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Swiggy Data" sheetId="2" r:id="rId5"/>
    <sheet state="visible" name="import" sheetId="3" r:id="rId6"/>
    <sheet state="visible" name=" Out of all the cities, find ou" sheetId="4" r:id="rId7"/>
    <sheet state="visible" name="Show percentage sales contribut" sheetId="5" r:id="rId8"/>
    <sheet state="visible" name="restaurants offering &quot;North Ind" sheetId="6" r:id="rId9"/>
    <sheet state="visible" name="Cost for Two by Rating" sheetId="7" r:id="rId10"/>
    <sheet state="visible" name="Restaurants with Cost for Two" sheetId="8" r:id="rId11"/>
    <sheet state="visible" name="Top 5 Cities by Highest Number " sheetId="9" r:id="rId12"/>
  </sheets>
  <definedNames>
    <definedName name="info">'Swiggy Data'!$A$1:$H$119</definedName>
    <definedName hidden="1" localSheetId="1" name="_xlnm._FilterDatabase">'Swiggy Data'!$A$1:$H$119</definedName>
  </definedNames>
  <calcPr/>
  <pivotCaches>
    <pivotCache cacheId="0" r:id="rId13"/>
  </pivotCaches>
</workbook>
</file>

<file path=xl/sharedStrings.xml><?xml version="1.0" encoding="utf-8"?>
<sst xmlns="http://schemas.openxmlformats.org/spreadsheetml/2006/main" count="912" uniqueCount="289">
  <si>
    <t>Swiggy Food Price Analysis Dashboard</t>
  </si>
  <si>
    <t>1. Calculate the 'Cost_for_Two' by applying 10% discount.</t>
  </si>
  <si>
    <t>2. Calculate the 'Cost_for_Four' by applying 25% discount.</t>
  </si>
  <si>
    <t>3. Top 5 Restaurants with Highest Rating: Analysis: List the top 5 Restaurants with the highest rating</t>
  </si>
  <si>
    <t>4. Restaurants with Cost for Two: Analysis: List all Restaurants with their respective costs for two.</t>
  </si>
  <si>
    <t>5. Cost for Two by Rating: Analysis: Display the Count of Cost_for_Two grouped by ratings.</t>
  </si>
  <si>
    <t>6. Find out all the restaurants offering "North Indian" Cuisine and having "Rating" greater than 4.2.</t>
  </si>
  <si>
    <t>7. Show percentage sales contribution for each city.</t>
  </si>
  <si>
    <t>8. Out of all the cities, find out most expensive one.</t>
  </si>
  <si>
    <t>Q3</t>
  </si>
  <si>
    <t>Q5</t>
  </si>
  <si>
    <t>Q7</t>
  </si>
  <si>
    <t>Restaurant</t>
  </si>
  <si>
    <t>Rating</t>
  </si>
  <si>
    <t>Cost for Two</t>
  </si>
  <si>
    <t>City</t>
  </si>
  <si>
    <t>% Sale</t>
  </si>
  <si>
    <t>Kanti Sweets</t>
  </si>
  <si>
    <t>BTM</t>
  </si>
  <si>
    <t>Sri Krishna sagar</t>
  </si>
  <si>
    <t>HSR</t>
  </si>
  <si>
    <t>Mumbai Tiffin</t>
  </si>
  <si>
    <t>Jayanagar</t>
  </si>
  <si>
    <t>Al Daaz</t>
  </si>
  <si>
    <t>Koramangala</t>
  </si>
  <si>
    <t>Kitchens of Punjab</t>
  </si>
  <si>
    <t>Q4</t>
  </si>
  <si>
    <t>Q8</t>
  </si>
  <si>
    <t>Punjabi Rasoi</t>
  </si>
  <si>
    <t>La Pino'z Pizza</t>
  </si>
  <si>
    <t>Dindigul Thalapakatti Biriyani</t>
  </si>
  <si>
    <t>Taco Bell</t>
  </si>
  <si>
    <t>Savoury Restaurant</t>
  </si>
  <si>
    <t>Pizza Hut</t>
  </si>
  <si>
    <t>Q6</t>
  </si>
  <si>
    <t>Nagarjuna</t>
  </si>
  <si>
    <t>Leon Grill</t>
  </si>
  <si>
    <t>Biriyani Zone</t>
  </si>
  <si>
    <t>Meghana Foods</t>
  </si>
  <si>
    <t>Junior Kuppanna</t>
  </si>
  <si>
    <t>China Pearl</t>
  </si>
  <si>
    <t>99 VARIETY DOSA AND PAV BHAJI- Malli Mane Food Court</t>
  </si>
  <si>
    <t>Nandhana Palace</t>
  </si>
  <si>
    <t>Sri Lakshmi Dhaba</t>
  </si>
  <si>
    <t>Madeena Hotel</t>
  </si>
  <si>
    <t>Rice Bowl</t>
  </si>
  <si>
    <t>Kritunga</t>
  </si>
  <si>
    <t>New Udupi Grand</t>
  </si>
  <si>
    <t>Gyaani Da Punjabi Dhaba</t>
  </si>
  <si>
    <t>Biryani Pot</t>
  </si>
  <si>
    <t>Maa Di Hatti</t>
  </si>
  <si>
    <t>BIRYANI CRAFTS</t>
  </si>
  <si>
    <t>Hotel Manu</t>
  </si>
  <si>
    <t>Ambur Star Briyani</t>
  </si>
  <si>
    <t>Hotel Godavari</t>
  </si>
  <si>
    <t>Truffles</t>
  </si>
  <si>
    <t>Falahaar &amp; Kota Kachori</t>
  </si>
  <si>
    <t>Momoz</t>
  </si>
  <si>
    <t>Hyderabadi Biryani Hub</t>
  </si>
  <si>
    <t>A2B - Adyar Ananda Bhavan</t>
  </si>
  <si>
    <t>Chinese Bae</t>
  </si>
  <si>
    <t>Cakewala</t>
  </si>
  <si>
    <t>Beijing Bites</t>
  </si>
  <si>
    <t>Purani Dilli By Anand Sweets</t>
  </si>
  <si>
    <t>Punjabi Swag</t>
  </si>
  <si>
    <t>Nanda's</t>
  </si>
  <si>
    <t>Mani's Dum Biryani</t>
  </si>
  <si>
    <t>KFC</t>
  </si>
  <si>
    <t>Fattoush</t>
  </si>
  <si>
    <t>Easy Bites</t>
  </si>
  <si>
    <t>Biryani Khazana</t>
  </si>
  <si>
    <t>Biryanis and more</t>
  </si>
  <si>
    <t>The Bowl Company</t>
  </si>
  <si>
    <t>Shree Khana Khazana</t>
  </si>
  <si>
    <t>R.B Food Point</t>
  </si>
  <si>
    <t>New Tasty Cafeteria</t>
  </si>
  <si>
    <t>Mandya Gowdru Donne Biryani</t>
  </si>
  <si>
    <t>Mad Over Donuts</t>
  </si>
  <si>
    <t>Kitchens of China</t>
  </si>
  <si>
    <t>Hyderabad Biryaani House</t>
  </si>
  <si>
    <t>High N Hungry</t>
  </si>
  <si>
    <t>FreshMenu</t>
  </si>
  <si>
    <t>Burger King</t>
  </si>
  <si>
    <t>Biriyani Bhatti</t>
  </si>
  <si>
    <t>Barista</t>
  </si>
  <si>
    <t>Village Donne Biriyani</t>
  </si>
  <si>
    <t>Venu's Donne Biryani</t>
  </si>
  <si>
    <t>Thalassery Restaurant</t>
  </si>
  <si>
    <t>Rolls On Wheels</t>
  </si>
  <si>
    <t>Paradise Biryani</t>
  </si>
  <si>
    <t>KANNUR FOOD POINT</t>
  </si>
  <si>
    <t>Just Bake - Cakes &amp; confectioners</t>
  </si>
  <si>
    <t>Gongura's</t>
  </si>
  <si>
    <t>Donne Biriyani House</t>
  </si>
  <si>
    <t>CRAVY WINGS - The American Diner</t>
  </si>
  <si>
    <t>BIRIYANI TASTE MASTH(BTM)</t>
  </si>
  <si>
    <t>Bengali Fun Foods</t>
  </si>
  <si>
    <t>Balaji's Veg</t>
  </si>
  <si>
    <t>calicut cafe restaurant</t>
  </si>
  <si>
    <t>Oottupura</t>
  </si>
  <si>
    <t>Pipabu</t>
  </si>
  <si>
    <t>XO Belgian Waffle</t>
  </si>
  <si>
    <t>World of asia</t>
  </si>
  <si>
    <t>Swadista Aahar</t>
  </si>
  <si>
    <t>Swad Punjab da</t>
  </si>
  <si>
    <t>Sai Abhiruchi</t>
  </si>
  <si>
    <t>Onesta</t>
  </si>
  <si>
    <t>KANNOOR RESTAURANT</t>
  </si>
  <si>
    <t>Just Shawarma</t>
  </si>
  <si>
    <t>Cream Stone</t>
  </si>
  <si>
    <t>Corner House Ice Cream</t>
  </si>
  <si>
    <t>Cake Garden</t>
  </si>
  <si>
    <t>Bathinda Junction</t>
  </si>
  <si>
    <t>Abhiruchi Hotel</t>
  </si>
  <si>
    <t>Cake Box</t>
  </si>
  <si>
    <t>Ghar Ka Khana</t>
  </si>
  <si>
    <t>Wok Paper Scissors</t>
  </si>
  <si>
    <t>WarmOven Cake &amp; Desserts</t>
  </si>
  <si>
    <t>Thali 99</t>
  </si>
  <si>
    <t>Svadu Pure Ghee Sweets</t>
  </si>
  <si>
    <t>Sharmas punjabi restaurant</t>
  </si>
  <si>
    <t>Sagar fast food</t>
  </si>
  <si>
    <t>Nizams Biryani</t>
  </si>
  <si>
    <t>Khichdi Experiment</t>
  </si>
  <si>
    <t>Bowl 99</t>
  </si>
  <si>
    <t>Royal Treat</t>
  </si>
  <si>
    <t>Khawa Karpo</t>
  </si>
  <si>
    <t>Hotel Savitha Family Restaurant</t>
  </si>
  <si>
    <t>Yumlane Pizza</t>
  </si>
  <si>
    <t>Shawarma Inc</t>
  </si>
  <si>
    <t>Natural Ice Cream</t>
  </si>
  <si>
    <t>Madurai Idly Shop</t>
  </si>
  <si>
    <t>Donne Biryani Mandi</t>
  </si>
  <si>
    <t>800 Momos</t>
  </si>
  <si>
    <t>Delhi Food Point</t>
  </si>
  <si>
    <t>Donne Biryani House</t>
  </si>
  <si>
    <t>NIC Natural Ice Creams</t>
  </si>
  <si>
    <t>Tandoori Merchant</t>
  </si>
  <si>
    <t>99 VARIETY DOSA AND JUICE-Malli mane food court</t>
  </si>
  <si>
    <t>Dashboard</t>
  </si>
  <si>
    <t>Cuisine</t>
  </si>
  <si>
    <t>Location</t>
  </si>
  <si>
    <t>Cost_for_One</t>
  </si>
  <si>
    <t>Cost_for_Two</t>
  </si>
  <si>
    <t>Cost_for_Four</t>
  </si>
  <si>
    <t>Sweets</t>
  </si>
  <si>
    <t>North Indian, Home Food, Thalis, Combo</t>
  </si>
  <si>
    <t>Sector 5</t>
  </si>
  <si>
    <t>South Indian, North Indian, Fast Food, Beverages, Jain</t>
  </si>
  <si>
    <t>6th Block</t>
  </si>
  <si>
    <t>American, Arabian, Chinese, Desserts, Fast Food, Mughlai, North Indian</t>
  </si>
  <si>
    <t>Chinese, Thai</t>
  </si>
  <si>
    <t>5th Block</t>
  </si>
  <si>
    <t>North Indian</t>
  </si>
  <si>
    <t>Koramangala 4th Block</t>
  </si>
  <si>
    <t>Fast Food, North Indian, Chinese</t>
  </si>
  <si>
    <t>BTM 2nd Stage</t>
  </si>
  <si>
    <t>Italian</t>
  </si>
  <si>
    <t>South Indian, Kerala, Chinese, North Indian</t>
  </si>
  <si>
    <t>Pizzas, Italian, Mexican</t>
  </si>
  <si>
    <t>9th Main road</t>
  </si>
  <si>
    <t>Chinese, South Indian, North Indian, Desserts, Fast Food, Kerala, Andhra, Beverages, Mughlai, Seafood</t>
  </si>
  <si>
    <t>outer ring road</t>
  </si>
  <si>
    <t>Desserts</t>
  </si>
  <si>
    <t>Chinese, Andhra, Biryani, Seafood</t>
  </si>
  <si>
    <t>Chinese</t>
  </si>
  <si>
    <t>South Indian, Chinese, Desserts, North Indian</t>
  </si>
  <si>
    <t>7th Block</t>
  </si>
  <si>
    <t>Arabian, Fast Food</t>
  </si>
  <si>
    <t>1st MAin</t>
  </si>
  <si>
    <t>Desserts, Beverages</t>
  </si>
  <si>
    <t>Bommanahalli</t>
  </si>
  <si>
    <t>6th block</t>
  </si>
  <si>
    <t>Indian, Rajasthani</t>
  </si>
  <si>
    <t>Sector 4</t>
  </si>
  <si>
    <t>Desserts, Bakery</t>
  </si>
  <si>
    <t>BTM 1st stage</t>
  </si>
  <si>
    <t>Chinese, Healthy Food, North Indian</t>
  </si>
  <si>
    <t>Jakkasandra Extn</t>
  </si>
  <si>
    <t>North Indian, Chinese, Hyderabadi</t>
  </si>
  <si>
    <t>Marutinagar Main Road</t>
  </si>
  <si>
    <t>Fast Food</t>
  </si>
  <si>
    <t>1st Block</t>
  </si>
  <si>
    <t>Chinese, Jain, North Indian, South Indian</t>
  </si>
  <si>
    <t>Indian</t>
  </si>
  <si>
    <t>North Indian, South Indian, Chinese</t>
  </si>
  <si>
    <t>Andhra, Biryani, Chinese, Desserts, Fast Food, Seafood, South Indian</t>
  </si>
  <si>
    <t>4th Cross</t>
  </si>
  <si>
    <t>American, Fast Food</t>
  </si>
  <si>
    <t>Biryani, Seafood, North Indian, Chinese, Desserts, Andhra, South Indian</t>
  </si>
  <si>
    <t>Snacks, American</t>
  </si>
  <si>
    <t>koramangala</t>
  </si>
  <si>
    <t>BTM 2nd stage</t>
  </si>
  <si>
    <t>South Indian</t>
  </si>
  <si>
    <t>Kerala, South Indian</t>
  </si>
  <si>
    <t>Mexican</t>
  </si>
  <si>
    <t>North Indian, Chinese, Biryani</t>
  </si>
  <si>
    <t>3rd main</t>
  </si>
  <si>
    <t>HSR 1st sector</t>
  </si>
  <si>
    <t>Sector 7</t>
  </si>
  <si>
    <t>Turkish, Portuguese, American</t>
  </si>
  <si>
    <t>3rd Sector</t>
  </si>
  <si>
    <t>Biryani</t>
  </si>
  <si>
    <t>Chocolate Factory Road</t>
  </si>
  <si>
    <t>South Indian, Snacks, North Indian, Chinese</t>
  </si>
  <si>
    <t>16th Main Road 2nd Stage</t>
  </si>
  <si>
    <t>Desserts, Fast Food, Sweets, Chaat</t>
  </si>
  <si>
    <t>1st Stage</t>
  </si>
  <si>
    <t>Chinese, South Indian, Andhra, Hyderabadi</t>
  </si>
  <si>
    <t>Pizzas, Fast Food</t>
  </si>
  <si>
    <t>Hosur Main Road</t>
  </si>
  <si>
    <t>Biryani, Mughlai, South Indian</t>
  </si>
  <si>
    <t>1st Cross Road 5th Block Near Jyothi Nivas College</t>
  </si>
  <si>
    <t>Chinese, Asian</t>
  </si>
  <si>
    <t>North Indian, Chinese, South Indian</t>
  </si>
  <si>
    <t>Mico Layout</t>
  </si>
  <si>
    <t>Italian, Desserts, Pizzas</t>
  </si>
  <si>
    <t>Biryani, Andhra, South Indian</t>
  </si>
  <si>
    <t>Chinese, Continental, Italian, Mediterranean, Thai, Lebanese, American, Asian, Beverages, Bakery, Biryani, Cafe, Desserts, Healthy Food, Mexican, North Indian, Salads, Pizzas</t>
  </si>
  <si>
    <t>Pizzas, Chinese, Pastas, Salads, American, Continental</t>
  </si>
  <si>
    <t>4th Block</t>
  </si>
  <si>
    <t>Intermediate Ring Road</t>
  </si>
  <si>
    <t>3rd sector</t>
  </si>
  <si>
    <t>Andhra, Biryani</t>
  </si>
  <si>
    <t>Chinese, South Indian, North Indian, Fast Food</t>
  </si>
  <si>
    <t>8TH BLOCK</t>
  </si>
  <si>
    <t>Fast Food, Beverages</t>
  </si>
  <si>
    <t>Biryani, South Indian, North Indian, Fast Food, Andhra, Beverages, Mughlai, Seafood, Punjabi, Hyderabadi, Chinese</t>
  </si>
  <si>
    <t>4th b cross</t>
  </si>
  <si>
    <t>Beverages, Chinese</t>
  </si>
  <si>
    <t>South Indian, Biryani, Kerala, North Indian, Chinese</t>
  </si>
  <si>
    <t>Kerala, Chinese</t>
  </si>
  <si>
    <t>SG palaya</t>
  </si>
  <si>
    <t>North Indian, Chinese</t>
  </si>
  <si>
    <t>Arabian, Beverages, Biryani, Chinese, Desserts, North Indian</t>
  </si>
  <si>
    <t>Biryani, Juices, Kebabs</t>
  </si>
  <si>
    <t>Venkatapura Main Rd Teacher's Colony Jakkasandra</t>
  </si>
  <si>
    <t>Andhra, South Indian</t>
  </si>
  <si>
    <t>KHB Colony</t>
  </si>
  <si>
    <t>Sector 3</t>
  </si>
  <si>
    <t>Bannerghatta Road</t>
  </si>
  <si>
    <t>Beverages, Cafe, Snacks</t>
  </si>
  <si>
    <t>80 Feet Peripheral Road</t>
  </si>
  <si>
    <t>North Indian, South Indian</t>
  </si>
  <si>
    <t>Btm</t>
  </si>
  <si>
    <t>Turkish, Portuguese, American, Grill</t>
  </si>
  <si>
    <t>Home Food, Healthy Food, Indian</t>
  </si>
  <si>
    <t>Ice Cream</t>
  </si>
  <si>
    <t>Near Wipro Park Signal</t>
  </si>
  <si>
    <t>Chinese, Hyderabadi, Biryani, Indian, South Indian, Andhra, Tandoor</t>
  </si>
  <si>
    <t>Punjabi, North Indian, Chinese, Fast Food, Healthy Food, Mughlai, Desserts</t>
  </si>
  <si>
    <t>16th Main Road</t>
  </si>
  <si>
    <t>American</t>
  </si>
  <si>
    <t>2nd Stage</t>
  </si>
  <si>
    <t>Biryani, Hyderabadi, Andhra, North Indian, South Indian</t>
  </si>
  <si>
    <t>Kuvempu Nagar Stage 2</t>
  </si>
  <si>
    <t>Fast Food, Juices, North Indian</t>
  </si>
  <si>
    <t>Koramangala 1st block</t>
  </si>
  <si>
    <t>North Indian, Chaat, Snacks, Fast Food</t>
  </si>
  <si>
    <t>Desserts, Mughlai, Seafood</t>
  </si>
  <si>
    <t>5th Block Kormangala</t>
  </si>
  <si>
    <t>Ice Cream, Desserts</t>
  </si>
  <si>
    <t>Koramangla</t>
  </si>
  <si>
    <t>5th block</t>
  </si>
  <si>
    <t>9th Main Rd Sector 6 HSR Layout</t>
  </si>
  <si>
    <t>Chinese, North Indian</t>
  </si>
  <si>
    <t>Jay Bheema Nagar</t>
  </si>
  <si>
    <t>Biryani, Kebabs</t>
  </si>
  <si>
    <t>Koramangala 6th block</t>
  </si>
  <si>
    <t>Andhra, Chettinad, Chinese, Mughlai, North Indian</t>
  </si>
  <si>
    <t>Maruthi Nagar</t>
  </si>
  <si>
    <t>Chettinad, South Indian</t>
  </si>
  <si>
    <t>Sector 6</t>
  </si>
  <si>
    <t>Continental, Indian, Pan-Asian, Oriental</t>
  </si>
  <si>
    <t>Jakkasandra Village</t>
  </si>
  <si>
    <t>4th block</t>
  </si>
  <si>
    <t>North Indian, Biryani</t>
  </si>
  <si>
    <t>Madiwala Junction</t>
  </si>
  <si>
    <t>kormangala</t>
  </si>
  <si>
    <t>Pan-Asian, Chinese, Asian</t>
  </si>
  <si>
    <t>JNC Road</t>
  </si>
  <si>
    <t>Arabian, Middle Eastern, North Indian, Grill, Seafood, Kerala, Chinese</t>
  </si>
  <si>
    <t>Madiwala</t>
  </si>
  <si>
    <t>North Indian, Chinese, Seafood, Biryani</t>
  </si>
  <si>
    <t>5th block Koramangala</t>
  </si>
  <si>
    <t>SUM of Cost_for_One</t>
  </si>
  <si>
    <t>AVERAGE of Rating</t>
  </si>
  <si>
    <t>COUNT of Cost_for_Two</t>
  </si>
  <si>
    <t>SUM of Cost_for_Two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</si>
</sst>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Georgia"/>
    </font>
    <font>
      <b/>
      <sz val="24.0"/>
      <color rgb="FF000000"/>
      <name val="Arial"/>
    </font>
    <font/>
    <font>
      <sz val="11.0"/>
      <color rgb="FF000000"/>
      <name val="Roboto"/>
    </font>
    <font>
      <sz val="11.0"/>
      <color theme="1"/>
      <name val="Roboto"/>
    </font>
    <font>
      <b/>
      <color theme="1"/>
      <name val="Arial"/>
      <scheme val="minor"/>
    </font>
    <font>
      <b/>
      <sz val="11.0"/>
      <color rgb="FF000000"/>
      <name val="Calibri"/>
    </font>
    <font>
      <sz val="38.0"/>
      <color theme="1"/>
      <name val="Arial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9B475"/>
        <bgColor rgb="FF29B475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10" xfId="0" applyFont="1" applyNumberFormat="1"/>
    <xf borderId="0" fillId="0" fontId="2" numFmtId="10" xfId="0" applyAlignment="1" applyFont="1" applyNumberFormat="1">
      <alignment vertical="bottom"/>
    </xf>
    <xf borderId="1" fillId="2" fontId="3" numFmtId="0" xfId="0" applyAlignment="1" applyBorder="1" applyFill="1" applyFont="1">
      <alignment horizontal="center" readingOrder="0" vertical="bottom"/>
    </xf>
    <xf borderId="2" fillId="2" fontId="4" numFmtId="0" xfId="0" applyBorder="1" applyFont="1"/>
    <xf borderId="3" fillId="2" fontId="4" numFmtId="0" xfId="0" applyBorder="1" applyFont="1"/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4" fillId="3" fontId="4" numFmtId="0" xfId="0" applyBorder="1" applyFill="1" applyFont="1"/>
    <xf borderId="5" fillId="3" fontId="4" numFmtId="0" xfId="0" applyBorder="1" applyFont="1"/>
    <xf borderId="6" fillId="3" fontId="4" numFmtId="0" xfId="0" applyBorder="1" applyFont="1"/>
    <xf borderId="0" fillId="0" fontId="1" numFmtId="0" xfId="0" applyAlignment="1" applyFont="1">
      <alignment shrinkToFit="0" wrapText="0"/>
    </xf>
    <xf borderId="7" fillId="4" fontId="5" numFmtId="0" xfId="0" applyAlignment="1" applyBorder="1" applyFill="1" applyFont="1">
      <alignment readingOrder="0"/>
    </xf>
    <xf borderId="8" fillId="4" fontId="4" numFmtId="0" xfId="0" applyBorder="1" applyFont="1"/>
    <xf borderId="9" fillId="4" fontId="4" numFmtId="0" xfId="0" applyBorder="1" applyFont="1"/>
    <xf borderId="7" fillId="3" fontId="5" numFmtId="0" xfId="0" applyAlignment="1" applyBorder="1" applyFont="1">
      <alignment readingOrder="0"/>
    </xf>
    <xf borderId="8" fillId="3" fontId="4" numFmtId="0" xfId="0" applyBorder="1" applyFont="1"/>
    <xf borderId="9" fillId="3" fontId="4" numFmtId="0" xfId="0" applyBorder="1" applyFont="1"/>
    <xf borderId="7" fillId="3" fontId="6" numFmtId="0" xfId="0" applyAlignment="1" applyBorder="1" applyFont="1">
      <alignment readingOrder="0" vertical="bottom"/>
    </xf>
    <xf borderId="0" fillId="0" fontId="1" numFmtId="0" xfId="0" applyAlignment="1" applyFont="1">
      <alignment horizontal="center" shrinkToFit="0" wrapText="0"/>
    </xf>
    <xf borderId="7" fillId="2" fontId="1" numFmtId="0" xfId="0" applyAlignment="1" applyBorder="1" applyFont="1">
      <alignment horizontal="center" readingOrder="0"/>
    </xf>
    <xf borderId="9" fillId="2" fontId="4" numFmtId="0" xfId="0" applyBorder="1" applyFont="1"/>
    <xf borderId="7" fillId="2" fontId="7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0" fillId="3" fontId="8" numFmtId="0" xfId="0" applyAlignment="1" applyBorder="1" applyFont="1">
      <alignment horizontal="center" readingOrder="0" shrinkToFit="0" vertical="bottom" wrapText="0"/>
    </xf>
    <xf borderId="10" fillId="3" fontId="7" numFmtId="0" xfId="0" applyAlignment="1" applyBorder="1" applyFont="1">
      <alignment horizontal="center" readingOrder="0"/>
    </xf>
    <xf borderId="10" fillId="3" fontId="7" numFmtId="0" xfId="0" applyAlignment="1" applyBorder="1" applyFont="1">
      <alignment horizontal="center" shrinkToFit="0" wrapText="0"/>
    </xf>
    <xf borderId="10" fillId="4" fontId="1" numFmtId="0" xfId="0" applyBorder="1" applyFont="1"/>
    <xf borderId="0" fillId="0" fontId="1" numFmtId="0" xfId="0" applyFont="1"/>
    <xf borderId="10" fillId="3" fontId="1" numFmtId="0" xfId="0" applyBorder="1" applyFont="1"/>
    <xf borderId="0" fillId="3" fontId="1" numFmtId="0" xfId="0" applyAlignment="1" applyFont="1">
      <alignment horizontal="left"/>
    </xf>
    <xf borderId="0" fillId="3" fontId="1" numFmtId="0" xfId="0" applyAlignment="1" applyFont="1">
      <alignment horizontal="center"/>
    </xf>
    <xf borderId="0" fillId="0" fontId="1" numFmtId="0" xfId="0" applyAlignment="1" applyFont="1">
      <alignment shrinkToFit="0" wrapText="0"/>
    </xf>
    <xf borderId="7" fillId="2" fontId="7" numFmtId="0" xfId="0" applyAlignment="1" applyBorder="1" applyFont="1">
      <alignment horizontal="center" readingOrder="0" shrinkToFit="0" wrapText="0"/>
    </xf>
    <xf borderId="10" fillId="3" fontId="7" numFmtId="0" xfId="0" applyAlignment="1" applyBorder="1" applyFont="1">
      <alignment horizontal="center" readingOrder="0" shrinkToFit="0" wrapText="0"/>
    </xf>
    <xf borderId="10" fillId="4" fontId="1" numFmtId="1" xfId="0" applyBorder="1" applyFont="1" applyNumberFormat="1"/>
    <xf borderId="10" fillId="3" fontId="1" numFmtId="1" xfId="0" applyBorder="1" applyFont="1" applyNumberFormat="1"/>
    <xf borderId="0" fillId="3" fontId="1" numFmtId="0" xfId="0" applyFont="1"/>
    <xf borderId="7" fillId="2" fontId="7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/>
    </xf>
    <xf borderId="0" fillId="2" fontId="9" numFmtId="0" xfId="0" applyAlignment="1" applyFont="1">
      <alignment horizontal="center" readingOrder="0" shrinkToFit="0" wrapText="0"/>
    </xf>
    <xf borderId="10" fillId="2" fontId="8" numFmtId="0" xfId="0" applyAlignment="1" applyBorder="1" applyFont="1">
      <alignment horizontal="center" readingOrder="0" shrinkToFit="0" vertical="bottom" wrapText="0"/>
    </xf>
    <xf borderId="0" fillId="2" fontId="8" numFmtId="0" xfId="0" applyAlignment="1" applyFont="1">
      <alignment horizontal="center" readingOrder="0" shrinkToFit="0" vertical="bottom" wrapText="0"/>
    </xf>
    <xf borderId="0" fillId="2" fontId="8" numFmtId="1" xfId="0" applyAlignment="1" applyFont="1" applyNumberFormat="1">
      <alignment horizontal="center" readingOrder="0" shrinkToFit="0" vertical="bottom" wrapText="0"/>
    </xf>
    <xf borderId="0" fillId="0" fontId="7" numFmtId="0" xfId="0" applyFont="1"/>
    <xf borderId="10" fillId="3" fontId="10" numFmtId="0" xfId="0" applyAlignment="1" applyBorder="1" applyFont="1">
      <alignment horizontal="center" readingOrder="0" shrinkToFit="0" vertical="bottom" wrapText="0"/>
    </xf>
    <xf borderId="10" fillId="3" fontId="10" numFmtId="1" xfId="0" applyAlignment="1" applyBorder="1" applyFont="1" applyNumberFormat="1">
      <alignment horizontal="center" readingOrder="0" shrinkToFit="0" vertical="bottom" wrapText="0"/>
    </xf>
    <xf borderId="10" fillId="4" fontId="10" numFmtId="0" xfId="0" applyAlignment="1" applyBorder="1" applyFont="1">
      <alignment horizontal="center" readingOrder="0" shrinkToFit="0" vertical="bottom" wrapText="0"/>
    </xf>
    <xf borderId="10" fillId="4" fontId="10" numFmtId="1" xfId="0" applyAlignment="1" applyBorder="1" applyFont="1" applyNumberForma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1" xfId="0" applyAlignment="1" applyFont="1" applyNumberFormat="1">
      <alignment horizontal="center" readingOrder="0" shrinkToFit="0" vertical="bottom" wrapText="0"/>
    </xf>
    <xf borderId="0" fillId="0" fontId="1" numFmtId="0" xfId="0" applyFont="1"/>
    <xf borderId="0" fillId="0" fontId="1" numFmtId="1" xfId="0" applyFont="1" applyNumberFormat="1"/>
    <xf borderId="10" fillId="0" fontId="1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1">
    <tableStyle count="2" pivot="0" name="Index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 5 Cities by Highest Number of Orders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5 Cities by Highest Number 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5 Cities by Highest Number '!$C$2:$C$6</c:f>
            </c:strRef>
          </c:cat>
          <c:val>
            <c:numRef>
              <c:f>'Top 5 Cities by Highest Number '!$D$2:$D$6</c:f>
              <c:numCache/>
            </c:numRef>
          </c:val>
        </c:ser>
        <c:axId val="1769718625"/>
        <c:axId val="1264328797"/>
      </c:barChart>
      <c:catAx>
        <c:axId val="1769718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Restaurant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64328797"/>
      </c:catAx>
      <c:valAx>
        <c:axId val="1264328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Rating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69718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Restaurants with Cost for Two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'Restaurants with Cost for Two'!$B$1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'Restaurants with Cost for Two'!$A$2:$A$116</c:f>
            </c:strRef>
          </c:cat>
          <c:val>
            <c:numRef>
              <c:f>'Restaurants with Cost for Two'!$B$2:$B$116</c:f>
              <c:numCache/>
            </c:numRef>
          </c:val>
          <c:smooth val="0"/>
        </c:ser>
        <c:axId val="281822821"/>
        <c:axId val="297059493"/>
      </c:lineChart>
      <c:catAx>
        <c:axId val="281822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Restaurant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97059493"/>
      </c:catAx>
      <c:valAx>
        <c:axId val="297059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Cost_for_Two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81822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 for Two by Rating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'Cost for Two by Rating'!$B$1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COUNT of Cost_for_Two</c:name>
            <c:spPr>
              <a:ln w="19050">
                <a:solidFill>
                  <a:srgbClr val="CC4125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'Cost for Two by Rating'!$A$2:$A$13</c:f>
            </c:strRef>
          </c:cat>
          <c:val>
            <c:numRef>
              <c:f>'Cost for Two by Rating'!$B$2:$B$13</c:f>
              <c:numCache/>
            </c:numRef>
          </c:val>
        </c:ser>
        <c:axId val="1590525933"/>
        <c:axId val="51292419"/>
      </c:bar3DChart>
      <c:catAx>
        <c:axId val="1590525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1292419"/>
      </c:catAx>
      <c:valAx>
        <c:axId val="51292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Cost_for_Two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590525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restaurants offering "North Indian" Cuisine and having "Rating" greater than 4.2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'restaurants offering "North Ind'!$A$2:$A$16</c:f>
            </c:strRef>
          </c:cat>
          <c:val>
            <c:numRef>
              <c:f>'restaurants offering "North Ind'!$B$2:$B$16</c:f>
              <c:numCache/>
            </c:numRef>
          </c:val>
        </c:ser>
        <c:axId val="1292418691"/>
        <c:axId val="1745176572"/>
      </c:bar3DChart>
      <c:catAx>
        <c:axId val="1292418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Restaurant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45176572"/>
      </c:catAx>
      <c:valAx>
        <c:axId val="1745176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92418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restaurants offering "North Indian" Cuisine and having "Rating" greater than 4.2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'restaurants offering "North Ind'!$A$2:$A$16</c:f>
            </c:strRef>
          </c:cat>
          <c:val>
            <c:numRef>
              <c:f>'restaurants offering "North Ind'!$B$2:$B$16</c:f>
              <c:numCache/>
            </c:numRef>
          </c:val>
        </c:ser>
        <c:axId val="45384881"/>
        <c:axId val="1017420307"/>
      </c:bar3DChart>
      <c:catAx>
        <c:axId val="45384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Restaurant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17420307"/>
      </c:catAx>
      <c:valAx>
        <c:axId val="1017420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5384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 for Two by Rating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'Cost for Two by Rating'!$B$1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COUNT of Cost_for_Two</c:name>
            <c:spPr>
              <a:ln w="19050">
                <a:solidFill>
                  <a:srgbClr val="CC4125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'Cost for Two by Rating'!$A$2:$A$13</c:f>
            </c:strRef>
          </c:cat>
          <c:val>
            <c:numRef>
              <c:f>'Cost for Two by Rating'!$B$2:$B$13</c:f>
              <c:numCache/>
            </c:numRef>
          </c:val>
        </c:ser>
        <c:axId val="2053057730"/>
        <c:axId val="1244815676"/>
      </c:bar3DChart>
      <c:catAx>
        <c:axId val="2053057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44815676"/>
      </c:catAx>
      <c:valAx>
        <c:axId val="1244815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Cost_for_Two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53057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Restaurants with Cost for Two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'Restaurants with Cost for Two'!$B$1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'Restaurants with Cost for Two'!$A$2:$A$116</c:f>
            </c:strRef>
          </c:cat>
          <c:val>
            <c:numRef>
              <c:f>'Restaurants with Cost for Two'!$B$2:$B$116</c:f>
              <c:numCache/>
            </c:numRef>
          </c:val>
          <c:smooth val="0"/>
        </c:ser>
        <c:axId val="1089573715"/>
        <c:axId val="2087232947"/>
      </c:lineChart>
      <c:catAx>
        <c:axId val="1089573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Restaurant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87232947"/>
      </c:catAx>
      <c:valAx>
        <c:axId val="2087232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Cost_for_Two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89573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 5 Cities by Highest Number of Orders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5 Cities by Highest Number 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5 Cities by Highest Number '!$C$2:$C$6</c:f>
            </c:strRef>
          </c:cat>
          <c:val>
            <c:numRef>
              <c:f>'Top 5 Cities by Highest Number '!$D$2:$D$6</c:f>
              <c:numCache/>
            </c:numRef>
          </c:val>
        </c:ser>
        <c:axId val="88748695"/>
        <c:axId val="2043235519"/>
      </c:barChart>
      <c:catAx>
        <c:axId val="88748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Restaurant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043235519"/>
      </c:catAx>
      <c:valAx>
        <c:axId val="2043235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Rating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8748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149</xdr:row>
      <xdr:rowOff>47625</xdr:rowOff>
    </xdr:from>
    <xdr:ext cx="4505325" cy="2781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149</xdr:row>
      <xdr:rowOff>47625</xdr:rowOff>
    </xdr:from>
    <xdr:ext cx="4867275" cy="2781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1133475</xdr:colOff>
      <xdr:row>149</xdr:row>
      <xdr:rowOff>47625</xdr:rowOff>
    </xdr:from>
    <xdr:ext cx="4505325" cy="2781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163</xdr:row>
      <xdr:rowOff>171450</xdr:rowOff>
    </xdr:from>
    <xdr:ext cx="4505325" cy="2781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123825</xdr:colOff>
      <xdr:row>0</xdr:row>
      <xdr:rowOff>47625</xdr:rowOff>
    </xdr:from>
    <xdr:ext cx="1876425" cy="180975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1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1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0</xdr:row>
      <xdr:rowOff>66675</xdr:rowOff>
    </xdr:from>
    <xdr:ext cx="9239250" cy="49911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6</xdr:row>
      <xdr:rowOff>76200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9" sheet="Swiggy Data"/>
  </cacheSource>
  <cacheFields>
    <cacheField name="Restaurant" numFmtId="0">
      <sharedItems>
        <s v="Kanti Sweets"/>
        <s v="Mumbai Tiffin"/>
        <s v="Sri Krishna sagar"/>
        <s v="Al Daaz"/>
        <s v="Beijing Bites"/>
        <s v="Kitchens of Punjab"/>
        <s v="99 VARIETY DOSA AND PAV BHAJI- Malli Mane Food Court"/>
        <s v="La Pino'z Pizza"/>
        <s v="Hotel Manu"/>
        <s v="Yumlane Pizza"/>
        <s v="Ambur Star Briyani"/>
        <s v="Cake Box"/>
        <s v="Meghana Foods"/>
        <s v="Momoz"/>
        <s v="A2B - Adyar Ananda Bhavan"/>
        <s v="Shawarma Inc"/>
        <s v="WarmOven Cake &amp; Desserts"/>
        <s v="Sri Lakshmi Dhaba"/>
        <s v="Falahaar &amp; Kota Kachori"/>
        <s v="Shree Khana Khazana"/>
        <s v="Just Bake - Cakes &amp; confectioners"/>
        <s v="Maa Di Hatti"/>
        <s v="Hotel Godavari"/>
        <s v="Rolls On Wheels"/>
        <s v="New Udupi Grand"/>
        <s v="Swad Punjab da"/>
        <s v="Rice Bowl"/>
        <s v="High N Hungry"/>
        <s v="Burger King"/>
        <s v="Nandhana Palace"/>
        <s v="Easy Bites"/>
        <s v="Bengali Fun Foods"/>
        <s v="Madurai Idly Shop"/>
        <s v="Oottupura"/>
        <s v="Taco Bell"/>
        <s v="Hyderabadi Biryani Hub"/>
        <s v="Biriyani Zone"/>
        <s v="Gongura's"/>
        <s v="Bathinda Junction"/>
        <s v="Leon Grill"/>
        <s v="Venu's Donne Biryani"/>
        <s v="Cakewala"/>
        <s v="Swadista Aahar"/>
        <s v="Cream Stone"/>
        <s v="Svadu Pure Ghee Sweets"/>
        <s v="Sai Abhiruchi"/>
        <s v="Pizza Hut"/>
        <s v="Hyderabad Biryaani House"/>
        <s v="China Pearl"/>
        <s v="Balaji's Veg"/>
        <s v="Onesta"/>
        <s v="Donne Biryani Mandi"/>
        <s v="FreshMenu"/>
        <s v="Donne Biryani House"/>
        <s v="Pipabu"/>
        <s v="Sharmas punjabi restaurant"/>
        <s v="KFC"/>
        <s v="Donne Biriyani House"/>
        <s v="Nanda's"/>
        <s v="Sagar fast food"/>
        <s v="calicut cafe restaurant"/>
        <s v="Cake Garden"/>
        <s v="Biryanis and more"/>
        <s v="Biryani Khazana"/>
        <s v="800 Momos"/>
        <s v="World of asia"/>
        <s v="Ghar Ka Khana"/>
        <s v="Thalassery Restaurant"/>
        <s v="KANNUR FOOD POINT"/>
        <s v="KANNOOR RESTAURANT"/>
        <s v="Fattoush"/>
        <s v="Nizams Biryani"/>
        <s v="Nagarjuna"/>
        <s v="Punjabi Rasoi"/>
        <s v="CRAVY WINGS - The American Diner"/>
        <s v="Barista"/>
        <s v="BIRIYANI TASTE MASTH(BTM)"/>
        <s v="Khichdi Experiment"/>
        <s v="Tandoori Merchant"/>
        <s v="Chinese Bae"/>
        <s v="Kitchens of China"/>
        <s v="Natural Ice Cream"/>
        <s v="Abhiruchi Hotel"/>
        <s v="Punjabi Swag"/>
        <s v="Truffles"/>
        <s v="Gyaani Da Punjabi Dhaba"/>
        <s v="Biriyani Bhatti"/>
        <s v="Khawa Karpo"/>
        <s v="99 VARIETY DOSA AND JUICE-Malli mane food court"/>
        <s v="Purani Dilli By Anand Sweets"/>
        <s v="XO Belgian Waffle"/>
        <s v="BIRYANI CRAFTS"/>
        <s v="Madeena Hotel"/>
        <s v="Corner House Ice Cream"/>
        <s v="NIC Natural Ice Creams"/>
        <s v="Just Shawarma"/>
        <s v="Mandya Gowdru Donne Biryani"/>
        <s v="Dindigul Thalapakatti Biriyani"/>
        <s v="Delhi Food Point"/>
        <s v="Mad Over Donuts"/>
        <s v="Village Donne Biriyani"/>
        <s v="R.B Food Point"/>
        <s v="Paradise Biryani"/>
        <s v="New Tasty Cafeteria"/>
        <s v="Junior Kuppanna"/>
        <s v="The Bowl Company"/>
        <s v="Hotel Savitha Family Restaurant"/>
        <s v="Biryani Pot"/>
        <s v="Bowl 99"/>
        <s v="Kritunga"/>
        <s v="Wok Paper Scissors"/>
        <s v="Savoury Restaurant"/>
        <s v="Royal Treat"/>
        <s v="Thali 99"/>
        <s v="Mani's Dum Biryani"/>
      </sharedItems>
    </cacheField>
    <cacheField name="Cuisine" numFmtId="0">
      <sharedItems>
        <s v="Sweets"/>
        <s v="North Indian, Home Food, Thalis, Combo"/>
        <s v="South Indian, North Indian, Fast Food, Beverages, Jain"/>
        <s v="American, Arabian, Chinese, Desserts, Fast Food, Mughlai, North Indian"/>
        <s v="Chinese, Thai"/>
        <s v="North Indian"/>
        <s v="Fast Food, North Indian, Chinese"/>
        <s v="Italian"/>
        <s v="South Indian, Kerala, Chinese, North Indian"/>
        <s v="Pizzas, Italian, Mexican"/>
        <s v="Chinese, South Indian, North Indian, Desserts, Fast Food, Kerala, Andhra, Beverages, Mughlai, Seafood"/>
        <s v="Desserts"/>
        <s v="Chinese, Andhra, Biryani, Seafood"/>
        <s v="Chinese"/>
        <s v="South Indian, Chinese, Desserts, North Indian"/>
        <s v="Arabian, Fast Food"/>
        <s v="Desserts, Beverages"/>
        <s v="Indian, Rajasthani"/>
        <s v="Desserts, Bakery"/>
        <s v="Chinese, Healthy Food, North Indian"/>
        <s v="North Indian, Chinese, Hyderabadi"/>
        <s v="Fast Food"/>
        <s v="Chinese, Jain, North Indian, South Indian"/>
        <s v="Indian"/>
        <s v="North Indian, South Indian, Chinese"/>
        <s v="Andhra, Biryani, Chinese, Desserts, Fast Food, Seafood, South Indian"/>
        <s v="American, Fast Food"/>
        <s v="Biryani, Seafood, North Indian, Chinese, Desserts, Andhra, South Indian"/>
        <s v="Snacks, American"/>
        <s v="South Indian"/>
        <s v="Kerala, South Indian"/>
        <s v="Mexican"/>
        <s v="North Indian, Chinese, Biryani"/>
        <s v="Turkish, Portuguese, American"/>
        <s v="Biryani"/>
        <s v="South Indian, Snacks, North Indian, Chinese"/>
        <s v="Desserts, Fast Food, Sweets, Chaat"/>
        <s v="Chinese, South Indian, Andhra, Hyderabadi"/>
        <s v="Pizzas, Fast Food"/>
        <s v="Biryani, Mughlai, South Indian"/>
        <s v="Chinese, Asian"/>
        <s v="North Indian, Chinese, South Indian"/>
        <s v="Italian, Desserts, Pizzas"/>
        <s v="Biryani, Andhra, South Indian"/>
        <s v="Chinese, Continental, Italian, Mediterranean, Thai, Lebanese, American, Asian, Beverages, Bakery, Biryani, Cafe, Desserts, Healthy Food, Mexican, North Indian, Salads, Pizzas"/>
        <s v="Pizzas, Chinese, Pastas, Salads, American, Continental"/>
        <s v="Andhra, Biryani"/>
        <s v="Chinese, South Indian, North Indian, Fast Food"/>
        <s v="Fast Food, Beverages"/>
        <s v="Biryani, South Indian, North Indian, Fast Food, Andhra, Beverages, Mughlai, Seafood, Punjabi, Hyderabadi, Chinese"/>
        <s v="Beverages, Chinese"/>
        <s v="South Indian, Biryani, Kerala, North Indian, Chinese"/>
        <s v="Kerala, Chinese"/>
        <s v="North Indian, Chinese"/>
        <s v="Arabian, Beverages, Biryani, Chinese, Desserts, North Indian"/>
        <s v="Biryani, Juices, Kebabs"/>
        <s v="Andhra, South Indian"/>
        <s v="Beverages, Cafe, Snacks"/>
        <s v="North Indian, South Indian"/>
        <s v="Turkish, Portuguese, American, Grill"/>
        <s v="Home Food, Healthy Food, Indian"/>
        <s v="Ice Cream"/>
        <s v="Chinese, Hyderabadi, Biryani, Indian, South Indian, Andhra, Tandoor"/>
        <s v="Punjabi, North Indian, Chinese, Fast Food, Healthy Food, Mughlai, Desserts"/>
        <s v="American"/>
        <s v="Biryani, Hyderabadi, Andhra, North Indian, South Indian"/>
        <s v="Fast Food, Juices, North Indian"/>
        <s v="North Indian, Chaat, Snacks, Fast Food"/>
        <s v="Desserts, Mughlai, Seafood"/>
        <s v="Ice Cream, Desserts"/>
        <s v="Chinese, North Indian"/>
        <s v="Biryani, Kebabs"/>
        <s v="Andhra, Chettinad, Chinese, Mughlai, North Indian"/>
        <s v="Chettinad, South Indian"/>
        <s v="Continental, Indian, Pan-Asian, Oriental"/>
        <s v="North Indian, Biryani"/>
        <s v="Pan-Asian, Chinese, Asian"/>
        <s v="Arabian, Middle Eastern, North Indian, Grill, Seafood, Kerala, Chinese"/>
        <s v="North Indian, Chinese, Seafood, Biryani"/>
      </sharedItems>
    </cacheField>
    <cacheField name="Location" numFmtId="0">
      <sharedItems>
        <s v="Koramangala"/>
        <s v="Sector 5"/>
        <s v="6th Block"/>
        <s v="HSR"/>
        <s v="5th Block"/>
        <s v="Koramangala 4th Block"/>
        <s v="BTM 2nd Stage"/>
        <s v="BTM"/>
        <s v="9th Main road"/>
        <s v="outer ring road"/>
        <s v="7th Block"/>
        <s v="1st MAin"/>
        <s v="Bommanahalli"/>
        <s v="Sector 4"/>
        <s v="BTM 1st stage"/>
        <s v="Jakkasandra Extn"/>
        <s v="Marutinagar Main Road"/>
        <s v="1st Block"/>
        <s v="4th Cross"/>
        <s v="3rd main"/>
        <s v="HSR 1st sector"/>
        <s v="Sector 7"/>
        <s v="3rd Sector"/>
        <s v="Chocolate Factory Road"/>
        <s v="16th Main Road 2nd Stage"/>
        <s v="1st Stage"/>
        <s v="Hosur Main Road"/>
        <s v="1st Cross Road 5th Block Near Jyothi Nivas College"/>
        <s v="Mico Layout"/>
        <s v="4th Block"/>
        <s v="Intermediate Ring Road"/>
        <s v="8TH BLOCK"/>
        <s v="4th b cross"/>
        <s v="SG palaya"/>
        <s v="Venkatapura Main Rd Teacher's Colony Jakkasandra"/>
        <s v="KHB Colony"/>
        <s v="Sector 3"/>
        <s v="Bannerghatta Road"/>
        <s v="80 Feet Peripheral Road"/>
        <s v="Near Wipro Park Signal"/>
        <s v="16th Main Road"/>
        <s v="2nd Stage"/>
        <s v="Kuvempu Nagar Stage 2"/>
        <s v="Koramangala 1st block"/>
        <s v="5th Block Kormangala"/>
        <s v="Koramangla"/>
        <s v="9th Main Rd Sector 6 HSR Layout"/>
        <s v="Jay Bheema Nagar"/>
        <s v="Koramangala 6th block"/>
        <s v="Maruthi Nagar"/>
        <s v="Sector 6"/>
        <s v="Jakkasandra Village"/>
        <s v="Madiwala Junction"/>
        <s v="kormangala"/>
        <s v="JNC Road"/>
        <s v="Madiwala"/>
        <s v="5th block Koramangala"/>
      </sharedItems>
    </cacheField>
    <cacheField name="City" numFmtId="0">
      <sharedItems>
        <s v="Koramangala"/>
        <s v="HSR"/>
        <s v="BTM"/>
        <s v="Jayanagar"/>
      </sharedItems>
    </cacheField>
    <cacheField name="Rating" numFmtId="0">
      <sharedItems containsSemiMixedTypes="0" containsString="0" containsNumber="1">
        <n v="4.8"/>
        <n v="4.6"/>
        <n v="4.5"/>
        <n v="4.4"/>
        <n v="4.3"/>
        <n v="4.2"/>
        <n v="4.1"/>
        <n v="4.0"/>
        <n v="3.9"/>
        <n v="3.8"/>
        <n v="3.7"/>
        <n v="3.6"/>
      </sharedItems>
    </cacheField>
    <cacheField name="Cost_for_One" numFmtId="0">
      <sharedItems containsSemiMixedTypes="0" containsString="0" containsNumber="1" containsInteger="1">
        <n v="150.0"/>
        <n v="400.0"/>
        <n v="126.0"/>
        <n v="450.0"/>
        <n v="350.0"/>
        <n v="200.0"/>
        <n v="500.0"/>
        <n v="247.0"/>
        <n v="550.0"/>
        <n v="300.0"/>
        <n v="129.0"/>
        <n v="250.0"/>
        <n v="268.0"/>
        <n v="600.0"/>
        <n v="527.0"/>
        <n v="130.0"/>
        <n v="257.0"/>
        <n v="280.0"/>
        <n v="399.0"/>
        <n v="220.0"/>
        <n v="800.0"/>
        <n v="100.0"/>
        <n v="178.0"/>
        <n v="120.0"/>
        <n v="251.0"/>
        <n v="650.0"/>
        <n v="132.0"/>
        <n v="153.0"/>
        <n v="219.0"/>
        <n v="193.0"/>
      </sharedItems>
    </cacheField>
    <cacheField name="Cost_for_Two" numFmtId="1">
      <sharedItems containsSemiMixedTypes="0" containsString="0" containsNumber="1">
        <n v="270.0"/>
        <n v="720.0"/>
        <n v="226.8"/>
        <n v="810.0"/>
        <n v="630.0"/>
        <n v="360.0"/>
        <n v="900.0"/>
        <n v="444.6"/>
        <n v="990.0"/>
        <n v="540.0"/>
        <n v="232.20000000000002"/>
        <n v="450.0"/>
        <n v="482.40000000000003"/>
        <n v="1080.0"/>
        <n v="948.6"/>
        <n v="234.0"/>
        <n v="462.6"/>
        <n v="504.0"/>
        <n v="718.2"/>
        <n v="396.0"/>
        <n v="1440.0"/>
        <n v="180.0"/>
        <n v="320.40000000000003"/>
        <n v="216.0"/>
        <n v="451.8"/>
        <n v="1170.0"/>
        <n v="237.6"/>
        <n v="275.40000000000003"/>
        <n v="394.2"/>
        <n v="347.40000000000003"/>
      </sharedItems>
    </cacheField>
    <cacheField name="Cost_for_Four" numFmtId="0">
      <sharedItems containsSemiMixedTypes="0" containsString="0" containsNumber="1" containsInteger="1">
        <n v="450.0"/>
        <n v="1200.0"/>
        <n v="378.0"/>
        <n v="1350.0"/>
        <n v="1050.0"/>
        <n v="600.0"/>
        <n v="1500.0"/>
        <n v="741.0"/>
        <n v="1650.0"/>
        <n v="900.0"/>
        <n v="387.0"/>
        <n v="750.0"/>
        <n v="804.0"/>
        <n v="1800.0"/>
        <n v="1581.0"/>
        <n v="390.0"/>
        <n v="771.0"/>
        <n v="840.0"/>
        <n v="1197.0"/>
        <n v="660.0"/>
        <n v="2400.0"/>
        <n v="300.0"/>
        <n v="534.0"/>
        <n v="360.0"/>
        <n v="753.0"/>
        <n v="1950.0"/>
        <n v="396.0"/>
        <n v="459.0"/>
        <n v="657.0"/>
        <n v="57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 Out of all the cities, find ou" cacheId="0" dataCaption="" rowGrandTotals="0" compact="0" compactData="0">
  <location ref="A1:B5" firstHeaderRow="0" firstDataRow="1" firstDataCol="0"/>
  <pivotFields>
    <pivotField name="Restaur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Cuis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City" axis="axisRow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st_for_On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st_for_Two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st_for_F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3"/>
  </rowFields>
  <dataFields>
    <dataField name="SUM of Cost_for_One" fld="5" baseField="0"/>
  </dataFields>
</pivotTableDefinition>
</file>

<file path=xl/pivotTables/pivotTable2.xml><?xml version="1.0" encoding="utf-8"?>
<pivotTableDefinition xmlns="http://schemas.openxmlformats.org/spreadsheetml/2006/main" name="Show percentage sales contribut" cacheId="0" dataCaption="" rowGrandTotals="0" compact="0" compactData="0">
  <location ref="A1:B5" firstHeaderRow="0" firstDataRow="1" firstDataCol="0"/>
  <pivotFields>
    <pivotField name="Restaur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Cuis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City" axis="axisRow" compact="0" outline="0" multipleItemSelectionAllowed="1" showAll="0" sortType="ascending">
      <items>
        <item x="2"/>
        <item x="1"/>
        <item x="3"/>
        <item x="0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st_for_On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st_for_Two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st_for_F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3"/>
  </rowFields>
  <dataFields>
    <dataField name="SUM of Cost_for_One" fld="5" baseField="0"/>
  </dataFields>
</pivotTableDefinition>
</file>

<file path=xl/pivotTables/pivotTable3.xml><?xml version="1.0" encoding="utf-8"?>
<pivotTableDefinition xmlns="http://schemas.openxmlformats.org/spreadsheetml/2006/main" name="restaurants offering &quot;North Ind" cacheId="0" dataCaption="" rowGrandTotals="0" createdVersion="6" compact="0" compactData="0">
  <location ref="A4:B19" firstHeaderRow="0" firstDataRow="1" firstDataCol="0" rowPageCount="2" colPageCount="1"/>
  <pivotFields>
    <pivotField name="Restaura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uisin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Rating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st_for_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st_for_Two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st_for_F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pageFields>
    <pageField fld="1"/>
    <pageField fld="4"/>
  </pageFields>
  <dataFields>
    <dataField name="AVERAGE of Rating" fld="4" subtotal="average" baseField="0"/>
  </dataFields>
  <filters>
    <filter fld="1" type="captionContains" evalOrder="-1" id="1" stringValue1="North Indian">
      <autoFilter ref="A1">
        <filterColumn colId="0">
          <customFilters>
            <customFilter val="*North Indian*"/>
          </customFilters>
        </filterColumn>
      </autoFilter>
    </filter>
    <filter fld="4" type="captionGreaterThan" evalOrder="-1" id="2" stringValue1="4.2">
      <autoFilter ref="A1">
        <filterColumn colId="0">
          <customFilters>
            <customFilter operator="greaterThan" val="4.2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Cost for Two by Rating" cacheId="0" dataCaption="" rowGrandTotals="0" compact="0" compactData="0">
  <location ref="A1:B13" firstHeaderRow="0" firstDataRow="1" firstDataCol="0"/>
  <pivotFields>
    <pivotField name="Restaur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Cuis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Rating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st_for_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st_for_Two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st_for_F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4"/>
  </rowFields>
  <dataFields>
    <dataField name="COUNT of Cost_for_Two" fld="6" subtotal="countNums" baseField="0"/>
  </dataFields>
</pivotTableDefinition>
</file>

<file path=xl/pivotTables/pivotTable5.xml><?xml version="1.0" encoding="utf-8"?>
<pivotTableDefinition xmlns="http://schemas.openxmlformats.org/spreadsheetml/2006/main" name="Restaurants with Cost for Two" cacheId="0" dataCaption="" rowGrandTotals="0" compact="0" compactData="0">
  <location ref="A1:B116" firstHeaderRow="0" firstDataRow="1" firstDataCol="0"/>
  <pivotFields>
    <pivotField name="Restaura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uis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st_for_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st_for_Two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st_for_F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dataFields>
    <dataField name="SUM of Cost_for_Two" fld="6" baseField="0"/>
  </dataFields>
</pivotTableDefinition>
</file>

<file path=xl/pivotTables/pivotTable6.xml><?xml version="1.0" encoding="utf-8"?>
<pivotTableDefinition xmlns="http://schemas.openxmlformats.org/spreadsheetml/2006/main" name="Top 5 Cities by Highest Number " cacheId="0" dataCaption="" rowGrandTotals="0" compact="0" compactData="0">
  <location ref="A1:B116" firstHeaderRow="0" firstDataRow="1" firstDataCol="0"/>
  <pivotFields>
    <pivotField name="Restaura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uis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st_for_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st_for_Two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st_for_F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dataFields>
    <dataField name="AVERAGE of Rating" fld="4" subtotal="average" baseField="0"/>
  </dataFields>
</pivotTableDefinition>
</file>

<file path=xl/tables/table1.xml><?xml version="1.0" encoding="utf-8"?>
<table xmlns="http://schemas.openxmlformats.org/spreadsheetml/2006/main" headerRowCount="0" ref="H38:I38" displayName="Table_1" name="Table_1" id="1">
  <tableColumns count="2">
    <tableColumn name="Column1" id="1"/>
    <tableColumn name="Column2" id="2"/>
  </tableColumns>
  <tableStyleInfo name="Index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  <col customWidth="1" min="4" max="4" width="24.13"/>
    <col customWidth="1" min="5" max="5" width="18.75"/>
    <col customWidth="1" min="6" max="6" width="12.0"/>
    <col customWidth="1" min="7" max="7" width="19.0"/>
    <col customWidth="1" min="8" max="8" width="15.13"/>
    <col customWidth="1" min="9" max="9" width="19.13"/>
    <col customWidth="1" min="10" max="10" width="9.63"/>
    <col customWidth="1" min="11" max="11" width="23.63"/>
    <col customWidth="1" min="14" max="14" width="13.5"/>
    <col customWidth="1" min="15" max="15" width="17.25"/>
    <col customWidth="1" min="18" max="18" width="39.0"/>
    <col customWidth="1" min="19" max="19" width="17.25"/>
  </cols>
  <sheetData>
    <row r="1">
      <c r="A1" s="1"/>
      <c r="B1" s="1"/>
      <c r="C1" s="2"/>
      <c r="D1" s="3" t="s">
        <v>0</v>
      </c>
      <c r="E1" s="4"/>
      <c r="F1" s="4"/>
      <c r="G1" s="4"/>
      <c r="H1" s="4"/>
      <c r="I1" s="5"/>
      <c r="J1" s="6"/>
      <c r="L1" s="7"/>
    </row>
    <row r="2">
      <c r="B2" s="1"/>
      <c r="C2" s="8"/>
      <c r="D2" s="9"/>
      <c r="E2" s="10"/>
      <c r="F2" s="10"/>
      <c r="G2" s="10"/>
      <c r="H2" s="10"/>
      <c r="I2" s="11"/>
      <c r="J2" s="7"/>
      <c r="L2" s="7"/>
      <c r="R2" s="12"/>
    </row>
    <row r="3">
      <c r="B3" s="1"/>
      <c r="C3" s="8"/>
      <c r="D3" s="13" t="s">
        <v>1</v>
      </c>
      <c r="E3" s="14"/>
      <c r="F3" s="14"/>
      <c r="G3" s="14"/>
      <c r="H3" s="14"/>
      <c r="I3" s="15"/>
      <c r="J3" s="7"/>
      <c r="L3" s="7"/>
    </row>
    <row r="4">
      <c r="B4" s="1"/>
      <c r="C4" s="8"/>
      <c r="D4" s="16" t="s">
        <v>2</v>
      </c>
      <c r="E4" s="17"/>
      <c r="F4" s="17"/>
      <c r="G4" s="17"/>
      <c r="H4" s="17"/>
      <c r="I4" s="18"/>
      <c r="J4" s="7"/>
      <c r="L4" s="7"/>
    </row>
    <row r="5">
      <c r="B5" s="1"/>
      <c r="C5" s="8"/>
      <c r="D5" s="13" t="s">
        <v>3</v>
      </c>
      <c r="E5" s="14"/>
      <c r="F5" s="14"/>
      <c r="G5" s="14"/>
      <c r="H5" s="14"/>
      <c r="I5" s="15"/>
      <c r="J5" s="7"/>
      <c r="L5" s="7"/>
    </row>
    <row r="6">
      <c r="B6" s="1"/>
      <c r="C6" s="8"/>
      <c r="D6" s="16" t="s">
        <v>4</v>
      </c>
      <c r="E6" s="17"/>
      <c r="F6" s="17"/>
      <c r="G6" s="17"/>
      <c r="H6" s="17"/>
      <c r="I6" s="18"/>
      <c r="J6" s="7"/>
      <c r="L6" s="7"/>
    </row>
    <row r="7">
      <c r="B7" s="1"/>
      <c r="C7" s="8"/>
      <c r="D7" s="13" t="s">
        <v>5</v>
      </c>
      <c r="E7" s="14"/>
      <c r="F7" s="14"/>
      <c r="G7" s="14"/>
      <c r="H7" s="14"/>
      <c r="I7" s="15"/>
      <c r="J7" s="7"/>
      <c r="L7" s="7"/>
    </row>
    <row r="8">
      <c r="B8" s="1"/>
      <c r="C8" s="8"/>
      <c r="D8" s="19" t="s">
        <v>6</v>
      </c>
      <c r="E8" s="17"/>
      <c r="F8" s="17"/>
      <c r="G8" s="17"/>
      <c r="H8" s="17"/>
      <c r="I8" s="18"/>
      <c r="J8" s="6"/>
      <c r="L8" s="7"/>
    </row>
    <row r="9">
      <c r="B9" s="1"/>
      <c r="D9" s="19" t="s">
        <v>7</v>
      </c>
      <c r="E9" s="14"/>
      <c r="F9" s="14"/>
      <c r="G9" s="14"/>
      <c r="H9" s="14"/>
      <c r="I9" s="15"/>
      <c r="J9" s="20"/>
      <c r="L9" s="7"/>
    </row>
    <row r="10">
      <c r="B10" s="1"/>
      <c r="D10" s="16" t="s">
        <v>8</v>
      </c>
      <c r="E10" s="17"/>
      <c r="F10" s="17"/>
      <c r="G10" s="17"/>
      <c r="H10" s="17"/>
      <c r="I10" s="18"/>
      <c r="J10" s="20"/>
      <c r="L10" s="7"/>
    </row>
    <row r="11">
      <c r="A11" s="1"/>
      <c r="B11" s="1"/>
      <c r="J11" s="20"/>
      <c r="L11" s="7"/>
    </row>
    <row r="12">
      <c r="A12" s="21" t="s">
        <v>9</v>
      </c>
      <c r="B12" s="22"/>
      <c r="D12" s="23" t="s">
        <v>10</v>
      </c>
      <c r="E12" s="22"/>
      <c r="F12" s="24"/>
      <c r="H12" s="21" t="s">
        <v>11</v>
      </c>
      <c r="I12" s="22"/>
    </row>
    <row r="13">
      <c r="A13" s="25" t="s">
        <v>12</v>
      </c>
      <c r="B13" s="26" t="s">
        <v>13</v>
      </c>
      <c r="D13" s="27" t="s">
        <v>13</v>
      </c>
      <c r="E13" s="27" t="s">
        <v>14</v>
      </c>
      <c r="H13" s="26" t="s">
        <v>15</v>
      </c>
      <c r="I13" s="26" t="s">
        <v>16</v>
      </c>
    </row>
    <row r="14">
      <c r="A14" s="28" t="s">
        <v>17</v>
      </c>
      <c r="B14" s="28">
        <v>4.8</v>
      </c>
      <c r="C14" s="29"/>
      <c r="D14" s="28">
        <v>4.1</v>
      </c>
      <c r="E14" s="28">
        <v>30.0</v>
      </c>
      <c r="F14" s="29"/>
      <c r="H14" s="28" t="s">
        <v>18</v>
      </c>
      <c r="I14" s="28">
        <v>11518.0</v>
      </c>
    </row>
    <row r="15">
      <c r="A15" s="30" t="s">
        <v>19</v>
      </c>
      <c r="B15" s="30">
        <v>4.6</v>
      </c>
      <c r="C15" s="29"/>
      <c r="D15" s="30">
        <v>4.3</v>
      </c>
      <c r="E15" s="30">
        <v>23.0</v>
      </c>
      <c r="F15" s="29"/>
      <c r="H15" s="30" t="s">
        <v>20</v>
      </c>
      <c r="I15" s="30">
        <v>7000.0</v>
      </c>
    </row>
    <row r="16">
      <c r="A16" s="28" t="s">
        <v>21</v>
      </c>
      <c r="B16" s="28">
        <v>4.6</v>
      </c>
      <c r="C16" s="29"/>
      <c r="D16" s="28">
        <v>4.0</v>
      </c>
      <c r="E16" s="28">
        <v>21.0</v>
      </c>
      <c r="F16" s="29"/>
      <c r="H16" s="28" t="s">
        <v>22</v>
      </c>
      <c r="I16" s="28">
        <v>300.0</v>
      </c>
    </row>
    <row r="17">
      <c r="A17" s="30" t="s">
        <v>23</v>
      </c>
      <c r="B17" s="30">
        <v>4.5</v>
      </c>
      <c r="D17" s="30">
        <v>3.9</v>
      </c>
      <c r="E17" s="30">
        <v>13.0</v>
      </c>
      <c r="H17" s="30" t="s">
        <v>24</v>
      </c>
      <c r="I17" s="30">
        <v>19061.0</v>
      </c>
    </row>
    <row r="18">
      <c r="A18" s="28" t="s">
        <v>25</v>
      </c>
      <c r="B18" s="28">
        <v>4.4</v>
      </c>
      <c r="D18" s="28">
        <v>4.2</v>
      </c>
      <c r="E18" s="28">
        <v>10.0</v>
      </c>
      <c r="H18" s="31"/>
      <c r="I18" s="32"/>
    </row>
    <row r="19">
      <c r="D19" s="30">
        <v>3.7</v>
      </c>
      <c r="E19" s="30">
        <v>6.0</v>
      </c>
      <c r="H19" s="33"/>
      <c r="I19" s="33"/>
    </row>
    <row r="20">
      <c r="D20" s="28">
        <v>4.4</v>
      </c>
      <c r="E20" s="28">
        <v>4.0</v>
      </c>
    </row>
    <row r="21">
      <c r="A21" s="21" t="s">
        <v>26</v>
      </c>
      <c r="B21" s="22"/>
      <c r="D21" s="30">
        <v>3.8</v>
      </c>
      <c r="E21" s="30">
        <v>4.0</v>
      </c>
      <c r="H21" s="34" t="s">
        <v>27</v>
      </c>
      <c r="I21" s="22"/>
    </row>
    <row r="22">
      <c r="A22" s="25" t="s">
        <v>12</v>
      </c>
      <c r="B22" s="27" t="s">
        <v>14</v>
      </c>
      <c r="D22" s="28">
        <v>3.6</v>
      </c>
      <c r="E22" s="28">
        <v>3.0</v>
      </c>
      <c r="H22" s="35" t="s">
        <v>15</v>
      </c>
      <c r="I22" s="25" t="s">
        <v>24</v>
      </c>
    </row>
    <row r="23">
      <c r="A23" s="28" t="s">
        <v>28</v>
      </c>
      <c r="B23" s="36">
        <v>1440.0</v>
      </c>
      <c r="D23" s="30">
        <v>4.6</v>
      </c>
      <c r="E23" s="30">
        <v>2.0</v>
      </c>
    </row>
    <row r="24">
      <c r="A24" s="30" t="s">
        <v>29</v>
      </c>
      <c r="B24" s="37">
        <v>1351.8</v>
      </c>
      <c r="D24" s="28">
        <v>4.8</v>
      </c>
      <c r="E24" s="28">
        <v>1.0</v>
      </c>
    </row>
    <row r="25">
      <c r="A25" s="28" t="s">
        <v>30</v>
      </c>
      <c r="B25" s="36">
        <v>1170.0</v>
      </c>
      <c r="D25" s="30">
        <v>4.5</v>
      </c>
      <c r="E25" s="30">
        <v>1.0</v>
      </c>
    </row>
    <row r="26">
      <c r="A26" s="30" t="s">
        <v>31</v>
      </c>
      <c r="B26" s="37">
        <v>1080.0</v>
      </c>
      <c r="D26" s="38"/>
      <c r="E26" s="38"/>
    </row>
    <row r="27">
      <c r="A27" s="28" t="s">
        <v>32</v>
      </c>
      <c r="B27" s="36">
        <v>1080.0</v>
      </c>
      <c r="H27" s="33"/>
      <c r="I27" s="33"/>
    </row>
    <row r="28">
      <c r="A28" s="30" t="s">
        <v>33</v>
      </c>
      <c r="B28" s="37">
        <v>1080.0</v>
      </c>
      <c r="D28" s="39" t="s">
        <v>34</v>
      </c>
      <c r="E28" s="22"/>
      <c r="F28" s="40"/>
    </row>
    <row r="29">
      <c r="A29" s="28" t="s">
        <v>35</v>
      </c>
      <c r="B29" s="36">
        <v>1080.0</v>
      </c>
      <c r="D29" s="25" t="s">
        <v>12</v>
      </c>
      <c r="E29" s="26" t="s">
        <v>13</v>
      </c>
      <c r="F29" s="41"/>
    </row>
    <row r="30">
      <c r="A30" s="30" t="s">
        <v>36</v>
      </c>
      <c r="B30" s="37">
        <v>1080.0</v>
      </c>
      <c r="D30" s="28" t="s">
        <v>19</v>
      </c>
      <c r="E30" s="28">
        <v>4.6</v>
      </c>
      <c r="F30" s="7"/>
    </row>
    <row r="31">
      <c r="A31" s="28" t="s">
        <v>37</v>
      </c>
      <c r="B31" s="36">
        <v>1080.0</v>
      </c>
      <c r="D31" s="30" t="s">
        <v>21</v>
      </c>
      <c r="E31" s="30">
        <v>4.6</v>
      </c>
      <c r="F31" s="7"/>
    </row>
    <row r="32">
      <c r="A32" s="30" t="s">
        <v>38</v>
      </c>
      <c r="B32" s="37">
        <v>990.0</v>
      </c>
      <c r="D32" s="28" t="s">
        <v>23</v>
      </c>
      <c r="E32" s="28">
        <v>4.5</v>
      </c>
      <c r="F32" s="7"/>
    </row>
    <row r="33">
      <c r="A33" s="28" t="s">
        <v>39</v>
      </c>
      <c r="B33" s="36">
        <v>990.0</v>
      </c>
      <c r="D33" s="30" t="s">
        <v>25</v>
      </c>
      <c r="E33" s="30">
        <v>4.4</v>
      </c>
      <c r="F33" s="7"/>
    </row>
    <row r="34">
      <c r="A34" s="30" t="s">
        <v>40</v>
      </c>
      <c r="B34" s="37">
        <v>948.6</v>
      </c>
      <c r="D34" s="28" t="s">
        <v>41</v>
      </c>
      <c r="E34" s="28">
        <v>4.4</v>
      </c>
      <c r="F34" s="7"/>
      <c r="H34" s="42"/>
      <c r="I34" s="7"/>
    </row>
    <row r="35">
      <c r="A35" s="28" t="s">
        <v>42</v>
      </c>
      <c r="B35" s="36">
        <v>900.0</v>
      </c>
      <c r="D35" s="30" t="s">
        <v>43</v>
      </c>
      <c r="E35" s="30">
        <v>4.3</v>
      </c>
      <c r="F35" s="7"/>
      <c r="H35" s="42"/>
      <c r="I35" s="7"/>
    </row>
    <row r="36">
      <c r="A36" s="30" t="s">
        <v>44</v>
      </c>
      <c r="B36" s="37">
        <v>900.0</v>
      </c>
      <c r="D36" s="28" t="s">
        <v>45</v>
      </c>
      <c r="E36" s="28">
        <v>4.3</v>
      </c>
      <c r="F36" s="7"/>
      <c r="H36" s="33"/>
      <c r="I36" s="33"/>
    </row>
    <row r="37">
      <c r="A37" s="28" t="s">
        <v>46</v>
      </c>
      <c r="B37" s="36">
        <v>900.0</v>
      </c>
      <c r="D37" s="30" t="s">
        <v>47</v>
      </c>
      <c r="E37" s="30">
        <v>4.3</v>
      </c>
      <c r="F37" s="7"/>
      <c r="H37" s="43"/>
      <c r="I37" s="33"/>
    </row>
    <row r="38">
      <c r="A38" s="30" t="s">
        <v>48</v>
      </c>
      <c r="B38" s="37">
        <v>900.0</v>
      </c>
      <c r="D38" s="28" t="s">
        <v>42</v>
      </c>
      <c r="E38" s="28">
        <v>4.3</v>
      </c>
      <c r="F38" s="7"/>
      <c r="H38" s="44"/>
      <c r="I38" s="44"/>
    </row>
    <row r="39">
      <c r="A39" s="28" t="s">
        <v>49</v>
      </c>
      <c r="B39" s="36">
        <v>900.0</v>
      </c>
      <c r="D39" s="30" t="s">
        <v>50</v>
      </c>
      <c r="E39" s="30">
        <v>4.3</v>
      </c>
      <c r="F39" s="7"/>
      <c r="H39" s="33"/>
      <c r="I39" s="33"/>
    </row>
    <row r="40">
      <c r="A40" s="30" t="s">
        <v>51</v>
      </c>
      <c r="B40" s="37">
        <v>900.0</v>
      </c>
      <c r="D40" s="28" t="s">
        <v>52</v>
      </c>
      <c r="E40" s="28">
        <v>4.3</v>
      </c>
      <c r="F40" s="7"/>
      <c r="H40" s="33"/>
      <c r="I40" s="33"/>
    </row>
    <row r="41">
      <c r="A41" s="28" t="s">
        <v>53</v>
      </c>
      <c r="B41" s="36">
        <v>900.0</v>
      </c>
      <c r="D41" s="30" t="s">
        <v>54</v>
      </c>
      <c r="E41" s="30">
        <v>4.3</v>
      </c>
      <c r="F41" s="7"/>
      <c r="H41" s="33"/>
      <c r="I41" s="33"/>
    </row>
    <row r="42">
      <c r="A42" s="30" t="s">
        <v>55</v>
      </c>
      <c r="B42" s="37">
        <v>810.0</v>
      </c>
      <c r="D42" s="28" t="s">
        <v>56</v>
      </c>
      <c r="E42" s="28">
        <v>4.3</v>
      </c>
      <c r="F42" s="7"/>
      <c r="H42" s="33"/>
      <c r="I42" s="33"/>
    </row>
    <row r="43">
      <c r="A43" s="28" t="s">
        <v>57</v>
      </c>
      <c r="B43" s="36">
        <v>810.0</v>
      </c>
      <c r="D43" s="30" t="s">
        <v>53</v>
      </c>
      <c r="E43" s="30">
        <v>4.3</v>
      </c>
      <c r="F43" s="7"/>
      <c r="H43" s="33"/>
      <c r="I43" s="33"/>
    </row>
    <row r="44">
      <c r="A44" s="30" t="s">
        <v>58</v>
      </c>
      <c r="B44" s="37">
        <v>810.0</v>
      </c>
      <c r="D44" s="28" t="s">
        <v>59</v>
      </c>
      <c r="E44" s="28">
        <v>4.3</v>
      </c>
      <c r="F44" s="7"/>
      <c r="H44" s="33"/>
      <c r="I44" s="33"/>
    </row>
    <row r="45">
      <c r="A45" s="28" t="s">
        <v>60</v>
      </c>
      <c r="B45" s="36">
        <v>810.0</v>
      </c>
      <c r="D45" s="7"/>
      <c r="E45" s="42"/>
      <c r="F45" s="7"/>
      <c r="H45" s="33"/>
      <c r="I45" s="33"/>
    </row>
    <row r="46">
      <c r="A46" s="30" t="s">
        <v>61</v>
      </c>
      <c r="B46" s="37">
        <v>810.0</v>
      </c>
      <c r="D46" s="7"/>
      <c r="E46" s="42"/>
      <c r="F46" s="7"/>
      <c r="H46" s="33"/>
      <c r="I46" s="33"/>
    </row>
    <row r="47">
      <c r="A47" s="28" t="s">
        <v>62</v>
      </c>
      <c r="B47" s="36">
        <v>810.0</v>
      </c>
      <c r="D47" s="7"/>
      <c r="E47" s="42"/>
      <c r="F47" s="7"/>
      <c r="H47" s="33"/>
      <c r="I47" s="33"/>
    </row>
    <row r="48">
      <c r="A48" s="30" t="s">
        <v>59</v>
      </c>
      <c r="B48" s="37">
        <v>810.0</v>
      </c>
      <c r="D48" s="7"/>
      <c r="E48" s="42"/>
      <c r="F48" s="7"/>
      <c r="H48" s="33"/>
      <c r="I48" s="33"/>
    </row>
    <row r="49">
      <c r="A49" s="28" t="s">
        <v>63</v>
      </c>
      <c r="B49" s="36">
        <v>720.0</v>
      </c>
      <c r="D49" s="7"/>
      <c r="E49" s="42"/>
      <c r="F49" s="7"/>
      <c r="H49" s="33"/>
      <c r="I49" s="33"/>
    </row>
    <row r="50">
      <c r="A50" s="30" t="s">
        <v>64</v>
      </c>
      <c r="B50" s="37">
        <v>720.0</v>
      </c>
      <c r="D50" s="7"/>
      <c r="E50" s="42"/>
      <c r="F50" s="7"/>
      <c r="H50" s="33"/>
      <c r="I50" s="33"/>
    </row>
    <row r="51">
      <c r="A51" s="28" t="s">
        <v>65</v>
      </c>
      <c r="B51" s="36">
        <v>720.0</v>
      </c>
      <c r="D51" s="7"/>
      <c r="E51" s="42"/>
      <c r="F51" s="7"/>
      <c r="H51" s="33"/>
      <c r="I51" s="33"/>
    </row>
    <row r="52">
      <c r="A52" s="30" t="s">
        <v>21</v>
      </c>
      <c r="B52" s="37">
        <v>720.0</v>
      </c>
      <c r="D52" s="7"/>
      <c r="E52" s="42"/>
      <c r="F52" s="7"/>
      <c r="H52" s="33"/>
      <c r="I52" s="33"/>
    </row>
    <row r="53">
      <c r="A53" s="28" t="s">
        <v>66</v>
      </c>
      <c r="B53" s="36">
        <v>720.0</v>
      </c>
      <c r="D53" s="7"/>
      <c r="E53" s="42"/>
      <c r="F53" s="7"/>
      <c r="H53" s="33"/>
      <c r="I53" s="33"/>
    </row>
    <row r="54">
      <c r="A54" s="30" t="s">
        <v>67</v>
      </c>
      <c r="B54" s="37">
        <v>720.0</v>
      </c>
      <c r="D54" s="7"/>
      <c r="E54" s="42"/>
      <c r="F54" s="7"/>
      <c r="H54" s="33"/>
      <c r="I54" s="33"/>
    </row>
    <row r="55">
      <c r="A55" s="28" t="s">
        <v>54</v>
      </c>
      <c r="B55" s="36">
        <v>720.0</v>
      </c>
      <c r="D55" s="7"/>
      <c r="E55" s="42"/>
      <c r="F55" s="7"/>
      <c r="H55" s="33"/>
      <c r="I55" s="33"/>
    </row>
    <row r="56">
      <c r="A56" s="30" t="s">
        <v>68</v>
      </c>
      <c r="B56" s="37">
        <v>720.0</v>
      </c>
      <c r="D56" s="7"/>
      <c r="E56" s="42"/>
      <c r="F56" s="7"/>
      <c r="H56" s="33"/>
      <c r="I56" s="33"/>
    </row>
    <row r="57">
      <c r="A57" s="28" t="s">
        <v>69</v>
      </c>
      <c r="B57" s="36">
        <v>720.0</v>
      </c>
      <c r="D57" s="7"/>
      <c r="E57" s="42"/>
      <c r="F57" s="7"/>
      <c r="H57" s="33"/>
      <c r="I57" s="33"/>
    </row>
    <row r="58">
      <c r="A58" s="30" t="s">
        <v>70</v>
      </c>
      <c r="B58" s="37">
        <v>720.0</v>
      </c>
      <c r="D58" s="7"/>
      <c r="E58" s="42"/>
      <c r="F58" s="7"/>
      <c r="H58" s="33"/>
      <c r="I58" s="33"/>
    </row>
    <row r="59">
      <c r="A59" s="28" t="s">
        <v>23</v>
      </c>
      <c r="B59" s="36">
        <v>720.0</v>
      </c>
      <c r="D59" s="20"/>
      <c r="E59" s="42"/>
      <c r="F59" s="7"/>
      <c r="H59" s="33"/>
      <c r="I59" s="33"/>
    </row>
    <row r="60">
      <c r="A60" s="30" t="s">
        <v>71</v>
      </c>
      <c r="B60" s="37">
        <v>718.2</v>
      </c>
      <c r="D60" s="20"/>
      <c r="E60" s="42"/>
      <c r="F60" s="7"/>
      <c r="H60" s="33"/>
      <c r="I60" s="33"/>
    </row>
    <row r="61">
      <c r="A61" s="28" t="s">
        <v>72</v>
      </c>
      <c r="B61" s="36">
        <v>630.0</v>
      </c>
      <c r="D61" s="20"/>
      <c r="E61" s="42"/>
      <c r="F61" s="7"/>
      <c r="H61" s="33"/>
      <c r="I61" s="33"/>
    </row>
    <row r="62">
      <c r="A62" s="30" t="s">
        <v>73</v>
      </c>
      <c r="B62" s="37">
        <v>630.0</v>
      </c>
      <c r="D62" s="20"/>
      <c r="E62" s="42"/>
      <c r="F62" s="7"/>
      <c r="H62" s="33"/>
      <c r="I62" s="33"/>
    </row>
    <row r="63">
      <c r="A63" s="28" t="s">
        <v>74</v>
      </c>
      <c r="B63" s="36">
        <v>630.0</v>
      </c>
      <c r="D63" s="20"/>
      <c r="E63" s="42"/>
      <c r="F63" s="7"/>
      <c r="H63" s="33"/>
      <c r="I63" s="33"/>
    </row>
    <row r="64">
      <c r="A64" s="30" t="s">
        <v>75</v>
      </c>
      <c r="B64" s="37">
        <v>630.0</v>
      </c>
      <c r="D64" s="20"/>
      <c r="E64" s="42"/>
      <c r="F64" s="7"/>
      <c r="H64" s="33"/>
      <c r="I64" s="33"/>
    </row>
    <row r="65">
      <c r="A65" s="28" t="s">
        <v>76</v>
      </c>
      <c r="B65" s="36">
        <v>630.0</v>
      </c>
      <c r="D65" s="20"/>
      <c r="E65" s="42"/>
      <c r="F65" s="7"/>
      <c r="H65" s="33"/>
      <c r="I65" s="33"/>
    </row>
    <row r="66">
      <c r="A66" s="30" t="s">
        <v>77</v>
      </c>
      <c r="B66" s="37">
        <v>630.0</v>
      </c>
      <c r="D66" s="20"/>
      <c r="E66" s="42"/>
      <c r="F66" s="7"/>
      <c r="H66" s="33"/>
      <c r="I66" s="33"/>
    </row>
    <row r="67">
      <c r="A67" s="28" t="s">
        <v>25</v>
      </c>
      <c r="B67" s="36">
        <v>630.0</v>
      </c>
      <c r="D67" s="20"/>
      <c r="E67" s="42"/>
      <c r="F67" s="7"/>
      <c r="H67" s="33"/>
      <c r="I67" s="33"/>
    </row>
    <row r="68">
      <c r="A68" s="30" t="s">
        <v>78</v>
      </c>
      <c r="B68" s="37">
        <v>630.0</v>
      </c>
      <c r="D68" s="20"/>
      <c r="E68" s="42"/>
      <c r="F68" s="7"/>
      <c r="H68" s="33"/>
      <c r="I68" s="33"/>
    </row>
    <row r="69">
      <c r="A69" s="28" t="s">
        <v>79</v>
      </c>
      <c r="B69" s="36">
        <v>630.0</v>
      </c>
      <c r="D69" s="20"/>
      <c r="E69" s="42"/>
      <c r="F69" s="7"/>
      <c r="H69" s="33"/>
      <c r="I69" s="33"/>
    </row>
    <row r="70">
      <c r="A70" s="30" t="s">
        <v>52</v>
      </c>
      <c r="B70" s="37">
        <v>630.0</v>
      </c>
      <c r="D70" s="20"/>
      <c r="E70" s="42"/>
      <c r="F70" s="7"/>
      <c r="H70" s="33"/>
      <c r="I70" s="33"/>
    </row>
    <row r="71">
      <c r="A71" s="28" t="s">
        <v>80</v>
      </c>
      <c r="B71" s="36">
        <v>630.0</v>
      </c>
      <c r="D71" s="20"/>
      <c r="E71" s="42"/>
      <c r="F71" s="7"/>
      <c r="H71" s="33"/>
      <c r="I71" s="33"/>
    </row>
    <row r="72">
      <c r="A72" s="30" t="s">
        <v>81</v>
      </c>
      <c r="B72" s="37">
        <v>630.0</v>
      </c>
      <c r="D72" s="20"/>
      <c r="E72" s="42"/>
      <c r="F72" s="7"/>
      <c r="H72" s="33"/>
      <c r="I72" s="33"/>
    </row>
    <row r="73">
      <c r="A73" s="28" t="s">
        <v>82</v>
      </c>
      <c r="B73" s="36">
        <v>630.0</v>
      </c>
      <c r="D73" s="20"/>
      <c r="E73" s="42"/>
      <c r="F73" s="7"/>
      <c r="H73" s="33"/>
      <c r="I73" s="33"/>
    </row>
    <row r="74">
      <c r="A74" s="30" t="s">
        <v>83</v>
      </c>
      <c r="B74" s="37">
        <v>630.0</v>
      </c>
      <c r="D74" s="20"/>
      <c r="E74" s="42"/>
      <c r="F74" s="7"/>
      <c r="H74" s="33"/>
      <c r="I74" s="33"/>
    </row>
    <row r="75">
      <c r="A75" s="28" t="s">
        <v>84</v>
      </c>
      <c r="B75" s="36">
        <v>630.0</v>
      </c>
      <c r="D75" s="20"/>
      <c r="E75" s="42"/>
      <c r="F75" s="7"/>
      <c r="H75" s="33"/>
      <c r="I75" s="33"/>
    </row>
    <row r="76">
      <c r="A76" s="30" t="s">
        <v>85</v>
      </c>
      <c r="B76" s="37">
        <v>540.0</v>
      </c>
      <c r="D76" s="20"/>
      <c r="E76" s="42"/>
      <c r="F76" s="7"/>
      <c r="H76" s="33"/>
      <c r="I76" s="33"/>
    </row>
    <row r="77">
      <c r="A77" s="28" t="s">
        <v>86</v>
      </c>
      <c r="B77" s="36">
        <v>540.0</v>
      </c>
      <c r="D77" s="20"/>
      <c r="E77" s="42"/>
      <c r="F77" s="7"/>
      <c r="H77" s="33"/>
      <c r="I77" s="33"/>
    </row>
    <row r="78">
      <c r="A78" s="30" t="s">
        <v>87</v>
      </c>
      <c r="B78" s="37">
        <v>540.0</v>
      </c>
      <c r="D78" s="20"/>
      <c r="E78" s="42"/>
      <c r="F78" s="7"/>
      <c r="H78" s="33"/>
      <c r="I78" s="33"/>
    </row>
    <row r="79">
      <c r="A79" s="28" t="s">
        <v>88</v>
      </c>
      <c r="B79" s="36">
        <v>540.0</v>
      </c>
      <c r="D79" s="20"/>
      <c r="E79" s="42"/>
      <c r="F79" s="7"/>
      <c r="H79" s="33"/>
      <c r="I79" s="33"/>
    </row>
    <row r="80">
      <c r="A80" s="30" t="s">
        <v>89</v>
      </c>
      <c r="B80" s="37">
        <v>540.0</v>
      </c>
      <c r="D80" s="20"/>
      <c r="E80" s="42"/>
      <c r="F80" s="7"/>
      <c r="H80" s="33"/>
      <c r="I80" s="33"/>
    </row>
    <row r="81">
      <c r="A81" s="28" t="s">
        <v>90</v>
      </c>
      <c r="B81" s="36">
        <v>540.0</v>
      </c>
      <c r="D81" s="20"/>
      <c r="E81" s="42"/>
      <c r="F81" s="7"/>
      <c r="H81" s="33"/>
      <c r="I81" s="33"/>
    </row>
    <row r="82">
      <c r="A82" s="30" t="s">
        <v>91</v>
      </c>
      <c r="B82" s="37">
        <v>540.0</v>
      </c>
      <c r="D82" s="20"/>
      <c r="E82" s="42"/>
      <c r="F82" s="7"/>
      <c r="H82" s="33"/>
      <c r="I82" s="33"/>
    </row>
    <row r="83">
      <c r="A83" s="28" t="s">
        <v>92</v>
      </c>
      <c r="B83" s="36">
        <v>540.0</v>
      </c>
      <c r="D83" s="20"/>
      <c r="E83" s="42"/>
      <c r="F83" s="7"/>
      <c r="H83" s="33"/>
      <c r="I83" s="33"/>
    </row>
    <row r="84">
      <c r="A84" s="30" t="s">
        <v>56</v>
      </c>
      <c r="B84" s="37">
        <v>540.0</v>
      </c>
      <c r="D84" s="20"/>
      <c r="E84" s="42"/>
      <c r="F84" s="7"/>
      <c r="H84" s="33"/>
      <c r="I84" s="33"/>
    </row>
    <row r="85">
      <c r="A85" s="28" t="s">
        <v>93</v>
      </c>
      <c r="B85" s="36">
        <v>540.0</v>
      </c>
      <c r="D85" s="20"/>
      <c r="E85" s="42"/>
      <c r="F85" s="7"/>
      <c r="H85" s="33"/>
      <c r="I85" s="33"/>
    </row>
    <row r="86">
      <c r="A86" s="30" t="s">
        <v>94</v>
      </c>
      <c r="B86" s="37">
        <v>540.0</v>
      </c>
      <c r="D86" s="20"/>
      <c r="E86" s="42"/>
      <c r="F86" s="7"/>
      <c r="H86" s="33"/>
      <c r="I86" s="33"/>
    </row>
    <row r="87">
      <c r="A87" s="28" t="s">
        <v>95</v>
      </c>
      <c r="B87" s="36">
        <v>540.0</v>
      </c>
      <c r="D87" s="20"/>
      <c r="E87" s="42"/>
      <c r="F87" s="7"/>
      <c r="H87" s="33"/>
      <c r="I87" s="33"/>
    </row>
    <row r="88">
      <c r="A88" s="30" t="s">
        <v>96</v>
      </c>
      <c r="B88" s="37">
        <v>540.0</v>
      </c>
      <c r="D88" s="20"/>
      <c r="E88" s="42"/>
      <c r="F88" s="7"/>
      <c r="H88" s="33"/>
      <c r="I88" s="33"/>
    </row>
    <row r="89">
      <c r="A89" s="28" t="s">
        <v>97</v>
      </c>
      <c r="B89" s="36">
        <v>540.0</v>
      </c>
      <c r="D89" s="20"/>
      <c r="E89" s="42"/>
      <c r="F89" s="7"/>
      <c r="H89" s="33"/>
      <c r="I89" s="33"/>
    </row>
    <row r="90">
      <c r="A90" s="30" t="s">
        <v>98</v>
      </c>
      <c r="B90" s="37">
        <v>504.0</v>
      </c>
      <c r="D90" s="20"/>
      <c r="E90" s="42"/>
      <c r="F90" s="7"/>
      <c r="H90" s="33"/>
      <c r="I90" s="33"/>
    </row>
    <row r="91">
      <c r="A91" s="28" t="s">
        <v>99</v>
      </c>
      <c r="B91" s="36">
        <v>482.40000000000003</v>
      </c>
      <c r="D91" s="20"/>
      <c r="E91" s="42"/>
      <c r="F91" s="7"/>
      <c r="H91" s="33"/>
      <c r="I91" s="33"/>
    </row>
    <row r="92">
      <c r="A92" s="30" t="s">
        <v>100</v>
      </c>
      <c r="B92" s="37">
        <v>462.6</v>
      </c>
      <c r="D92" s="20"/>
      <c r="E92" s="42"/>
      <c r="F92" s="7"/>
      <c r="H92" s="33"/>
      <c r="I92" s="33"/>
    </row>
    <row r="93">
      <c r="A93" s="28" t="s">
        <v>101</v>
      </c>
      <c r="B93" s="36">
        <v>450.0</v>
      </c>
      <c r="D93" s="20"/>
      <c r="E93" s="42"/>
      <c r="F93" s="7"/>
      <c r="H93" s="33"/>
      <c r="I93" s="33"/>
    </row>
    <row r="94">
      <c r="A94" s="30" t="s">
        <v>102</v>
      </c>
      <c r="B94" s="37">
        <v>450.0</v>
      </c>
      <c r="D94" s="20"/>
      <c r="E94" s="42"/>
      <c r="F94" s="7"/>
      <c r="H94" s="33"/>
      <c r="I94" s="33"/>
    </row>
    <row r="95">
      <c r="A95" s="28" t="s">
        <v>103</v>
      </c>
      <c r="B95" s="36">
        <v>450.0</v>
      </c>
      <c r="D95" s="20"/>
      <c r="E95" s="42"/>
      <c r="F95" s="7"/>
      <c r="H95" s="33"/>
      <c r="I95" s="33"/>
    </row>
    <row r="96">
      <c r="A96" s="30" t="s">
        <v>104</v>
      </c>
      <c r="B96" s="37">
        <v>450.0</v>
      </c>
      <c r="D96" s="20"/>
      <c r="E96" s="42"/>
      <c r="F96" s="7"/>
      <c r="H96" s="33"/>
      <c r="I96" s="33"/>
    </row>
    <row r="97">
      <c r="A97" s="28" t="s">
        <v>105</v>
      </c>
      <c r="B97" s="36">
        <v>450.0</v>
      </c>
      <c r="D97" s="20"/>
      <c r="E97" s="42"/>
      <c r="F97" s="7"/>
      <c r="H97" s="33"/>
      <c r="I97" s="33"/>
    </row>
    <row r="98">
      <c r="A98" s="30" t="s">
        <v>45</v>
      </c>
      <c r="B98" s="37">
        <v>450.0</v>
      </c>
      <c r="D98" s="20"/>
      <c r="E98" s="42"/>
      <c r="F98" s="7"/>
      <c r="H98" s="33"/>
      <c r="I98" s="33"/>
    </row>
    <row r="99">
      <c r="A99" s="28" t="s">
        <v>106</v>
      </c>
      <c r="B99" s="36">
        <v>450.0</v>
      </c>
      <c r="D99" s="20"/>
      <c r="E99" s="42"/>
      <c r="F99" s="7"/>
      <c r="H99" s="33"/>
      <c r="I99" s="33"/>
    </row>
    <row r="100">
      <c r="A100" s="30" t="s">
        <v>107</v>
      </c>
      <c r="B100" s="37">
        <v>450.0</v>
      </c>
      <c r="D100" s="20"/>
      <c r="E100" s="42"/>
      <c r="F100" s="7"/>
      <c r="H100" s="33"/>
      <c r="I100" s="33"/>
    </row>
    <row r="101">
      <c r="A101" s="28" t="s">
        <v>108</v>
      </c>
      <c r="B101" s="36">
        <v>450.0</v>
      </c>
      <c r="D101" s="20"/>
      <c r="E101" s="42"/>
      <c r="F101" s="7"/>
      <c r="H101" s="33"/>
      <c r="I101" s="33"/>
    </row>
    <row r="102">
      <c r="A102" s="30" t="s">
        <v>109</v>
      </c>
      <c r="B102" s="37">
        <v>450.0</v>
      </c>
      <c r="D102" s="20"/>
      <c r="E102" s="42"/>
      <c r="F102" s="7"/>
      <c r="H102" s="33"/>
      <c r="I102" s="33"/>
    </row>
    <row r="103">
      <c r="A103" s="28" t="s">
        <v>110</v>
      </c>
      <c r="B103" s="36">
        <v>450.0</v>
      </c>
      <c r="D103" s="20"/>
      <c r="E103" s="42"/>
      <c r="F103" s="7"/>
      <c r="H103" s="33"/>
      <c r="I103" s="33"/>
    </row>
    <row r="104">
      <c r="A104" s="30" t="s">
        <v>111</v>
      </c>
      <c r="B104" s="37">
        <v>450.0</v>
      </c>
      <c r="D104" s="20"/>
      <c r="E104" s="42"/>
      <c r="F104" s="7"/>
      <c r="H104" s="33"/>
      <c r="I104" s="33"/>
    </row>
    <row r="105">
      <c r="A105" s="28" t="s">
        <v>112</v>
      </c>
      <c r="B105" s="36">
        <v>450.0</v>
      </c>
      <c r="D105" s="20"/>
      <c r="E105" s="42"/>
      <c r="F105" s="7"/>
      <c r="H105" s="33"/>
      <c r="I105" s="33"/>
    </row>
    <row r="106">
      <c r="A106" s="30" t="s">
        <v>113</v>
      </c>
      <c r="B106" s="37">
        <v>450.0</v>
      </c>
      <c r="D106" s="20"/>
      <c r="E106" s="42"/>
      <c r="F106" s="7"/>
      <c r="H106" s="33"/>
      <c r="I106" s="33"/>
    </row>
    <row r="107">
      <c r="A107" s="28" t="s">
        <v>114</v>
      </c>
      <c r="B107" s="36">
        <v>444.6</v>
      </c>
      <c r="D107" s="20"/>
      <c r="E107" s="42"/>
      <c r="F107" s="7"/>
      <c r="H107" s="33"/>
      <c r="I107" s="33"/>
    </row>
    <row r="108">
      <c r="A108" s="30" t="s">
        <v>115</v>
      </c>
      <c r="B108" s="37">
        <v>396.0</v>
      </c>
      <c r="D108" s="20"/>
      <c r="E108" s="42"/>
      <c r="F108" s="7"/>
      <c r="H108" s="33"/>
      <c r="I108" s="33"/>
    </row>
    <row r="109">
      <c r="A109" s="28" t="s">
        <v>116</v>
      </c>
      <c r="B109" s="36">
        <v>394.2</v>
      </c>
      <c r="D109" s="20"/>
      <c r="E109" s="42"/>
      <c r="F109" s="7"/>
      <c r="H109" s="33"/>
      <c r="I109" s="33"/>
    </row>
    <row r="110">
      <c r="A110" s="30" t="s">
        <v>117</v>
      </c>
      <c r="B110" s="37">
        <v>360.0</v>
      </c>
      <c r="D110" s="20"/>
      <c r="E110" s="42"/>
      <c r="F110" s="7"/>
      <c r="H110" s="33"/>
      <c r="I110" s="33"/>
    </row>
    <row r="111">
      <c r="A111" s="28" t="s">
        <v>118</v>
      </c>
      <c r="B111" s="36">
        <v>360.0</v>
      </c>
      <c r="D111" s="20"/>
      <c r="E111" s="42"/>
      <c r="F111" s="7"/>
      <c r="H111" s="33"/>
      <c r="I111" s="33"/>
    </row>
    <row r="112">
      <c r="A112" s="30" t="s">
        <v>119</v>
      </c>
      <c r="B112" s="37">
        <v>360.0</v>
      </c>
      <c r="D112" s="20"/>
      <c r="E112" s="42"/>
      <c r="F112" s="7"/>
      <c r="H112" s="33"/>
      <c r="I112" s="33"/>
    </row>
    <row r="113">
      <c r="A113" s="28" t="s">
        <v>43</v>
      </c>
      <c r="B113" s="36">
        <v>360.0</v>
      </c>
      <c r="D113" s="20"/>
      <c r="E113" s="42"/>
      <c r="F113" s="7"/>
      <c r="H113" s="33"/>
      <c r="I113" s="33"/>
    </row>
    <row r="114">
      <c r="A114" s="30" t="s">
        <v>120</v>
      </c>
      <c r="B114" s="37">
        <v>360.0</v>
      </c>
      <c r="D114" s="20"/>
      <c r="E114" s="42"/>
      <c r="F114" s="7"/>
      <c r="H114" s="33"/>
      <c r="I114" s="33"/>
    </row>
    <row r="115">
      <c r="A115" s="28" t="s">
        <v>121</v>
      </c>
      <c r="B115" s="36">
        <v>360.0</v>
      </c>
      <c r="D115" s="20"/>
      <c r="E115" s="42"/>
      <c r="F115" s="7"/>
      <c r="H115" s="33"/>
      <c r="I115" s="33"/>
    </row>
    <row r="116">
      <c r="A116" s="30" t="s">
        <v>122</v>
      </c>
      <c r="B116" s="37">
        <v>360.0</v>
      </c>
      <c r="D116" s="20"/>
      <c r="E116" s="42"/>
      <c r="F116" s="7"/>
      <c r="H116" s="33"/>
      <c r="I116" s="33"/>
    </row>
    <row r="117">
      <c r="A117" s="28" t="s">
        <v>123</v>
      </c>
      <c r="B117" s="36">
        <v>360.0</v>
      </c>
      <c r="D117" s="20"/>
      <c r="E117" s="42"/>
      <c r="F117" s="7"/>
      <c r="H117" s="33"/>
      <c r="I117" s="33"/>
    </row>
    <row r="118">
      <c r="A118" s="30" t="s">
        <v>124</v>
      </c>
      <c r="B118" s="37">
        <v>360.0</v>
      </c>
      <c r="D118" s="20"/>
      <c r="E118" s="42"/>
      <c r="F118" s="7"/>
      <c r="H118" s="33"/>
      <c r="I118" s="33"/>
    </row>
    <row r="119">
      <c r="A119" s="28" t="s">
        <v>41</v>
      </c>
      <c r="B119" s="36">
        <v>360.0</v>
      </c>
      <c r="D119" s="20"/>
      <c r="E119" s="42"/>
      <c r="F119" s="7"/>
      <c r="H119" s="33"/>
      <c r="I119" s="33"/>
    </row>
    <row r="120">
      <c r="A120" s="30" t="s">
        <v>125</v>
      </c>
      <c r="B120" s="37">
        <v>347.40000000000003</v>
      </c>
      <c r="D120" s="20"/>
      <c r="E120" s="42"/>
      <c r="F120" s="7"/>
      <c r="H120" s="33"/>
      <c r="I120" s="33"/>
    </row>
    <row r="121">
      <c r="A121" s="28" t="s">
        <v>126</v>
      </c>
      <c r="B121" s="36">
        <v>320.40000000000003</v>
      </c>
      <c r="D121" s="20"/>
      <c r="E121" s="42"/>
      <c r="F121" s="7"/>
      <c r="H121" s="33"/>
      <c r="I121" s="33"/>
    </row>
    <row r="122">
      <c r="A122" s="30" t="s">
        <v>127</v>
      </c>
      <c r="B122" s="37">
        <v>275.40000000000003</v>
      </c>
      <c r="D122" s="20"/>
      <c r="E122" s="42"/>
      <c r="F122" s="7"/>
      <c r="H122" s="33"/>
      <c r="I122" s="33"/>
    </row>
    <row r="123">
      <c r="A123" s="28" t="s">
        <v>128</v>
      </c>
      <c r="B123" s="36">
        <v>270.0</v>
      </c>
      <c r="D123" s="20"/>
      <c r="E123" s="42"/>
      <c r="F123" s="7"/>
      <c r="H123" s="33"/>
      <c r="I123" s="33"/>
    </row>
    <row r="124">
      <c r="A124" s="30" t="s">
        <v>129</v>
      </c>
      <c r="B124" s="37">
        <v>270.0</v>
      </c>
      <c r="D124" s="20"/>
      <c r="E124" s="42"/>
      <c r="F124" s="7"/>
      <c r="H124" s="33"/>
      <c r="I124" s="33"/>
    </row>
    <row r="125">
      <c r="A125" s="28" t="s">
        <v>47</v>
      </c>
      <c r="B125" s="36">
        <v>270.0</v>
      </c>
      <c r="D125" s="20"/>
      <c r="E125" s="42"/>
      <c r="F125" s="7"/>
      <c r="H125" s="33"/>
      <c r="I125" s="33"/>
    </row>
    <row r="126">
      <c r="A126" s="30" t="s">
        <v>130</v>
      </c>
      <c r="B126" s="37">
        <v>270.0</v>
      </c>
      <c r="D126" s="20"/>
      <c r="E126" s="42"/>
      <c r="F126" s="7"/>
      <c r="H126" s="33"/>
      <c r="I126" s="33"/>
    </row>
    <row r="127">
      <c r="A127" s="28" t="s">
        <v>131</v>
      </c>
      <c r="B127" s="36">
        <v>270.0</v>
      </c>
      <c r="D127" s="20"/>
      <c r="E127" s="42"/>
      <c r="F127" s="7"/>
      <c r="H127" s="33"/>
      <c r="I127" s="33"/>
    </row>
    <row r="128">
      <c r="A128" s="30" t="s">
        <v>17</v>
      </c>
      <c r="B128" s="37">
        <v>270.0</v>
      </c>
      <c r="D128" s="20"/>
      <c r="E128" s="42"/>
      <c r="F128" s="7"/>
      <c r="H128" s="33"/>
      <c r="I128" s="33"/>
    </row>
    <row r="129">
      <c r="A129" s="28" t="s">
        <v>132</v>
      </c>
      <c r="B129" s="36">
        <v>270.0</v>
      </c>
      <c r="D129" s="20"/>
      <c r="E129" s="42"/>
      <c r="F129" s="7"/>
      <c r="H129" s="33"/>
      <c r="I129" s="33"/>
      <c r="J129" s="20"/>
      <c r="K129" s="42"/>
      <c r="L129" s="7"/>
    </row>
    <row r="130">
      <c r="A130" s="30" t="s">
        <v>133</v>
      </c>
      <c r="B130" s="37">
        <v>270.0</v>
      </c>
      <c r="D130" s="20"/>
      <c r="E130" s="42"/>
      <c r="F130" s="7"/>
      <c r="I130" s="12"/>
      <c r="J130" s="20"/>
      <c r="L130" s="7"/>
    </row>
    <row r="131">
      <c r="A131" s="28" t="s">
        <v>134</v>
      </c>
      <c r="B131" s="36">
        <v>237.6</v>
      </c>
      <c r="D131" s="20"/>
      <c r="E131" s="42"/>
      <c r="F131" s="7"/>
      <c r="I131" s="12"/>
      <c r="J131" s="20"/>
      <c r="L131" s="7"/>
    </row>
    <row r="132">
      <c r="A132" s="30" t="s">
        <v>135</v>
      </c>
      <c r="B132" s="37">
        <v>234.0</v>
      </c>
      <c r="D132" s="20"/>
      <c r="E132" s="42"/>
      <c r="F132" s="7"/>
      <c r="I132" s="12"/>
      <c r="J132" s="20"/>
      <c r="L132" s="7"/>
    </row>
    <row r="133">
      <c r="A133" s="28" t="s">
        <v>50</v>
      </c>
      <c r="B133" s="36">
        <v>232.20000000000002</v>
      </c>
      <c r="D133" s="20"/>
      <c r="E133" s="42"/>
      <c r="F133" s="7"/>
      <c r="I133" s="12"/>
      <c r="J133" s="20"/>
      <c r="L133" s="7"/>
    </row>
    <row r="134">
      <c r="A134" s="30" t="s">
        <v>19</v>
      </c>
      <c r="B134" s="37">
        <v>226.8</v>
      </c>
      <c r="D134" s="20"/>
      <c r="E134" s="42"/>
      <c r="F134" s="7"/>
      <c r="I134" s="12"/>
      <c r="J134" s="20"/>
      <c r="L134" s="7"/>
    </row>
    <row r="135">
      <c r="A135" s="28" t="s">
        <v>136</v>
      </c>
      <c r="B135" s="36">
        <v>216.0</v>
      </c>
      <c r="D135" s="20"/>
      <c r="E135" s="42"/>
      <c r="F135" s="7"/>
      <c r="I135" s="12"/>
      <c r="J135" s="20"/>
      <c r="L135" s="7"/>
    </row>
    <row r="136">
      <c r="A136" s="30" t="s">
        <v>137</v>
      </c>
      <c r="B136" s="37">
        <v>180.0</v>
      </c>
      <c r="D136" s="20"/>
      <c r="E136" s="42"/>
      <c r="F136" s="7"/>
      <c r="I136" s="12"/>
      <c r="J136" s="20"/>
      <c r="L136" s="7"/>
    </row>
    <row r="137">
      <c r="A137" s="28" t="s">
        <v>138</v>
      </c>
      <c r="B137" s="36">
        <v>180.0</v>
      </c>
      <c r="D137" s="20"/>
      <c r="E137" s="42"/>
      <c r="F137" s="7"/>
      <c r="I137" s="12"/>
      <c r="J137" s="20"/>
      <c r="L137" s="7"/>
    </row>
    <row r="138">
      <c r="A138" s="12"/>
      <c r="D138" s="20"/>
      <c r="E138" s="42"/>
      <c r="F138" s="7"/>
      <c r="I138" s="12"/>
      <c r="J138" s="20"/>
      <c r="L138" s="7"/>
    </row>
    <row r="139">
      <c r="A139" s="12"/>
      <c r="D139" s="20"/>
      <c r="E139" s="42"/>
      <c r="F139" s="7"/>
      <c r="I139" s="12"/>
      <c r="J139" s="20"/>
      <c r="L139" s="7"/>
    </row>
    <row r="140">
      <c r="A140" s="12"/>
      <c r="D140" s="20"/>
      <c r="E140" s="42"/>
      <c r="F140" s="7"/>
      <c r="I140" s="12"/>
      <c r="J140" s="20"/>
      <c r="L140" s="7"/>
    </row>
    <row r="141">
      <c r="A141" s="12"/>
      <c r="D141" s="20"/>
      <c r="E141" s="42"/>
      <c r="F141" s="7"/>
      <c r="I141" s="12"/>
      <c r="J141" s="20"/>
      <c r="L141" s="7"/>
    </row>
    <row r="142">
      <c r="A142" s="12"/>
      <c r="D142" s="20"/>
      <c r="E142" s="42"/>
      <c r="F142" s="7"/>
      <c r="I142" s="12"/>
      <c r="J142" s="20"/>
      <c r="L142" s="7"/>
    </row>
    <row r="143">
      <c r="A143" s="12"/>
      <c r="D143" s="20"/>
      <c r="E143" s="42"/>
      <c r="F143" s="7"/>
      <c r="I143" s="12"/>
      <c r="J143" s="20"/>
      <c r="L143" s="7"/>
    </row>
    <row r="144">
      <c r="A144" s="12"/>
      <c r="D144" s="20"/>
      <c r="E144" s="42"/>
      <c r="F144" s="7"/>
      <c r="I144" s="12"/>
      <c r="J144" s="20"/>
      <c r="L144" s="7"/>
    </row>
    <row r="145">
      <c r="A145" s="12"/>
      <c r="I145" s="12"/>
      <c r="J145" s="20"/>
      <c r="L145" s="7"/>
    </row>
    <row r="146">
      <c r="A146" s="12"/>
      <c r="I146" s="12"/>
      <c r="J146" s="20"/>
      <c r="L146" s="7"/>
    </row>
    <row r="147">
      <c r="A147" s="45" t="s">
        <v>139</v>
      </c>
      <c r="J147" s="20"/>
      <c r="L147" s="7"/>
    </row>
    <row r="148">
      <c r="J148" s="20"/>
      <c r="L148" s="7"/>
    </row>
    <row r="149">
      <c r="J149" s="20"/>
      <c r="L149" s="7"/>
    </row>
    <row r="150">
      <c r="A150" s="12"/>
      <c r="I150" s="12"/>
      <c r="J150" s="20"/>
      <c r="L150" s="7"/>
    </row>
    <row r="151">
      <c r="A151" s="12"/>
      <c r="I151" s="12"/>
      <c r="J151" s="20"/>
      <c r="L151" s="7"/>
    </row>
    <row r="152">
      <c r="A152" s="12"/>
      <c r="I152" s="12"/>
      <c r="J152" s="20"/>
      <c r="L152" s="7"/>
    </row>
    <row r="153">
      <c r="A153" s="12"/>
      <c r="I153" s="12"/>
      <c r="J153" s="20"/>
      <c r="L153" s="7"/>
    </row>
    <row r="154">
      <c r="A154" s="12"/>
      <c r="I154" s="12"/>
      <c r="J154" s="20"/>
      <c r="L154" s="7"/>
    </row>
    <row r="155">
      <c r="A155" s="12"/>
      <c r="I155" s="12"/>
      <c r="J155" s="20"/>
      <c r="L155" s="7"/>
    </row>
    <row r="156">
      <c r="A156" s="12"/>
      <c r="I156" s="12"/>
      <c r="J156" s="20"/>
      <c r="L156" s="7"/>
    </row>
    <row r="157">
      <c r="A157" s="12"/>
      <c r="I157" s="12"/>
      <c r="J157" s="20"/>
      <c r="L157" s="7"/>
    </row>
    <row r="158">
      <c r="A158" s="12"/>
      <c r="I158" s="12"/>
      <c r="J158" s="20"/>
      <c r="L158" s="7"/>
    </row>
    <row r="159">
      <c r="A159" s="12"/>
      <c r="I159" s="12"/>
      <c r="J159" s="20"/>
      <c r="L159" s="7"/>
    </row>
    <row r="160">
      <c r="A160" s="12"/>
      <c r="I160" s="12"/>
      <c r="J160" s="20"/>
      <c r="L160" s="7"/>
    </row>
    <row r="161">
      <c r="A161" s="12"/>
      <c r="I161" s="12"/>
      <c r="J161" s="20"/>
      <c r="L161" s="7"/>
    </row>
    <row r="162">
      <c r="A162" s="12"/>
      <c r="I162" s="12"/>
      <c r="J162" s="20"/>
      <c r="L162" s="7"/>
    </row>
    <row r="163">
      <c r="A163" s="12"/>
      <c r="I163" s="12"/>
      <c r="J163" s="20"/>
      <c r="L163" s="7"/>
    </row>
    <row r="164">
      <c r="A164" s="12"/>
      <c r="I164" s="12"/>
      <c r="J164" s="20"/>
      <c r="L164" s="7"/>
    </row>
    <row r="165">
      <c r="A165" s="12"/>
      <c r="I165" s="12"/>
      <c r="J165" s="20"/>
      <c r="L165" s="7"/>
    </row>
    <row r="166">
      <c r="A166" s="12"/>
      <c r="I166" s="12"/>
      <c r="J166" s="20"/>
      <c r="L166" s="7"/>
    </row>
    <row r="167">
      <c r="A167" s="12"/>
      <c r="I167" s="12"/>
      <c r="J167" s="20"/>
      <c r="L167" s="7"/>
    </row>
    <row r="168">
      <c r="A168" s="12"/>
      <c r="I168" s="12"/>
      <c r="J168" s="20"/>
      <c r="L168" s="7"/>
    </row>
    <row r="169">
      <c r="A169" s="12"/>
      <c r="I169" s="12"/>
      <c r="J169" s="20"/>
      <c r="L169" s="7"/>
    </row>
    <row r="170">
      <c r="A170" s="12"/>
      <c r="I170" s="12"/>
      <c r="J170" s="20"/>
      <c r="L170" s="7"/>
    </row>
    <row r="171">
      <c r="A171" s="12"/>
      <c r="I171" s="12"/>
      <c r="J171" s="20"/>
      <c r="L171" s="7"/>
    </row>
    <row r="172">
      <c r="A172" s="12"/>
      <c r="I172" s="12"/>
      <c r="J172" s="20"/>
      <c r="L172" s="7"/>
    </row>
    <row r="173">
      <c r="A173" s="12"/>
      <c r="I173" s="12"/>
      <c r="J173" s="20"/>
      <c r="L173" s="7"/>
    </row>
    <row r="174">
      <c r="A174" s="12"/>
      <c r="I174" s="12"/>
      <c r="J174" s="20"/>
      <c r="L174" s="7"/>
    </row>
    <row r="175">
      <c r="A175" s="12"/>
      <c r="I175" s="12"/>
      <c r="J175" s="20"/>
      <c r="L175" s="7"/>
    </row>
    <row r="176">
      <c r="A176" s="12"/>
      <c r="I176" s="12"/>
      <c r="J176" s="20"/>
      <c r="L176" s="7"/>
    </row>
    <row r="177">
      <c r="A177" s="12"/>
      <c r="I177" s="12"/>
      <c r="J177" s="20"/>
      <c r="L177" s="7"/>
    </row>
    <row r="178">
      <c r="A178" s="12"/>
      <c r="I178" s="12"/>
      <c r="J178" s="20"/>
      <c r="L178" s="7"/>
    </row>
    <row r="179">
      <c r="A179" s="12"/>
      <c r="I179" s="12"/>
      <c r="J179" s="20"/>
      <c r="L179" s="7"/>
    </row>
    <row r="180">
      <c r="A180" s="12"/>
      <c r="I180" s="12"/>
      <c r="J180" s="20"/>
      <c r="L180" s="7"/>
    </row>
    <row r="181">
      <c r="A181" s="12"/>
      <c r="I181" s="12"/>
      <c r="J181" s="20"/>
      <c r="L181" s="7"/>
    </row>
    <row r="182">
      <c r="A182" s="12"/>
      <c r="I182" s="12"/>
      <c r="J182" s="20"/>
      <c r="L182" s="7"/>
    </row>
    <row r="183">
      <c r="A183" s="12"/>
      <c r="I183" s="12"/>
      <c r="J183" s="20"/>
      <c r="L183" s="7"/>
    </row>
    <row r="184">
      <c r="A184" s="12"/>
      <c r="I184" s="12"/>
      <c r="J184" s="20"/>
      <c r="L184" s="7"/>
    </row>
    <row r="185">
      <c r="A185" s="12"/>
      <c r="I185" s="12"/>
      <c r="J185" s="20"/>
      <c r="L185" s="7"/>
    </row>
    <row r="186">
      <c r="A186" s="12"/>
      <c r="I186" s="12"/>
      <c r="J186" s="20"/>
      <c r="L186" s="7"/>
    </row>
    <row r="187">
      <c r="A187" s="12"/>
      <c r="I187" s="12"/>
      <c r="J187" s="20"/>
      <c r="L187" s="7"/>
    </row>
    <row r="188">
      <c r="A188" s="12"/>
      <c r="I188" s="12"/>
      <c r="J188" s="20"/>
      <c r="L188" s="7"/>
    </row>
    <row r="189">
      <c r="A189" s="12"/>
      <c r="I189" s="12"/>
      <c r="J189" s="20"/>
      <c r="L189" s="7"/>
    </row>
    <row r="190">
      <c r="A190" s="12"/>
      <c r="I190" s="12"/>
      <c r="J190" s="20"/>
      <c r="L190" s="7"/>
    </row>
    <row r="191">
      <c r="A191" s="12"/>
      <c r="I191" s="12"/>
      <c r="J191" s="20"/>
      <c r="L191" s="7"/>
    </row>
    <row r="192">
      <c r="A192" s="12"/>
      <c r="I192" s="12"/>
      <c r="J192" s="20"/>
      <c r="L192" s="7"/>
    </row>
    <row r="193">
      <c r="A193" s="12"/>
      <c r="I193" s="12"/>
      <c r="J193" s="20"/>
      <c r="L193" s="7"/>
    </row>
    <row r="194">
      <c r="A194" s="12"/>
      <c r="I194" s="12"/>
      <c r="J194" s="20"/>
      <c r="L194" s="7"/>
    </row>
    <row r="195">
      <c r="A195" s="12"/>
      <c r="I195" s="12"/>
      <c r="J195" s="20"/>
      <c r="L195" s="7"/>
    </row>
    <row r="196">
      <c r="A196" s="12"/>
      <c r="I196" s="12"/>
      <c r="J196" s="20"/>
      <c r="L196" s="7"/>
    </row>
    <row r="197">
      <c r="A197" s="12"/>
      <c r="I197" s="12"/>
      <c r="J197" s="20"/>
      <c r="L197" s="7"/>
    </row>
    <row r="198">
      <c r="A198" s="12"/>
      <c r="I198" s="12"/>
      <c r="J198" s="20"/>
      <c r="L198" s="7"/>
    </row>
    <row r="199">
      <c r="A199" s="12"/>
      <c r="I199" s="12"/>
      <c r="J199" s="20"/>
      <c r="L199" s="7"/>
    </row>
    <row r="200">
      <c r="A200" s="12"/>
      <c r="I200" s="12"/>
      <c r="J200" s="20"/>
      <c r="L200" s="7"/>
    </row>
    <row r="201">
      <c r="A201" s="12"/>
      <c r="I201" s="12"/>
      <c r="J201" s="20"/>
      <c r="L201" s="7"/>
    </row>
    <row r="202">
      <c r="A202" s="12"/>
      <c r="I202" s="12"/>
      <c r="J202" s="20"/>
      <c r="L202" s="7"/>
    </row>
    <row r="203">
      <c r="A203" s="12"/>
      <c r="I203" s="12"/>
      <c r="J203" s="20"/>
      <c r="L203" s="7"/>
    </row>
    <row r="204">
      <c r="A204" s="12"/>
      <c r="I204" s="12"/>
      <c r="J204" s="20"/>
      <c r="L204" s="7"/>
    </row>
    <row r="205">
      <c r="A205" s="12"/>
      <c r="I205" s="12"/>
      <c r="J205" s="20"/>
      <c r="L205" s="7"/>
    </row>
    <row r="206">
      <c r="A206" s="12"/>
      <c r="I206" s="12"/>
      <c r="J206" s="20"/>
      <c r="L206" s="7"/>
    </row>
    <row r="207">
      <c r="A207" s="12"/>
      <c r="I207" s="12"/>
      <c r="J207" s="20"/>
      <c r="L207" s="7"/>
    </row>
    <row r="208">
      <c r="A208" s="12"/>
      <c r="I208" s="12"/>
      <c r="J208" s="20"/>
      <c r="L208" s="7"/>
    </row>
    <row r="209">
      <c r="A209" s="12"/>
      <c r="I209" s="12"/>
      <c r="J209" s="20"/>
      <c r="L209" s="7"/>
    </row>
    <row r="210">
      <c r="A210" s="12"/>
      <c r="I210" s="12"/>
      <c r="J210" s="20"/>
      <c r="L210" s="7"/>
    </row>
    <row r="211">
      <c r="A211" s="12"/>
      <c r="I211" s="12"/>
      <c r="J211" s="20"/>
      <c r="L211" s="7"/>
    </row>
    <row r="212">
      <c r="A212" s="12"/>
      <c r="I212" s="12"/>
      <c r="J212" s="20"/>
      <c r="L212" s="7"/>
    </row>
    <row r="213">
      <c r="A213" s="12"/>
      <c r="I213" s="12"/>
      <c r="J213" s="20"/>
      <c r="L213" s="7"/>
    </row>
    <row r="214">
      <c r="A214" s="12"/>
      <c r="I214" s="12"/>
      <c r="J214" s="20"/>
      <c r="L214" s="7"/>
    </row>
    <row r="215">
      <c r="A215" s="12"/>
      <c r="I215" s="12"/>
      <c r="J215" s="20"/>
      <c r="L215" s="7"/>
    </row>
    <row r="216">
      <c r="A216" s="12"/>
      <c r="I216" s="12"/>
      <c r="J216" s="20"/>
      <c r="L216" s="7"/>
    </row>
    <row r="217">
      <c r="A217" s="12"/>
      <c r="I217" s="12"/>
      <c r="J217" s="20"/>
      <c r="L217" s="7"/>
    </row>
    <row r="218">
      <c r="A218" s="12"/>
      <c r="I218" s="12"/>
      <c r="J218" s="20"/>
      <c r="L218" s="7"/>
    </row>
    <row r="219">
      <c r="A219" s="12"/>
      <c r="I219" s="12"/>
      <c r="J219" s="20"/>
      <c r="L219" s="7"/>
    </row>
    <row r="220">
      <c r="A220" s="12"/>
      <c r="I220" s="12"/>
      <c r="J220" s="20"/>
      <c r="L220" s="7"/>
    </row>
    <row r="221">
      <c r="A221" s="12"/>
      <c r="I221" s="12"/>
      <c r="J221" s="20"/>
      <c r="L221" s="7"/>
    </row>
    <row r="222">
      <c r="A222" s="12"/>
      <c r="I222" s="12"/>
      <c r="J222" s="20"/>
      <c r="L222" s="7"/>
    </row>
    <row r="223">
      <c r="A223" s="12"/>
      <c r="I223" s="12"/>
      <c r="J223" s="20"/>
      <c r="L223" s="7"/>
    </row>
    <row r="224">
      <c r="A224" s="12"/>
      <c r="I224" s="12"/>
      <c r="J224" s="20"/>
      <c r="L224" s="7"/>
    </row>
    <row r="225">
      <c r="A225" s="12"/>
      <c r="I225" s="12"/>
      <c r="J225" s="20"/>
      <c r="L225" s="7"/>
    </row>
    <row r="226">
      <c r="A226" s="12"/>
      <c r="I226" s="12"/>
      <c r="J226" s="20"/>
      <c r="L226" s="7"/>
    </row>
    <row r="227">
      <c r="A227" s="12"/>
      <c r="I227" s="12"/>
      <c r="J227" s="20"/>
      <c r="L227" s="7"/>
    </row>
    <row r="228">
      <c r="A228" s="12"/>
      <c r="I228" s="12"/>
      <c r="J228" s="20"/>
      <c r="L228" s="7"/>
    </row>
    <row r="229">
      <c r="A229" s="12"/>
      <c r="I229" s="12"/>
      <c r="J229" s="20"/>
      <c r="L229" s="7"/>
    </row>
    <row r="230">
      <c r="A230" s="12"/>
      <c r="I230" s="12"/>
      <c r="J230" s="20"/>
      <c r="L230" s="7"/>
    </row>
    <row r="231">
      <c r="A231" s="12"/>
      <c r="I231" s="12"/>
      <c r="J231" s="20"/>
      <c r="L231" s="7"/>
    </row>
    <row r="232">
      <c r="A232" s="12"/>
      <c r="I232" s="12"/>
      <c r="J232" s="20"/>
      <c r="L232" s="7"/>
    </row>
    <row r="233">
      <c r="A233" s="12"/>
      <c r="I233" s="12"/>
      <c r="J233" s="20"/>
      <c r="L233" s="7"/>
    </row>
    <row r="234">
      <c r="A234" s="12"/>
      <c r="I234" s="12"/>
      <c r="J234" s="20"/>
      <c r="L234" s="7"/>
    </row>
    <row r="235">
      <c r="A235" s="12"/>
      <c r="I235" s="12"/>
      <c r="J235" s="20"/>
      <c r="L235" s="7"/>
    </row>
    <row r="236">
      <c r="A236" s="12"/>
      <c r="I236" s="12"/>
      <c r="J236" s="20"/>
      <c r="L236" s="7"/>
    </row>
    <row r="237">
      <c r="A237" s="12"/>
      <c r="I237" s="12"/>
      <c r="J237" s="20"/>
      <c r="L237" s="7"/>
    </row>
    <row r="238">
      <c r="A238" s="12"/>
      <c r="I238" s="12"/>
      <c r="J238" s="20"/>
      <c r="L238" s="7"/>
    </row>
    <row r="239">
      <c r="A239" s="12"/>
      <c r="I239" s="12"/>
      <c r="J239" s="20"/>
      <c r="L239" s="7"/>
    </row>
    <row r="240">
      <c r="A240" s="12"/>
      <c r="I240" s="12"/>
      <c r="J240" s="20"/>
      <c r="L240" s="7"/>
    </row>
    <row r="241">
      <c r="A241" s="12"/>
      <c r="I241" s="12"/>
      <c r="J241" s="20"/>
      <c r="L241" s="7"/>
    </row>
    <row r="242">
      <c r="A242" s="12"/>
      <c r="I242" s="12"/>
      <c r="J242" s="20"/>
      <c r="L242" s="7"/>
    </row>
    <row r="243">
      <c r="A243" s="12"/>
      <c r="I243" s="12"/>
      <c r="J243" s="20"/>
      <c r="L243" s="7"/>
    </row>
    <row r="244">
      <c r="A244" s="12"/>
      <c r="I244" s="12"/>
      <c r="J244" s="20"/>
      <c r="L244" s="7"/>
    </row>
    <row r="245">
      <c r="A245" s="12"/>
      <c r="I245" s="12"/>
      <c r="J245" s="20"/>
      <c r="L245" s="7"/>
    </row>
    <row r="246">
      <c r="A246" s="12"/>
      <c r="I246" s="12"/>
      <c r="J246" s="20"/>
      <c r="L246" s="7"/>
    </row>
    <row r="247">
      <c r="A247" s="12"/>
      <c r="I247" s="12"/>
      <c r="J247" s="20"/>
      <c r="L247" s="7"/>
    </row>
    <row r="248">
      <c r="A248" s="12"/>
      <c r="I248" s="12"/>
      <c r="J248" s="20"/>
      <c r="L248" s="7"/>
    </row>
    <row r="249">
      <c r="A249" s="12"/>
      <c r="I249" s="12"/>
      <c r="J249" s="20"/>
      <c r="L249" s="7"/>
    </row>
    <row r="250">
      <c r="A250" s="12"/>
      <c r="I250" s="12"/>
      <c r="J250" s="20"/>
      <c r="L250" s="7"/>
    </row>
    <row r="251">
      <c r="A251" s="12"/>
      <c r="I251" s="12"/>
      <c r="J251" s="20"/>
      <c r="L251" s="7"/>
    </row>
    <row r="252">
      <c r="A252" s="12"/>
      <c r="I252" s="12"/>
      <c r="J252" s="20"/>
      <c r="L252" s="7"/>
    </row>
    <row r="253">
      <c r="A253" s="12"/>
      <c r="I253" s="12"/>
      <c r="J253" s="20"/>
      <c r="L253" s="7"/>
    </row>
    <row r="254">
      <c r="A254" s="12"/>
      <c r="I254" s="12"/>
      <c r="J254" s="20"/>
      <c r="L254" s="7"/>
    </row>
    <row r="255">
      <c r="A255" s="12"/>
      <c r="I255" s="12"/>
      <c r="J255" s="20"/>
      <c r="L255" s="7"/>
    </row>
    <row r="256">
      <c r="A256" s="12"/>
      <c r="I256" s="12"/>
      <c r="J256" s="20"/>
      <c r="L256" s="7"/>
    </row>
    <row r="257">
      <c r="A257" s="12"/>
      <c r="I257" s="12"/>
      <c r="J257" s="20"/>
      <c r="L257" s="7"/>
    </row>
    <row r="258">
      <c r="A258" s="12"/>
      <c r="I258" s="12"/>
      <c r="J258" s="20"/>
      <c r="L258" s="7"/>
    </row>
    <row r="259">
      <c r="A259" s="12"/>
      <c r="I259" s="12"/>
      <c r="J259" s="20"/>
      <c r="L259" s="7"/>
    </row>
    <row r="260">
      <c r="A260" s="12"/>
      <c r="I260" s="12"/>
      <c r="J260" s="20"/>
      <c r="L260" s="7"/>
    </row>
    <row r="261">
      <c r="A261" s="12"/>
      <c r="I261" s="12"/>
      <c r="J261" s="20"/>
      <c r="L261" s="7"/>
    </row>
    <row r="262">
      <c r="A262" s="12"/>
      <c r="I262" s="12"/>
      <c r="J262" s="20"/>
      <c r="L262" s="7"/>
    </row>
    <row r="263">
      <c r="A263" s="12"/>
      <c r="I263" s="12"/>
      <c r="J263" s="20"/>
      <c r="L263" s="7"/>
    </row>
    <row r="264">
      <c r="A264" s="12"/>
      <c r="I264" s="12"/>
      <c r="J264" s="20"/>
      <c r="L264" s="7"/>
    </row>
    <row r="265">
      <c r="A265" s="12"/>
      <c r="I265" s="12"/>
      <c r="J265" s="20"/>
      <c r="L265" s="7"/>
    </row>
    <row r="266">
      <c r="A266" s="12"/>
      <c r="I266" s="12"/>
      <c r="J266" s="20"/>
      <c r="L266" s="7"/>
    </row>
    <row r="267">
      <c r="A267" s="12"/>
      <c r="I267" s="12"/>
      <c r="J267" s="20"/>
      <c r="L267" s="7"/>
    </row>
    <row r="268">
      <c r="A268" s="12"/>
      <c r="I268" s="12"/>
      <c r="J268" s="20"/>
      <c r="L268" s="7"/>
    </row>
    <row r="269">
      <c r="A269" s="12"/>
      <c r="I269" s="12"/>
      <c r="J269" s="20"/>
      <c r="L269" s="7"/>
    </row>
    <row r="270">
      <c r="A270" s="12"/>
      <c r="I270" s="12"/>
      <c r="J270" s="20"/>
      <c r="L270" s="7"/>
    </row>
    <row r="271">
      <c r="A271" s="12"/>
      <c r="I271" s="12"/>
      <c r="J271" s="20"/>
      <c r="L271" s="7"/>
    </row>
    <row r="272">
      <c r="A272" s="12"/>
      <c r="I272" s="12"/>
      <c r="J272" s="20"/>
      <c r="L272" s="7"/>
    </row>
    <row r="273">
      <c r="A273" s="12"/>
      <c r="I273" s="12"/>
      <c r="J273" s="20"/>
      <c r="L273" s="7"/>
    </row>
    <row r="274">
      <c r="A274" s="12"/>
      <c r="I274" s="12"/>
      <c r="J274" s="20"/>
      <c r="L274" s="7"/>
    </row>
    <row r="275">
      <c r="A275" s="12"/>
      <c r="I275" s="12"/>
      <c r="J275" s="20"/>
      <c r="L275" s="7"/>
    </row>
    <row r="276">
      <c r="A276" s="12"/>
      <c r="I276" s="12"/>
      <c r="J276" s="20"/>
      <c r="L276" s="7"/>
    </row>
    <row r="277">
      <c r="A277" s="12"/>
      <c r="I277" s="12"/>
      <c r="J277" s="20"/>
      <c r="L277" s="7"/>
    </row>
    <row r="278">
      <c r="A278" s="12"/>
      <c r="I278" s="12"/>
      <c r="J278" s="20"/>
      <c r="L278" s="7"/>
    </row>
    <row r="279">
      <c r="A279" s="12"/>
      <c r="I279" s="12"/>
      <c r="J279" s="20"/>
      <c r="L279" s="7"/>
    </row>
    <row r="280">
      <c r="A280" s="12"/>
      <c r="I280" s="12"/>
      <c r="J280" s="20"/>
      <c r="L280" s="7"/>
    </row>
    <row r="281">
      <c r="A281" s="12"/>
      <c r="I281" s="12"/>
      <c r="J281" s="20"/>
      <c r="L281" s="7"/>
    </row>
    <row r="282">
      <c r="A282" s="12"/>
      <c r="I282" s="12"/>
      <c r="J282" s="20"/>
      <c r="L282" s="7"/>
    </row>
    <row r="283">
      <c r="A283" s="12"/>
      <c r="I283" s="12"/>
      <c r="J283" s="20"/>
      <c r="L283" s="7"/>
    </row>
    <row r="284">
      <c r="A284" s="12"/>
      <c r="I284" s="12"/>
      <c r="J284" s="20"/>
      <c r="L284" s="7"/>
    </row>
    <row r="285">
      <c r="A285" s="12"/>
      <c r="I285" s="12"/>
      <c r="J285" s="20"/>
      <c r="L285" s="7"/>
    </row>
    <row r="286">
      <c r="A286" s="12"/>
      <c r="I286" s="12"/>
      <c r="J286" s="20"/>
      <c r="L286" s="7"/>
    </row>
    <row r="287">
      <c r="A287" s="12"/>
      <c r="I287" s="12"/>
      <c r="J287" s="20"/>
      <c r="L287" s="7"/>
    </row>
    <row r="288">
      <c r="A288" s="12"/>
      <c r="I288" s="12"/>
      <c r="J288" s="20"/>
      <c r="L288" s="7"/>
    </row>
    <row r="289">
      <c r="A289" s="12"/>
      <c r="I289" s="12"/>
      <c r="J289" s="20"/>
      <c r="L289" s="7"/>
    </row>
    <row r="290">
      <c r="A290" s="12"/>
      <c r="I290" s="12"/>
      <c r="J290" s="20"/>
      <c r="L290" s="7"/>
    </row>
    <row r="291">
      <c r="A291" s="12"/>
      <c r="I291" s="12"/>
      <c r="J291" s="20"/>
      <c r="L291" s="7"/>
    </row>
    <row r="292">
      <c r="A292" s="12"/>
      <c r="I292" s="12"/>
      <c r="J292" s="20"/>
      <c r="L292" s="7"/>
    </row>
    <row r="293">
      <c r="A293" s="12"/>
      <c r="I293" s="12"/>
      <c r="J293" s="20"/>
      <c r="L293" s="7"/>
    </row>
    <row r="294">
      <c r="A294" s="12"/>
      <c r="I294" s="12"/>
      <c r="J294" s="20"/>
      <c r="L294" s="7"/>
    </row>
    <row r="295">
      <c r="A295" s="12"/>
      <c r="I295" s="12"/>
      <c r="J295" s="20"/>
      <c r="L295" s="7"/>
    </row>
    <row r="296">
      <c r="A296" s="12"/>
      <c r="I296" s="12"/>
      <c r="J296" s="20"/>
      <c r="L296" s="7"/>
    </row>
    <row r="297">
      <c r="A297" s="12"/>
      <c r="I297" s="12"/>
      <c r="J297" s="20"/>
      <c r="L297" s="7"/>
    </row>
    <row r="298">
      <c r="A298" s="12"/>
      <c r="I298" s="12"/>
      <c r="J298" s="20"/>
      <c r="L298" s="7"/>
    </row>
    <row r="299">
      <c r="A299" s="12"/>
      <c r="I299" s="12"/>
      <c r="J299" s="20"/>
      <c r="L299" s="7"/>
    </row>
    <row r="300">
      <c r="A300" s="12"/>
      <c r="I300" s="12"/>
      <c r="J300" s="20"/>
      <c r="L300" s="7"/>
    </row>
    <row r="301">
      <c r="A301" s="12"/>
      <c r="I301" s="12"/>
      <c r="J301" s="20"/>
      <c r="L301" s="7"/>
    </row>
    <row r="302">
      <c r="A302" s="12"/>
      <c r="I302" s="12"/>
      <c r="J302" s="20"/>
      <c r="L302" s="7"/>
    </row>
    <row r="303">
      <c r="A303" s="12"/>
      <c r="I303" s="12"/>
      <c r="J303" s="20"/>
      <c r="L303" s="7"/>
    </row>
    <row r="304">
      <c r="A304" s="12"/>
      <c r="I304" s="12"/>
      <c r="J304" s="20"/>
      <c r="L304" s="7"/>
    </row>
    <row r="305">
      <c r="A305" s="12"/>
      <c r="I305" s="12"/>
      <c r="J305" s="20"/>
      <c r="L305" s="7"/>
    </row>
    <row r="306">
      <c r="A306" s="12"/>
      <c r="I306" s="12"/>
      <c r="J306" s="20"/>
      <c r="L306" s="7"/>
    </row>
    <row r="307">
      <c r="A307" s="12"/>
      <c r="I307" s="12"/>
      <c r="J307" s="20"/>
      <c r="L307" s="7"/>
    </row>
    <row r="308">
      <c r="A308" s="12"/>
      <c r="I308" s="12"/>
      <c r="J308" s="20"/>
      <c r="L308" s="7"/>
    </row>
    <row r="309">
      <c r="A309" s="12"/>
      <c r="I309" s="12"/>
      <c r="J309" s="20"/>
      <c r="L309" s="7"/>
    </row>
    <row r="310">
      <c r="A310" s="12"/>
      <c r="I310" s="12"/>
      <c r="J310" s="20"/>
      <c r="L310" s="7"/>
    </row>
    <row r="311">
      <c r="A311" s="12"/>
      <c r="I311" s="12"/>
      <c r="J311" s="20"/>
      <c r="L311" s="7"/>
    </row>
    <row r="312">
      <c r="A312" s="12"/>
      <c r="I312" s="12"/>
      <c r="J312" s="20"/>
      <c r="L312" s="7"/>
    </row>
    <row r="313">
      <c r="A313" s="12"/>
      <c r="I313" s="12"/>
      <c r="J313" s="20"/>
      <c r="L313" s="7"/>
    </row>
    <row r="314">
      <c r="A314" s="12"/>
      <c r="I314" s="12"/>
      <c r="J314" s="20"/>
      <c r="L314" s="7"/>
    </row>
    <row r="315">
      <c r="A315" s="12"/>
      <c r="I315" s="12"/>
      <c r="J315" s="20"/>
      <c r="L315" s="7"/>
    </row>
    <row r="316">
      <c r="A316" s="12"/>
      <c r="I316" s="12"/>
      <c r="J316" s="20"/>
      <c r="L316" s="7"/>
    </row>
    <row r="317">
      <c r="A317" s="12"/>
      <c r="I317" s="12"/>
      <c r="J317" s="20"/>
      <c r="L317" s="7"/>
    </row>
    <row r="318">
      <c r="A318" s="12"/>
      <c r="I318" s="12"/>
      <c r="J318" s="20"/>
      <c r="L318" s="7"/>
    </row>
    <row r="319">
      <c r="A319" s="12"/>
      <c r="I319" s="12"/>
      <c r="J319" s="20"/>
      <c r="L319" s="7"/>
    </row>
    <row r="320">
      <c r="A320" s="12"/>
      <c r="I320" s="12"/>
      <c r="J320" s="20"/>
      <c r="L320" s="7"/>
    </row>
    <row r="321">
      <c r="A321" s="12"/>
      <c r="I321" s="12"/>
      <c r="J321" s="20"/>
      <c r="L321" s="7"/>
    </row>
    <row r="322">
      <c r="A322" s="12"/>
      <c r="I322" s="12"/>
      <c r="J322" s="20"/>
      <c r="L322" s="7"/>
    </row>
    <row r="323">
      <c r="A323" s="12"/>
      <c r="I323" s="12"/>
      <c r="J323" s="20"/>
      <c r="L323" s="7"/>
    </row>
    <row r="324">
      <c r="A324" s="12"/>
      <c r="I324" s="12"/>
      <c r="J324" s="20"/>
      <c r="L324" s="7"/>
    </row>
    <row r="325">
      <c r="A325" s="12"/>
      <c r="I325" s="12"/>
      <c r="J325" s="20"/>
      <c r="L325" s="7"/>
    </row>
    <row r="326">
      <c r="A326" s="12"/>
      <c r="I326" s="12"/>
      <c r="J326" s="20"/>
      <c r="L326" s="7"/>
    </row>
    <row r="327">
      <c r="A327" s="12"/>
      <c r="I327" s="12"/>
      <c r="J327" s="20"/>
      <c r="L327" s="7"/>
    </row>
    <row r="328">
      <c r="A328" s="12"/>
      <c r="I328" s="12"/>
      <c r="J328" s="20"/>
      <c r="L328" s="7"/>
    </row>
    <row r="329">
      <c r="A329" s="12"/>
      <c r="I329" s="12"/>
      <c r="J329" s="20"/>
      <c r="L329" s="7"/>
    </row>
    <row r="330">
      <c r="A330" s="12"/>
      <c r="I330" s="12"/>
      <c r="J330" s="20"/>
      <c r="L330" s="7"/>
    </row>
    <row r="331">
      <c r="A331" s="12"/>
      <c r="I331" s="12"/>
      <c r="J331" s="20"/>
      <c r="L331" s="7"/>
    </row>
    <row r="332">
      <c r="A332" s="12"/>
      <c r="I332" s="12"/>
      <c r="J332" s="20"/>
      <c r="L332" s="7"/>
    </row>
    <row r="333">
      <c r="A333" s="12"/>
      <c r="I333" s="12"/>
      <c r="J333" s="20"/>
      <c r="L333" s="7"/>
    </row>
    <row r="334">
      <c r="A334" s="12"/>
      <c r="I334" s="12"/>
      <c r="J334" s="20"/>
      <c r="L334" s="7"/>
    </row>
    <row r="335">
      <c r="A335" s="12"/>
      <c r="I335" s="12"/>
      <c r="J335" s="20"/>
      <c r="L335" s="7"/>
    </row>
    <row r="336">
      <c r="A336" s="12"/>
      <c r="I336" s="12"/>
      <c r="J336" s="20"/>
      <c r="L336" s="7"/>
    </row>
    <row r="337">
      <c r="A337" s="12"/>
      <c r="I337" s="12"/>
      <c r="J337" s="20"/>
      <c r="L337" s="7"/>
    </row>
    <row r="338">
      <c r="A338" s="12"/>
      <c r="I338" s="12"/>
      <c r="J338" s="20"/>
      <c r="L338" s="7"/>
    </row>
    <row r="339">
      <c r="A339" s="12"/>
      <c r="I339" s="12"/>
      <c r="J339" s="20"/>
      <c r="L339" s="7"/>
    </row>
    <row r="340">
      <c r="A340" s="12"/>
      <c r="I340" s="12"/>
      <c r="J340" s="20"/>
      <c r="L340" s="7"/>
    </row>
    <row r="341">
      <c r="A341" s="12"/>
      <c r="I341" s="12"/>
      <c r="J341" s="20"/>
      <c r="L341" s="7"/>
    </row>
    <row r="342">
      <c r="A342" s="12"/>
      <c r="I342" s="12"/>
      <c r="J342" s="20"/>
      <c r="L342" s="7"/>
    </row>
    <row r="343">
      <c r="A343" s="12"/>
      <c r="I343" s="12"/>
      <c r="J343" s="20"/>
      <c r="L343" s="7"/>
    </row>
    <row r="344">
      <c r="A344" s="12"/>
      <c r="I344" s="12"/>
      <c r="J344" s="20"/>
      <c r="L344" s="7"/>
    </row>
    <row r="345">
      <c r="A345" s="12"/>
      <c r="I345" s="12"/>
      <c r="J345" s="20"/>
      <c r="L345" s="7"/>
    </row>
    <row r="346">
      <c r="A346" s="12"/>
      <c r="I346" s="12"/>
      <c r="J346" s="20"/>
      <c r="L346" s="7"/>
    </row>
    <row r="347">
      <c r="A347" s="12"/>
      <c r="I347" s="12"/>
      <c r="J347" s="20"/>
      <c r="L347" s="7"/>
    </row>
    <row r="348">
      <c r="A348" s="12"/>
      <c r="I348" s="12"/>
      <c r="J348" s="20"/>
      <c r="L348" s="7"/>
    </row>
    <row r="349">
      <c r="A349" s="12"/>
      <c r="I349" s="12"/>
      <c r="J349" s="20"/>
      <c r="L349" s="7"/>
    </row>
    <row r="350">
      <c r="A350" s="12"/>
      <c r="I350" s="12"/>
      <c r="J350" s="20"/>
      <c r="L350" s="7"/>
    </row>
    <row r="351">
      <c r="A351" s="12"/>
      <c r="I351" s="12"/>
      <c r="J351" s="20"/>
      <c r="L351" s="7"/>
    </row>
    <row r="352">
      <c r="A352" s="12"/>
      <c r="I352" s="12"/>
      <c r="J352" s="20"/>
      <c r="L352" s="7"/>
    </row>
    <row r="353">
      <c r="A353" s="12"/>
      <c r="I353" s="12"/>
      <c r="J353" s="20"/>
      <c r="L353" s="7"/>
    </row>
    <row r="354">
      <c r="A354" s="12"/>
      <c r="I354" s="12"/>
      <c r="J354" s="20"/>
      <c r="L354" s="7"/>
    </row>
    <row r="355">
      <c r="A355" s="12"/>
      <c r="I355" s="12"/>
      <c r="J355" s="20"/>
      <c r="L355" s="7"/>
    </row>
    <row r="356">
      <c r="A356" s="12"/>
      <c r="I356" s="12"/>
      <c r="J356" s="20"/>
      <c r="L356" s="7"/>
    </row>
    <row r="357">
      <c r="A357" s="12"/>
      <c r="I357" s="12"/>
      <c r="J357" s="20"/>
      <c r="L357" s="7"/>
    </row>
    <row r="358">
      <c r="A358" s="12"/>
      <c r="I358" s="12"/>
      <c r="J358" s="20"/>
      <c r="L358" s="7"/>
    </row>
    <row r="359">
      <c r="A359" s="12"/>
      <c r="I359" s="12"/>
      <c r="J359" s="20"/>
      <c r="L359" s="7"/>
    </row>
    <row r="360">
      <c r="A360" s="12"/>
      <c r="I360" s="12"/>
      <c r="J360" s="20"/>
      <c r="L360" s="7"/>
    </row>
    <row r="361">
      <c r="A361" s="12"/>
      <c r="I361" s="12"/>
      <c r="J361" s="20"/>
      <c r="L361" s="7"/>
    </row>
    <row r="362">
      <c r="A362" s="12"/>
      <c r="I362" s="12"/>
      <c r="J362" s="20"/>
      <c r="L362" s="7"/>
    </row>
    <row r="363">
      <c r="A363" s="12"/>
      <c r="I363" s="12"/>
      <c r="J363" s="20"/>
      <c r="L363" s="7"/>
    </row>
    <row r="364">
      <c r="A364" s="12"/>
      <c r="I364" s="12"/>
      <c r="J364" s="20"/>
      <c r="L364" s="7"/>
    </row>
    <row r="365">
      <c r="A365" s="12"/>
      <c r="I365" s="12"/>
      <c r="J365" s="20"/>
      <c r="L365" s="7"/>
    </row>
    <row r="366">
      <c r="A366" s="12"/>
      <c r="I366" s="12"/>
      <c r="J366" s="20"/>
      <c r="L366" s="7"/>
    </row>
    <row r="367">
      <c r="A367" s="12"/>
      <c r="I367" s="12"/>
      <c r="J367" s="20"/>
      <c r="L367" s="7"/>
    </row>
    <row r="368">
      <c r="A368" s="12"/>
      <c r="I368" s="12"/>
      <c r="J368" s="20"/>
      <c r="L368" s="7"/>
    </row>
    <row r="369">
      <c r="A369" s="12"/>
      <c r="I369" s="12"/>
      <c r="J369" s="20"/>
      <c r="L369" s="7"/>
    </row>
    <row r="370">
      <c r="A370" s="12"/>
      <c r="I370" s="12"/>
      <c r="J370" s="20"/>
      <c r="L370" s="7"/>
    </row>
    <row r="371">
      <c r="A371" s="12"/>
      <c r="I371" s="12"/>
      <c r="J371" s="20"/>
      <c r="L371" s="7"/>
    </row>
    <row r="372">
      <c r="A372" s="12"/>
      <c r="I372" s="12"/>
      <c r="J372" s="20"/>
      <c r="L372" s="7"/>
    </row>
    <row r="373">
      <c r="A373" s="12"/>
      <c r="I373" s="12"/>
      <c r="J373" s="20"/>
      <c r="L373" s="7"/>
    </row>
    <row r="374">
      <c r="A374" s="12"/>
      <c r="I374" s="12"/>
      <c r="J374" s="20"/>
      <c r="L374" s="7"/>
    </row>
    <row r="375">
      <c r="A375" s="12"/>
      <c r="I375" s="12"/>
      <c r="J375" s="20"/>
      <c r="L375" s="7"/>
    </row>
    <row r="376">
      <c r="A376" s="12"/>
      <c r="I376" s="12"/>
      <c r="J376" s="20"/>
      <c r="L376" s="7"/>
    </row>
    <row r="377">
      <c r="A377" s="12"/>
      <c r="I377" s="12"/>
      <c r="J377" s="20"/>
      <c r="L377" s="7"/>
    </row>
    <row r="378">
      <c r="A378" s="12"/>
      <c r="I378" s="12"/>
      <c r="J378" s="20"/>
      <c r="L378" s="7"/>
    </row>
    <row r="379">
      <c r="A379" s="12"/>
      <c r="I379" s="12"/>
      <c r="J379" s="20"/>
      <c r="L379" s="7"/>
    </row>
    <row r="380">
      <c r="A380" s="12"/>
      <c r="I380" s="12"/>
      <c r="J380" s="20"/>
      <c r="L380" s="7"/>
    </row>
    <row r="381">
      <c r="A381" s="12"/>
      <c r="I381" s="12"/>
      <c r="J381" s="20"/>
      <c r="L381" s="7"/>
    </row>
    <row r="382">
      <c r="A382" s="12"/>
      <c r="I382" s="12"/>
      <c r="J382" s="20"/>
      <c r="L382" s="7"/>
    </row>
    <row r="383">
      <c r="A383" s="12"/>
      <c r="I383" s="12"/>
      <c r="J383" s="20"/>
      <c r="L383" s="7"/>
    </row>
    <row r="384">
      <c r="A384" s="12"/>
      <c r="I384" s="12"/>
      <c r="J384" s="20"/>
      <c r="L384" s="7"/>
    </row>
    <row r="385">
      <c r="A385" s="12"/>
      <c r="I385" s="12"/>
      <c r="J385" s="20"/>
      <c r="L385" s="7"/>
    </row>
    <row r="386">
      <c r="A386" s="12"/>
      <c r="I386" s="12"/>
      <c r="J386" s="20"/>
      <c r="L386" s="7"/>
    </row>
    <row r="387">
      <c r="A387" s="12"/>
      <c r="I387" s="12"/>
      <c r="J387" s="20"/>
      <c r="L387" s="7"/>
    </row>
    <row r="388">
      <c r="A388" s="12"/>
      <c r="I388" s="12"/>
      <c r="J388" s="20"/>
      <c r="L388" s="7"/>
    </row>
    <row r="389">
      <c r="A389" s="12"/>
      <c r="I389" s="12"/>
      <c r="J389" s="20"/>
      <c r="L389" s="7"/>
    </row>
    <row r="390">
      <c r="A390" s="12"/>
      <c r="I390" s="12"/>
      <c r="J390" s="20"/>
      <c r="L390" s="7"/>
    </row>
    <row r="391">
      <c r="A391" s="12"/>
      <c r="I391" s="12"/>
      <c r="J391" s="20"/>
      <c r="L391" s="7"/>
    </row>
    <row r="392">
      <c r="A392" s="12"/>
      <c r="I392" s="12"/>
      <c r="J392" s="20"/>
      <c r="L392" s="7"/>
    </row>
    <row r="393">
      <c r="A393" s="12"/>
      <c r="I393" s="12"/>
      <c r="J393" s="20"/>
      <c r="L393" s="7"/>
    </row>
    <row r="394">
      <c r="A394" s="12"/>
      <c r="I394" s="12"/>
      <c r="J394" s="20"/>
      <c r="L394" s="7"/>
    </row>
    <row r="395">
      <c r="A395" s="12"/>
      <c r="I395" s="12"/>
      <c r="J395" s="20"/>
      <c r="L395" s="7"/>
    </row>
    <row r="396">
      <c r="A396" s="12"/>
      <c r="I396" s="12"/>
      <c r="J396" s="20"/>
      <c r="L396" s="7"/>
    </row>
    <row r="397">
      <c r="A397" s="12"/>
      <c r="I397" s="12"/>
      <c r="J397" s="20"/>
      <c r="L397" s="7"/>
    </row>
    <row r="398">
      <c r="A398" s="12"/>
      <c r="I398" s="12"/>
      <c r="J398" s="20"/>
      <c r="L398" s="7"/>
    </row>
    <row r="399">
      <c r="A399" s="12"/>
      <c r="I399" s="12"/>
      <c r="J399" s="20"/>
      <c r="L399" s="7"/>
    </row>
    <row r="400">
      <c r="A400" s="12"/>
      <c r="I400" s="12"/>
      <c r="J400" s="20"/>
      <c r="L400" s="7"/>
    </row>
    <row r="401">
      <c r="A401" s="12"/>
      <c r="I401" s="12"/>
      <c r="J401" s="20"/>
      <c r="L401" s="7"/>
    </row>
    <row r="402">
      <c r="A402" s="12"/>
      <c r="I402" s="12"/>
      <c r="J402" s="20"/>
      <c r="L402" s="7"/>
    </row>
    <row r="403">
      <c r="A403" s="12"/>
      <c r="I403" s="12"/>
      <c r="J403" s="20"/>
      <c r="L403" s="7"/>
    </row>
    <row r="404">
      <c r="A404" s="12"/>
      <c r="I404" s="12"/>
      <c r="J404" s="20"/>
      <c r="L404" s="7"/>
    </row>
    <row r="405">
      <c r="A405" s="12"/>
      <c r="I405" s="12"/>
      <c r="J405" s="20"/>
      <c r="L405" s="7"/>
    </row>
    <row r="406">
      <c r="A406" s="12"/>
      <c r="I406" s="12"/>
      <c r="J406" s="20"/>
      <c r="L406" s="7"/>
    </row>
    <row r="407">
      <c r="A407" s="12"/>
      <c r="I407" s="12"/>
      <c r="J407" s="20"/>
      <c r="L407" s="7"/>
    </row>
    <row r="408">
      <c r="A408" s="12"/>
      <c r="I408" s="12"/>
      <c r="J408" s="20"/>
      <c r="L408" s="7"/>
    </row>
    <row r="409">
      <c r="A409" s="12"/>
      <c r="I409" s="12"/>
      <c r="J409" s="20"/>
      <c r="L409" s="7"/>
    </row>
    <row r="410">
      <c r="A410" s="12"/>
      <c r="I410" s="12"/>
      <c r="J410" s="20"/>
      <c r="L410" s="7"/>
    </row>
    <row r="411">
      <c r="A411" s="12"/>
      <c r="I411" s="12"/>
      <c r="J411" s="20"/>
      <c r="L411" s="7"/>
    </row>
    <row r="412">
      <c r="A412" s="12"/>
      <c r="I412" s="12"/>
      <c r="J412" s="20"/>
      <c r="L412" s="7"/>
    </row>
    <row r="413">
      <c r="A413" s="12"/>
      <c r="I413" s="12"/>
      <c r="J413" s="20"/>
      <c r="L413" s="7"/>
    </row>
    <row r="414">
      <c r="A414" s="12"/>
      <c r="I414" s="12"/>
      <c r="J414" s="20"/>
      <c r="L414" s="7"/>
    </row>
    <row r="415">
      <c r="A415" s="12"/>
      <c r="I415" s="12"/>
      <c r="J415" s="20"/>
      <c r="L415" s="7"/>
    </row>
    <row r="416">
      <c r="A416" s="12"/>
      <c r="I416" s="12"/>
      <c r="J416" s="20"/>
      <c r="L416" s="7"/>
    </row>
    <row r="417">
      <c r="A417" s="12"/>
      <c r="I417" s="12"/>
      <c r="J417" s="20"/>
      <c r="L417" s="7"/>
    </row>
    <row r="418">
      <c r="A418" s="12"/>
      <c r="I418" s="12"/>
      <c r="J418" s="20"/>
      <c r="L418" s="7"/>
    </row>
    <row r="419">
      <c r="A419" s="12"/>
      <c r="I419" s="12"/>
      <c r="J419" s="20"/>
      <c r="L419" s="7"/>
    </row>
    <row r="420">
      <c r="A420" s="12"/>
      <c r="I420" s="12"/>
      <c r="J420" s="20"/>
      <c r="L420" s="7"/>
    </row>
    <row r="421">
      <c r="A421" s="12"/>
      <c r="I421" s="12"/>
      <c r="J421" s="20"/>
      <c r="L421" s="7"/>
    </row>
    <row r="422">
      <c r="A422" s="12"/>
      <c r="I422" s="12"/>
      <c r="J422" s="20"/>
      <c r="L422" s="7"/>
    </row>
    <row r="423">
      <c r="A423" s="12"/>
      <c r="I423" s="12"/>
      <c r="J423" s="20"/>
      <c r="L423" s="7"/>
    </row>
    <row r="424">
      <c r="A424" s="12"/>
      <c r="I424" s="12"/>
      <c r="J424" s="20"/>
      <c r="L424" s="7"/>
    </row>
    <row r="425">
      <c r="A425" s="12"/>
      <c r="I425" s="12"/>
      <c r="J425" s="20"/>
      <c r="L425" s="7"/>
    </row>
    <row r="426">
      <c r="A426" s="12"/>
      <c r="I426" s="12"/>
      <c r="J426" s="20"/>
      <c r="L426" s="7"/>
    </row>
    <row r="427">
      <c r="A427" s="12"/>
      <c r="I427" s="12"/>
      <c r="J427" s="20"/>
      <c r="L427" s="7"/>
    </row>
    <row r="428">
      <c r="A428" s="12"/>
      <c r="I428" s="12"/>
      <c r="J428" s="20"/>
      <c r="L428" s="7"/>
    </row>
    <row r="429">
      <c r="A429" s="12"/>
      <c r="I429" s="12"/>
      <c r="J429" s="20"/>
      <c r="L429" s="7"/>
    </row>
    <row r="430">
      <c r="A430" s="12"/>
      <c r="I430" s="12"/>
      <c r="J430" s="20"/>
      <c r="L430" s="7"/>
    </row>
    <row r="431">
      <c r="A431" s="12"/>
      <c r="I431" s="12"/>
      <c r="J431" s="20"/>
      <c r="L431" s="7"/>
    </row>
    <row r="432">
      <c r="A432" s="12"/>
      <c r="I432" s="12"/>
      <c r="J432" s="20"/>
      <c r="L432" s="7"/>
    </row>
    <row r="433">
      <c r="A433" s="12"/>
      <c r="I433" s="12"/>
      <c r="J433" s="20"/>
      <c r="L433" s="7"/>
    </row>
    <row r="434">
      <c r="A434" s="12"/>
      <c r="I434" s="12"/>
      <c r="J434" s="20"/>
      <c r="L434" s="7"/>
    </row>
    <row r="435">
      <c r="A435" s="12"/>
      <c r="I435" s="12"/>
      <c r="J435" s="20"/>
      <c r="L435" s="7"/>
    </row>
    <row r="436">
      <c r="A436" s="12"/>
      <c r="I436" s="12"/>
      <c r="J436" s="20"/>
      <c r="L436" s="7"/>
    </row>
    <row r="437">
      <c r="A437" s="12"/>
      <c r="I437" s="12"/>
      <c r="J437" s="20"/>
      <c r="L437" s="7"/>
    </row>
    <row r="438">
      <c r="A438" s="12"/>
      <c r="I438" s="12"/>
      <c r="J438" s="20"/>
      <c r="L438" s="7"/>
    </row>
    <row r="439">
      <c r="A439" s="12"/>
      <c r="I439" s="12"/>
      <c r="J439" s="20"/>
      <c r="L439" s="7"/>
    </row>
    <row r="440">
      <c r="A440" s="12"/>
      <c r="I440" s="12"/>
      <c r="J440" s="20"/>
      <c r="L440" s="7"/>
    </row>
    <row r="441">
      <c r="A441" s="12"/>
      <c r="I441" s="12"/>
      <c r="J441" s="20"/>
      <c r="L441" s="7"/>
    </row>
    <row r="442">
      <c r="A442" s="12"/>
      <c r="I442" s="12"/>
      <c r="J442" s="20"/>
      <c r="L442" s="7"/>
    </row>
    <row r="443">
      <c r="A443" s="12"/>
      <c r="I443" s="12"/>
      <c r="J443" s="20"/>
      <c r="L443" s="7"/>
    </row>
    <row r="444">
      <c r="A444" s="12"/>
      <c r="I444" s="12"/>
      <c r="J444" s="20"/>
      <c r="L444" s="7"/>
    </row>
    <row r="445">
      <c r="A445" s="12"/>
      <c r="I445" s="12"/>
      <c r="J445" s="20"/>
      <c r="L445" s="7"/>
    </row>
    <row r="446">
      <c r="A446" s="12"/>
      <c r="I446" s="12"/>
      <c r="J446" s="20"/>
      <c r="L446" s="7"/>
    </row>
    <row r="447">
      <c r="A447" s="12"/>
      <c r="I447" s="12"/>
      <c r="J447" s="20"/>
      <c r="L447" s="7"/>
    </row>
    <row r="448">
      <c r="A448" s="12"/>
      <c r="I448" s="12"/>
      <c r="J448" s="20"/>
      <c r="L448" s="7"/>
    </row>
    <row r="449">
      <c r="A449" s="12"/>
      <c r="I449" s="12"/>
      <c r="J449" s="20"/>
      <c r="L449" s="7"/>
    </row>
    <row r="450">
      <c r="A450" s="12"/>
      <c r="I450" s="12"/>
      <c r="J450" s="20"/>
      <c r="L450" s="7"/>
    </row>
    <row r="451">
      <c r="A451" s="12"/>
      <c r="I451" s="12"/>
      <c r="J451" s="20"/>
      <c r="L451" s="7"/>
    </row>
    <row r="452">
      <c r="A452" s="12"/>
      <c r="I452" s="12"/>
      <c r="J452" s="20"/>
      <c r="L452" s="7"/>
    </row>
    <row r="453">
      <c r="A453" s="12"/>
      <c r="I453" s="12"/>
      <c r="J453" s="20"/>
      <c r="L453" s="7"/>
    </row>
    <row r="454">
      <c r="A454" s="12"/>
      <c r="I454" s="12"/>
      <c r="J454" s="20"/>
      <c r="L454" s="7"/>
    </row>
    <row r="455">
      <c r="A455" s="12"/>
      <c r="I455" s="12"/>
      <c r="J455" s="20"/>
      <c r="L455" s="7"/>
    </row>
    <row r="456">
      <c r="A456" s="12"/>
      <c r="I456" s="12"/>
      <c r="J456" s="20"/>
      <c r="L456" s="7"/>
    </row>
    <row r="457">
      <c r="A457" s="12"/>
      <c r="I457" s="12"/>
      <c r="J457" s="20"/>
      <c r="L457" s="7"/>
    </row>
    <row r="458">
      <c r="A458" s="12"/>
      <c r="I458" s="12"/>
      <c r="J458" s="20"/>
      <c r="L458" s="7"/>
    </row>
    <row r="459">
      <c r="A459" s="12"/>
      <c r="I459" s="12"/>
      <c r="J459" s="20"/>
      <c r="L459" s="7"/>
    </row>
    <row r="460">
      <c r="A460" s="12"/>
      <c r="I460" s="12"/>
      <c r="J460" s="20"/>
      <c r="L460" s="7"/>
    </row>
    <row r="461">
      <c r="A461" s="12"/>
      <c r="I461" s="12"/>
      <c r="J461" s="20"/>
      <c r="L461" s="7"/>
    </row>
    <row r="462">
      <c r="A462" s="12"/>
      <c r="I462" s="12"/>
      <c r="J462" s="20"/>
      <c r="L462" s="7"/>
    </row>
    <row r="463">
      <c r="A463" s="12"/>
      <c r="I463" s="12"/>
      <c r="J463" s="20"/>
      <c r="L463" s="7"/>
    </row>
    <row r="464">
      <c r="A464" s="12"/>
      <c r="I464" s="12"/>
      <c r="J464" s="20"/>
      <c r="L464" s="7"/>
    </row>
    <row r="465">
      <c r="A465" s="12"/>
      <c r="I465" s="12"/>
      <c r="J465" s="20"/>
      <c r="L465" s="7"/>
    </row>
    <row r="466">
      <c r="A466" s="12"/>
      <c r="I466" s="12"/>
      <c r="J466" s="20"/>
      <c r="L466" s="7"/>
    </row>
    <row r="467">
      <c r="A467" s="12"/>
      <c r="I467" s="12"/>
      <c r="J467" s="20"/>
      <c r="L467" s="7"/>
    </row>
    <row r="468">
      <c r="A468" s="12"/>
      <c r="I468" s="12"/>
      <c r="J468" s="20"/>
      <c r="L468" s="7"/>
    </row>
    <row r="469">
      <c r="A469" s="12"/>
      <c r="I469" s="12"/>
      <c r="J469" s="20"/>
      <c r="L469" s="7"/>
    </row>
    <row r="470">
      <c r="A470" s="12"/>
      <c r="I470" s="12"/>
      <c r="J470" s="20"/>
      <c r="L470" s="7"/>
    </row>
    <row r="471">
      <c r="A471" s="12"/>
      <c r="I471" s="12"/>
      <c r="J471" s="20"/>
      <c r="L471" s="7"/>
    </row>
    <row r="472">
      <c r="A472" s="12"/>
      <c r="I472" s="12"/>
      <c r="J472" s="20"/>
      <c r="L472" s="7"/>
    </row>
    <row r="473">
      <c r="A473" s="12"/>
      <c r="I473" s="12"/>
      <c r="J473" s="20"/>
      <c r="L473" s="7"/>
    </row>
    <row r="474">
      <c r="A474" s="12"/>
      <c r="I474" s="12"/>
      <c r="J474" s="20"/>
      <c r="L474" s="7"/>
    </row>
    <row r="475">
      <c r="A475" s="12"/>
      <c r="I475" s="12"/>
      <c r="J475" s="20"/>
      <c r="L475" s="7"/>
    </row>
    <row r="476">
      <c r="A476" s="12"/>
      <c r="I476" s="12"/>
      <c r="J476" s="20"/>
      <c r="L476" s="7"/>
    </row>
    <row r="477">
      <c r="A477" s="12"/>
      <c r="I477" s="12"/>
      <c r="J477" s="20"/>
      <c r="L477" s="7"/>
    </row>
    <row r="478">
      <c r="A478" s="12"/>
      <c r="I478" s="12"/>
      <c r="J478" s="20"/>
      <c r="L478" s="7"/>
    </row>
    <row r="479">
      <c r="A479" s="12"/>
      <c r="I479" s="12"/>
      <c r="J479" s="20"/>
      <c r="L479" s="7"/>
    </row>
    <row r="480">
      <c r="A480" s="12"/>
      <c r="I480" s="12"/>
      <c r="J480" s="20"/>
      <c r="L480" s="7"/>
    </row>
    <row r="481">
      <c r="A481" s="12"/>
      <c r="I481" s="12"/>
      <c r="J481" s="20"/>
      <c r="L481" s="7"/>
    </row>
    <row r="482">
      <c r="A482" s="12"/>
      <c r="I482" s="12"/>
      <c r="J482" s="20"/>
      <c r="L482" s="7"/>
    </row>
    <row r="483">
      <c r="A483" s="12"/>
      <c r="I483" s="12"/>
      <c r="J483" s="20"/>
      <c r="L483" s="7"/>
    </row>
    <row r="484">
      <c r="A484" s="12"/>
      <c r="I484" s="12"/>
      <c r="J484" s="20"/>
      <c r="L484" s="7"/>
    </row>
    <row r="485">
      <c r="A485" s="12"/>
      <c r="I485" s="12"/>
      <c r="J485" s="20"/>
      <c r="L485" s="7"/>
    </row>
    <row r="486">
      <c r="A486" s="12"/>
      <c r="I486" s="12"/>
      <c r="J486" s="20"/>
      <c r="L486" s="7"/>
    </row>
    <row r="487">
      <c r="A487" s="12"/>
      <c r="I487" s="12"/>
      <c r="J487" s="20"/>
      <c r="L487" s="7"/>
    </row>
    <row r="488">
      <c r="A488" s="12"/>
      <c r="I488" s="12"/>
      <c r="J488" s="20"/>
      <c r="L488" s="7"/>
    </row>
    <row r="489">
      <c r="A489" s="12"/>
      <c r="I489" s="12"/>
      <c r="J489" s="20"/>
      <c r="L489" s="7"/>
    </row>
    <row r="490">
      <c r="A490" s="12"/>
      <c r="I490" s="12"/>
      <c r="J490" s="20"/>
      <c r="L490" s="7"/>
    </row>
    <row r="491">
      <c r="A491" s="12"/>
      <c r="I491" s="12"/>
      <c r="J491" s="20"/>
      <c r="L491" s="7"/>
    </row>
    <row r="492">
      <c r="A492" s="12"/>
      <c r="I492" s="12"/>
      <c r="J492" s="20"/>
      <c r="L492" s="7"/>
    </row>
    <row r="493">
      <c r="A493" s="12"/>
      <c r="I493" s="12"/>
      <c r="J493" s="20"/>
      <c r="L493" s="7"/>
    </row>
    <row r="494">
      <c r="A494" s="12"/>
      <c r="I494" s="12"/>
      <c r="J494" s="20"/>
      <c r="L494" s="7"/>
    </row>
    <row r="495">
      <c r="A495" s="12"/>
      <c r="I495" s="12"/>
      <c r="J495" s="20"/>
      <c r="L495" s="7"/>
    </row>
    <row r="496">
      <c r="A496" s="12"/>
      <c r="I496" s="12"/>
      <c r="J496" s="20"/>
      <c r="L496" s="7"/>
    </row>
    <row r="497">
      <c r="A497" s="12"/>
      <c r="I497" s="12"/>
      <c r="J497" s="20"/>
      <c r="L497" s="7"/>
    </row>
    <row r="498">
      <c r="A498" s="12"/>
      <c r="I498" s="12"/>
      <c r="J498" s="20"/>
      <c r="L498" s="7"/>
    </row>
    <row r="499">
      <c r="A499" s="12"/>
      <c r="I499" s="12"/>
      <c r="J499" s="20"/>
      <c r="L499" s="7"/>
    </row>
    <row r="500">
      <c r="A500" s="12"/>
      <c r="I500" s="12"/>
      <c r="J500" s="20"/>
      <c r="L500" s="7"/>
    </row>
    <row r="501">
      <c r="A501" s="12"/>
      <c r="I501" s="12"/>
      <c r="J501" s="20"/>
      <c r="L501" s="7"/>
    </row>
    <row r="502">
      <c r="A502" s="12"/>
      <c r="I502" s="12"/>
      <c r="J502" s="20"/>
      <c r="L502" s="7"/>
    </row>
    <row r="503">
      <c r="A503" s="12"/>
      <c r="I503" s="12"/>
      <c r="J503" s="20"/>
      <c r="L503" s="7"/>
    </row>
    <row r="504">
      <c r="A504" s="12"/>
      <c r="I504" s="12"/>
      <c r="J504" s="20"/>
      <c r="L504" s="7"/>
    </row>
    <row r="505">
      <c r="A505" s="12"/>
      <c r="I505" s="12"/>
      <c r="J505" s="20"/>
      <c r="L505" s="7"/>
    </row>
    <row r="506">
      <c r="A506" s="12"/>
      <c r="I506" s="12"/>
      <c r="J506" s="20"/>
      <c r="L506" s="7"/>
    </row>
    <row r="507">
      <c r="A507" s="12"/>
      <c r="I507" s="12"/>
      <c r="J507" s="20"/>
      <c r="L507" s="7"/>
    </row>
    <row r="508">
      <c r="A508" s="12"/>
      <c r="I508" s="12"/>
      <c r="J508" s="20"/>
      <c r="L508" s="7"/>
    </row>
    <row r="509">
      <c r="A509" s="12"/>
      <c r="I509" s="12"/>
      <c r="J509" s="20"/>
      <c r="L509" s="7"/>
    </row>
    <row r="510">
      <c r="A510" s="12"/>
      <c r="I510" s="12"/>
      <c r="J510" s="20"/>
      <c r="L510" s="7"/>
    </row>
    <row r="511">
      <c r="A511" s="12"/>
      <c r="I511" s="12"/>
      <c r="J511" s="20"/>
      <c r="L511" s="7"/>
    </row>
    <row r="512">
      <c r="A512" s="12"/>
      <c r="I512" s="12"/>
      <c r="J512" s="20"/>
      <c r="L512" s="7"/>
    </row>
    <row r="513">
      <c r="A513" s="12"/>
      <c r="I513" s="12"/>
      <c r="J513" s="20"/>
      <c r="L513" s="7"/>
    </row>
    <row r="514">
      <c r="A514" s="12"/>
      <c r="I514" s="12"/>
      <c r="J514" s="20"/>
      <c r="L514" s="7"/>
    </row>
    <row r="515">
      <c r="A515" s="12"/>
      <c r="I515" s="12"/>
      <c r="J515" s="20"/>
      <c r="L515" s="7"/>
    </row>
    <row r="516">
      <c r="A516" s="12"/>
      <c r="I516" s="12"/>
      <c r="J516" s="20"/>
      <c r="L516" s="7"/>
    </row>
    <row r="517">
      <c r="A517" s="12"/>
      <c r="I517" s="12"/>
      <c r="J517" s="20"/>
      <c r="L517" s="7"/>
    </row>
    <row r="518">
      <c r="A518" s="12"/>
      <c r="I518" s="12"/>
      <c r="J518" s="20"/>
      <c r="L518" s="7"/>
    </row>
    <row r="519">
      <c r="A519" s="12"/>
      <c r="I519" s="12"/>
      <c r="J519" s="20"/>
      <c r="L519" s="7"/>
    </row>
    <row r="520">
      <c r="A520" s="12"/>
      <c r="I520" s="12"/>
      <c r="J520" s="20"/>
      <c r="L520" s="7"/>
    </row>
    <row r="521">
      <c r="A521" s="12"/>
      <c r="I521" s="12"/>
      <c r="J521" s="20"/>
      <c r="L521" s="7"/>
    </row>
    <row r="522">
      <c r="A522" s="12"/>
      <c r="I522" s="12"/>
      <c r="J522" s="20"/>
      <c r="L522" s="7"/>
    </row>
    <row r="523">
      <c r="A523" s="12"/>
      <c r="I523" s="12"/>
      <c r="J523" s="20"/>
      <c r="L523" s="7"/>
    </row>
    <row r="524">
      <c r="A524" s="12"/>
      <c r="I524" s="12"/>
      <c r="J524" s="20"/>
      <c r="L524" s="7"/>
    </row>
    <row r="525">
      <c r="A525" s="12"/>
      <c r="I525" s="12"/>
      <c r="J525" s="20"/>
      <c r="L525" s="7"/>
    </row>
    <row r="526">
      <c r="A526" s="12"/>
      <c r="I526" s="12"/>
      <c r="J526" s="20"/>
      <c r="L526" s="7"/>
    </row>
    <row r="527">
      <c r="A527" s="12"/>
      <c r="I527" s="12"/>
      <c r="J527" s="20"/>
      <c r="L527" s="7"/>
    </row>
    <row r="528">
      <c r="A528" s="12"/>
      <c r="I528" s="12"/>
      <c r="J528" s="20"/>
      <c r="L528" s="7"/>
    </row>
    <row r="529">
      <c r="A529" s="12"/>
      <c r="I529" s="12"/>
      <c r="J529" s="20"/>
      <c r="L529" s="7"/>
    </row>
    <row r="530">
      <c r="A530" s="12"/>
      <c r="I530" s="12"/>
      <c r="J530" s="20"/>
      <c r="L530" s="7"/>
    </row>
    <row r="531">
      <c r="A531" s="12"/>
      <c r="I531" s="12"/>
      <c r="J531" s="20"/>
      <c r="L531" s="7"/>
    </row>
    <row r="532">
      <c r="A532" s="12"/>
      <c r="I532" s="12"/>
      <c r="J532" s="20"/>
      <c r="L532" s="7"/>
    </row>
    <row r="533">
      <c r="A533" s="12"/>
      <c r="I533" s="12"/>
      <c r="J533" s="20"/>
      <c r="L533" s="7"/>
    </row>
    <row r="534">
      <c r="A534" s="12"/>
      <c r="I534" s="12"/>
      <c r="J534" s="20"/>
      <c r="L534" s="7"/>
    </row>
    <row r="535">
      <c r="A535" s="12"/>
      <c r="I535" s="12"/>
      <c r="J535" s="20"/>
      <c r="L535" s="7"/>
    </row>
    <row r="536">
      <c r="A536" s="12"/>
      <c r="I536" s="12"/>
      <c r="J536" s="20"/>
      <c r="L536" s="7"/>
    </row>
    <row r="537">
      <c r="A537" s="12"/>
      <c r="I537" s="12"/>
      <c r="J537" s="20"/>
      <c r="L537" s="7"/>
    </row>
    <row r="538">
      <c r="A538" s="12"/>
      <c r="I538" s="12"/>
      <c r="J538" s="20"/>
      <c r="L538" s="7"/>
    </row>
    <row r="539">
      <c r="A539" s="12"/>
      <c r="I539" s="12"/>
      <c r="J539" s="20"/>
      <c r="L539" s="7"/>
    </row>
    <row r="540">
      <c r="A540" s="12"/>
      <c r="I540" s="12"/>
      <c r="J540" s="20"/>
      <c r="L540" s="7"/>
    </row>
    <row r="541">
      <c r="A541" s="12"/>
      <c r="I541" s="12"/>
      <c r="J541" s="20"/>
      <c r="L541" s="7"/>
    </row>
    <row r="542">
      <c r="A542" s="12"/>
      <c r="I542" s="12"/>
      <c r="J542" s="20"/>
      <c r="L542" s="7"/>
    </row>
    <row r="543">
      <c r="A543" s="12"/>
      <c r="I543" s="12"/>
      <c r="J543" s="20"/>
      <c r="L543" s="7"/>
    </row>
    <row r="544">
      <c r="A544" s="12"/>
      <c r="I544" s="12"/>
      <c r="J544" s="20"/>
      <c r="L544" s="7"/>
    </row>
    <row r="545">
      <c r="A545" s="12"/>
      <c r="I545" s="12"/>
      <c r="J545" s="20"/>
      <c r="L545" s="7"/>
    </row>
    <row r="546">
      <c r="A546" s="12"/>
      <c r="I546" s="12"/>
      <c r="J546" s="20"/>
      <c r="L546" s="7"/>
    </row>
    <row r="547">
      <c r="A547" s="12"/>
      <c r="I547" s="12"/>
      <c r="J547" s="20"/>
      <c r="L547" s="7"/>
    </row>
    <row r="548">
      <c r="A548" s="12"/>
      <c r="I548" s="12"/>
      <c r="J548" s="20"/>
      <c r="L548" s="7"/>
    </row>
    <row r="549">
      <c r="A549" s="12"/>
      <c r="I549" s="12"/>
      <c r="J549" s="20"/>
      <c r="L549" s="7"/>
    </row>
    <row r="550">
      <c r="A550" s="12"/>
      <c r="I550" s="12"/>
      <c r="J550" s="20"/>
      <c r="L550" s="7"/>
    </row>
    <row r="551">
      <c r="A551" s="12"/>
      <c r="I551" s="12"/>
      <c r="J551" s="20"/>
      <c r="L551" s="7"/>
    </row>
    <row r="552">
      <c r="A552" s="12"/>
      <c r="I552" s="12"/>
      <c r="J552" s="20"/>
      <c r="L552" s="7"/>
    </row>
    <row r="553">
      <c r="A553" s="12"/>
      <c r="I553" s="12"/>
      <c r="J553" s="20"/>
      <c r="L553" s="7"/>
    </row>
    <row r="554">
      <c r="A554" s="12"/>
      <c r="I554" s="12"/>
      <c r="J554" s="20"/>
      <c r="L554" s="7"/>
    </row>
    <row r="555">
      <c r="A555" s="12"/>
      <c r="I555" s="12"/>
      <c r="J555" s="20"/>
      <c r="L555" s="7"/>
    </row>
    <row r="556">
      <c r="A556" s="12"/>
      <c r="I556" s="12"/>
      <c r="J556" s="20"/>
      <c r="L556" s="7"/>
    </row>
    <row r="557">
      <c r="A557" s="12"/>
      <c r="I557" s="12"/>
      <c r="J557" s="20"/>
      <c r="L557" s="7"/>
    </row>
    <row r="558">
      <c r="A558" s="12"/>
      <c r="I558" s="12"/>
      <c r="J558" s="20"/>
      <c r="L558" s="7"/>
    </row>
    <row r="559">
      <c r="A559" s="12"/>
      <c r="I559" s="12"/>
      <c r="J559" s="20"/>
      <c r="L559" s="7"/>
    </row>
    <row r="560">
      <c r="A560" s="12"/>
      <c r="I560" s="12"/>
      <c r="J560" s="20"/>
      <c r="L560" s="7"/>
    </row>
    <row r="561">
      <c r="A561" s="12"/>
      <c r="I561" s="12"/>
      <c r="J561" s="20"/>
      <c r="L561" s="7"/>
    </row>
    <row r="562">
      <c r="A562" s="12"/>
      <c r="I562" s="12"/>
      <c r="J562" s="20"/>
      <c r="L562" s="7"/>
    </row>
    <row r="563">
      <c r="A563" s="12"/>
      <c r="I563" s="12"/>
      <c r="J563" s="20"/>
      <c r="L563" s="7"/>
    </row>
    <row r="564">
      <c r="A564" s="12"/>
      <c r="I564" s="12"/>
      <c r="J564" s="20"/>
      <c r="L564" s="7"/>
    </row>
    <row r="565">
      <c r="A565" s="12"/>
      <c r="I565" s="12"/>
      <c r="J565" s="20"/>
      <c r="L565" s="7"/>
    </row>
    <row r="566">
      <c r="A566" s="12"/>
      <c r="I566" s="12"/>
      <c r="J566" s="20"/>
      <c r="L566" s="7"/>
    </row>
    <row r="567">
      <c r="A567" s="12"/>
      <c r="I567" s="12"/>
      <c r="J567" s="20"/>
      <c r="L567" s="7"/>
    </row>
    <row r="568">
      <c r="A568" s="12"/>
      <c r="I568" s="12"/>
      <c r="J568" s="20"/>
      <c r="L568" s="7"/>
    </row>
    <row r="569">
      <c r="A569" s="12"/>
      <c r="I569" s="12"/>
      <c r="J569" s="20"/>
      <c r="L569" s="7"/>
    </row>
    <row r="570">
      <c r="A570" s="12"/>
      <c r="I570" s="12"/>
      <c r="J570" s="20"/>
      <c r="L570" s="7"/>
    </row>
    <row r="571">
      <c r="A571" s="12"/>
      <c r="I571" s="12"/>
      <c r="J571" s="20"/>
      <c r="L571" s="7"/>
    </row>
    <row r="572">
      <c r="A572" s="12"/>
      <c r="I572" s="12"/>
      <c r="J572" s="20"/>
      <c r="L572" s="7"/>
    </row>
    <row r="573">
      <c r="A573" s="12"/>
      <c r="I573" s="12"/>
      <c r="J573" s="20"/>
      <c r="L573" s="7"/>
    </row>
    <row r="574">
      <c r="A574" s="12"/>
      <c r="I574" s="12"/>
      <c r="J574" s="20"/>
      <c r="L574" s="7"/>
    </row>
    <row r="575">
      <c r="A575" s="12"/>
      <c r="I575" s="12"/>
      <c r="J575" s="20"/>
      <c r="L575" s="7"/>
    </row>
    <row r="576">
      <c r="A576" s="12"/>
      <c r="I576" s="12"/>
      <c r="J576" s="20"/>
      <c r="L576" s="7"/>
    </row>
    <row r="577">
      <c r="A577" s="12"/>
      <c r="I577" s="12"/>
      <c r="J577" s="20"/>
      <c r="L577" s="7"/>
    </row>
    <row r="578">
      <c r="A578" s="12"/>
      <c r="I578" s="12"/>
      <c r="J578" s="20"/>
      <c r="L578" s="7"/>
    </row>
    <row r="579">
      <c r="A579" s="12"/>
      <c r="I579" s="12"/>
      <c r="J579" s="20"/>
      <c r="L579" s="7"/>
    </row>
    <row r="580">
      <c r="A580" s="12"/>
      <c r="I580" s="12"/>
      <c r="J580" s="20"/>
      <c r="L580" s="7"/>
    </row>
    <row r="581">
      <c r="A581" s="12"/>
      <c r="I581" s="12"/>
      <c r="J581" s="20"/>
      <c r="L581" s="7"/>
    </row>
    <row r="582">
      <c r="A582" s="12"/>
      <c r="I582" s="12"/>
      <c r="J582" s="20"/>
      <c r="L582" s="7"/>
    </row>
    <row r="583">
      <c r="A583" s="12"/>
      <c r="I583" s="12"/>
      <c r="J583" s="20"/>
      <c r="L583" s="7"/>
    </row>
    <row r="584">
      <c r="A584" s="12"/>
      <c r="I584" s="12"/>
      <c r="J584" s="20"/>
      <c r="L584" s="7"/>
    </row>
    <row r="585">
      <c r="A585" s="12"/>
      <c r="I585" s="12"/>
      <c r="J585" s="20"/>
      <c r="L585" s="7"/>
    </row>
    <row r="586">
      <c r="A586" s="12"/>
      <c r="I586" s="12"/>
      <c r="J586" s="20"/>
      <c r="L586" s="7"/>
    </row>
    <row r="587">
      <c r="A587" s="12"/>
      <c r="I587" s="12"/>
      <c r="J587" s="20"/>
      <c r="L587" s="7"/>
    </row>
    <row r="588">
      <c r="A588" s="12"/>
      <c r="I588" s="12"/>
      <c r="J588" s="20"/>
      <c r="L588" s="7"/>
    </row>
    <row r="589">
      <c r="A589" s="12"/>
      <c r="I589" s="12"/>
      <c r="J589" s="20"/>
      <c r="L589" s="7"/>
    </row>
    <row r="590">
      <c r="A590" s="12"/>
      <c r="I590" s="12"/>
      <c r="J590" s="20"/>
      <c r="L590" s="7"/>
    </row>
    <row r="591">
      <c r="A591" s="12"/>
      <c r="I591" s="12"/>
      <c r="J591" s="20"/>
      <c r="L591" s="7"/>
    </row>
    <row r="592">
      <c r="A592" s="12"/>
      <c r="I592" s="12"/>
      <c r="J592" s="20"/>
      <c r="L592" s="7"/>
    </row>
    <row r="593">
      <c r="A593" s="12"/>
      <c r="I593" s="12"/>
      <c r="J593" s="20"/>
      <c r="L593" s="7"/>
    </row>
    <row r="594">
      <c r="A594" s="12"/>
      <c r="I594" s="12"/>
      <c r="J594" s="20"/>
      <c r="L594" s="7"/>
    </row>
    <row r="595">
      <c r="A595" s="12"/>
      <c r="I595" s="12"/>
      <c r="J595" s="20"/>
      <c r="L595" s="7"/>
    </row>
    <row r="596">
      <c r="A596" s="12"/>
      <c r="I596" s="12"/>
      <c r="J596" s="20"/>
      <c r="L596" s="7"/>
    </row>
    <row r="597">
      <c r="A597" s="12"/>
      <c r="I597" s="12"/>
      <c r="J597" s="20"/>
      <c r="L597" s="7"/>
    </row>
    <row r="598">
      <c r="A598" s="12"/>
      <c r="I598" s="12"/>
      <c r="J598" s="20"/>
      <c r="L598" s="7"/>
    </row>
    <row r="599">
      <c r="A599" s="12"/>
      <c r="I599" s="12"/>
      <c r="J599" s="20"/>
      <c r="L599" s="7"/>
    </row>
    <row r="600">
      <c r="A600" s="12"/>
      <c r="I600" s="12"/>
      <c r="J600" s="20"/>
      <c r="L600" s="7"/>
    </row>
    <row r="601">
      <c r="A601" s="12"/>
      <c r="I601" s="12"/>
      <c r="J601" s="20"/>
      <c r="L601" s="7"/>
    </row>
    <row r="602">
      <c r="A602" s="12"/>
      <c r="I602" s="12"/>
      <c r="J602" s="20"/>
      <c r="L602" s="7"/>
    </row>
    <row r="603">
      <c r="A603" s="12"/>
      <c r="I603" s="12"/>
      <c r="J603" s="20"/>
      <c r="L603" s="7"/>
    </row>
    <row r="604">
      <c r="A604" s="12"/>
      <c r="I604" s="12"/>
      <c r="J604" s="20"/>
      <c r="L604" s="7"/>
    </row>
    <row r="605">
      <c r="A605" s="12"/>
      <c r="I605" s="12"/>
      <c r="J605" s="20"/>
      <c r="L605" s="7"/>
    </row>
    <row r="606">
      <c r="A606" s="12"/>
      <c r="I606" s="12"/>
      <c r="J606" s="20"/>
      <c r="L606" s="7"/>
    </row>
    <row r="607">
      <c r="A607" s="12"/>
      <c r="I607" s="12"/>
      <c r="J607" s="20"/>
      <c r="L607" s="7"/>
    </row>
    <row r="608">
      <c r="A608" s="12"/>
      <c r="I608" s="12"/>
      <c r="J608" s="20"/>
      <c r="L608" s="7"/>
    </row>
    <row r="609">
      <c r="A609" s="12"/>
      <c r="I609" s="12"/>
      <c r="J609" s="20"/>
      <c r="L609" s="7"/>
    </row>
    <row r="610">
      <c r="A610" s="12"/>
      <c r="I610" s="12"/>
      <c r="J610" s="20"/>
      <c r="L610" s="7"/>
    </row>
    <row r="611">
      <c r="A611" s="12"/>
      <c r="I611" s="12"/>
      <c r="J611" s="20"/>
      <c r="L611" s="7"/>
    </row>
    <row r="612">
      <c r="A612" s="12"/>
      <c r="I612" s="12"/>
      <c r="J612" s="20"/>
      <c r="L612" s="7"/>
    </row>
    <row r="613">
      <c r="A613" s="12"/>
      <c r="I613" s="12"/>
      <c r="J613" s="20"/>
      <c r="L613" s="7"/>
    </row>
    <row r="614">
      <c r="A614" s="12"/>
      <c r="I614" s="12"/>
      <c r="J614" s="20"/>
      <c r="L614" s="7"/>
    </row>
    <row r="615">
      <c r="A615" s="12"/>
      <c r="I615" s="12"/>
      <c r="J615" s="20"/>
      <c r="L615" s="7"/>
    </row>
    <row r="616">
      <c r="A616" s="12"/>
      <c r="I616" s="12"/>
      <c r="J616" s="20"/>
      <c r="L616" s="7"/>
    </row>
    <row r="617">
      <c r="A617" s="12"/>
      <c r="I617" s="12"/>
      <c r="J617" s="20"/>
      <c r="L617" s="7"/>
    </row>
    <row r="618">
      <c r="A618" s="12"/>
      <c r="I618" s="12"/>
      <c r="J618" s="20"/>
      <c r="L618" s="7"/>
    </row>
    <row r="619">
      <c r="A619" s="12"/>
      <c r="I619" s="12"/>
      <c r="J619" s="20"/>
      <c r="L619" s="7"/>
    </row>
    <row r="620">
      <c r="A620" s="12"/>
      <c r="I620" s="12"/>
      <c r="J620" s="20"/>
      <c r="L620" s="7"/>
    </row>
    <row r="621">
      <c r="A621" s="12"/>
      <c r="I621" s="12"/>
      <c r="J621" s="20"/>
      <c r="L621" s="7"/>
    </row>
    <row r="622">
      <c r="A622" s="12"/>
      <c r="I622" s="12"/>
      <c r="J622" s="20"/>
      <c r="L622" s="7"/>
    </row>
    <row r="623">
      <c r="A623" s="12"/>
      <c r="I623" s="12"/>
      <c r="J623" s="20"/>
      <c r="L623" s="7"/>
    </row>
    <row r="624">
      <c r="A624" s="12"/>
      <c r="I624" s="12"/>
      <c r="J624" s="20"/>
      <c r="L624" s="7"/>
    </row>
    <row r="625">
      <c r="A625" s="12"/>
      <c r="I625" s="12"/>
      <c r="J625" s="20"/>
      <c r="L625" s="7"/>
    </row>
    <row r="626">
      <c r="A626" s="12"/>
      <c r="I626" s="12"/>
      <c r="J626" s="20"/>
      <c r="L626" s="7"/>
    </row>
    <row r="627">
      <c r="A627" s="12"/>
      <c r="I627" s="12"/>
      <c r="J627" s="20"/>
      <c r="L627" s="7"/>
    </row>
    <row r="628">
      <c r="A628" s="12"/>
      <c r="I628" s="12"/>
      <c r="J628" s="20"/>
      <c r="L628" s="7"/>
    </row>
    <row r="629">
      <c r="A629" s="12"/>
      <c r="I629" s="12"/>
      <c r="J629" s="20"/>
      <c r="L629" s="7"/>
    </row>
    <row r="630">
      <c r="A630" s="12"/>
      <c r="I630" s="12"/>
      <c r="J630" s="20"/>
      <c r="L630" s="7"/>
    </row>
    <row r="631">
      <c r="A631" s="12"/>
      <c r="I631" s="12"/>
      <c r="J631" s="20"/>
      <c r="L631" s="7"/>
    </row>
    <row r="632">
      <c r="A632" s="12"/>
      <c r="I632" s="12"/>
      <c r="J632" s="20"/>
      <c r="L632" s="7"/>
    </row>
    <row r="633">
      <c r="A633" s="12"/>
      <c r="I633" s="12"/>
      <c r="J633" s="20"/>
      <c r="L633" s="7"/>
    </row>
    <row r="634">
      <c r="A634" s="12"/>
      <c r="I634" s="12"/>
      <c r="J634" s="20"/>
      <c r="L634" s="7"/>
    </row>
    <row r="635">
      <c r="A635" s="12"/>
      <c r="I635" s="12"/>
      <c r="J635" s="20"/>
      <c r="L635" s="7"/>
    </row>
    <row r="636">
      <c r="A636" s="12"/>
      <c r="I636" s="12"/>
      <c r="J636" s="20"/>
      <c r="L636" s="7"/>
    </row>
    <row r="637">
      <c r="A637" s="12"/>
      <c r="I637" s="12"/>
      <c r="J637" s="20"/>
      <c r="L637" s="7"/>
    </row>
    <row r="638">
      <c r="A638" s="12"/>
      <c r="I638" s="12"/>
      <c r="J638" s="20"/>
      <c r="L638" s="7"/>
    </row>
    <row r="639">
      <c r="A639" s="12"/>
      <c r="I639" s="12"/>
      <c r="J639" s="20"/>
      <c r="L639" s="7"/>
    </row>
    <row r="640">
      <c r="A640" s="12"/>
      <c r="I640" s="12"/>
      <c r="J640" s="20"/>
      <c r="L640" s="7"/>
    </row>
    <row r="641">
      <c r="A641" s="12"/>
      <c r="I641" s="12"/>
      <c r="J641" s="20"/>
      <c r="L641" s="7"/>
    </row>
    <row r="642">
      <c r="A642" s="12"/>
      <c r="I642" s="12"/>
      <c r="J642" s="20"/>
      <c r="L642" s="7"/>
    </row>
    <row r="643">
      <c r="A643" s="12"/>
      <c r="I643" s="12"/>
      <c r="J643" s="20"/>
      <c r="L643" s="7"/>
    </row>
    <row r="644">
      <c r="A644" s="12"/>
      <c r="I644" s="12"/>
      <c r="J644" s="20"/>
      <c r="L644" s="7"/>
    </row>
    <row r="645">
      <c r="A645" s="12"/>
      <c r="I645" s="12"/>
      <c r="J645" s="20"/>
      <c r="L645" s="7"/>
    </row>
    <row r="646">
      <c r="A646" s="12"/>
      <c r="I646" s="12"/>
      <c r="J646" s="20"/>
      <c r="L646" s="7"/>
    </row>
    <row r="647">
      <c r="A647" s="12"/>
      <c r="I647" s="12"/>
      <c r="J647" s="20"/>
      <c r="L647" s="7"/>
    </row>
    <row r="648">
      <c r="A648" s="12"/>
      <c r="I648" s="12"/>
      <c r="J648" s="20"/>
      <c r="L648" s="7"/>
    </row>
    <row r="649">
      <c r="A649" s="12"/>
      <c r="I649" s="12"/>
      <c r="J649" s="20"/>
      <c r="L649" s="7"/>
    </row>
    <row r="650">
      <c r="A650" s="12"/>
      <c r="I650" s="12"/>
      <c r="J650" s="20"/>
      <c r="L650" s="7"/>
    </row>
    <row r="651">
      <c r="A651" s="12"/>
      <c r="I651" s="12"/>
      <c r="J651" s="20"/>
      <c r="L651" s="7"/>
    </row>
    <row r="652">
      <c r="A652" s="12"/>
      <c r="I652" s="12"/>
      <c r="J652" s="20"/>
      <c r="L652" s="7"/>
    </row>
    <row r="653">
      <c r="A653" s="12"/>
      <c r="I653" s="12"/>
      <c r="J653" s="20"/>
      <c r="L653" s="7"/>
    </row>
    <row r="654">
      <c r="A654" s="12"/>
      <c r="I654" s="12"/>
      <c r="J654" s="20"/>
      <c r="L654" s="7"/>
    </row>
    <row r="655">
      <c r="A655" s="12"/>
      <c r="I655" s="12"/>
      <c r="J655" s="20"/>
      <c r="L655" s="7"/>
    </row>
    <row r="656">
      <c r="A656" s="12"/>
      <c r="I656" s="12"/>
      <c r="J656" s="20"/>
      <c r="L656" s="7"/>
    </row>
    <row r="657">
      <c r="A657" s="12"/>
      <c r="I657" s="12"/>
      <c r="J657" s="20"/>
      <c r="L657" s="7"/>
    </row>
    <row r="658">
      <c r="A658" s="12"/>
      <c r="I658" s="12"/>
      <c r="J658" s="20"/>
      <c r="L658" s="7"/>
    </row>
    <row r="659">
      <c r="A659" s="12"/>
      <c r="I659" s="12"/>
      <c r="J659" s="20"/>
      <c r="L659" s="7"/>
    </row>
    <row r="660">
      <c r="A660" s="12"/>
      <c r="I660" s="12"/>
      <c r="J660" s="20"/>
      <c r="L660" s="7"/>
    </row>
    <row r="661">
      <c r="A661" s="12"/>
      <c r="I661" s="12"/>
      <c r="J661" s="20"/>
      <c r="L661" s="7"/>
    </row>
    <row r="662">
      <c r="A662" s="12"/>
      <c r="I662" s="12"/>
      <c r="J662" s="20"/>
      <c r="L662" s="7"/>
    </row>
    <row r="663">
      <c r="A663" s="12"/>
      <c r="I663" s="12"/>
      <c r="J663" s="20"/>
      <c r="L663" s="7"/>
    </row>
    <row r="664">
      <c r="A664" s="12"/>
      <c r="I664" s="12"/>
      <c r="J664" s="20"/>
      <c r="L664" s="7"/>
    </row>
    <row r="665">
      <c r="A665" s="12"/>
      <c r="I665" s="12"/>
      <c r="J665" s="20"/>
      <c r="L665" s="7"/>
    </row>
    <row r="666">
      <c r="A666" s="12"/>
      <c r="I666" s="12"/>
      <c r="J666" s="20"/>
      <c r="L666" s="7"/>
    </row>
    <row r="667">
      <c r="A667" s="12"/>
      <c r="I667" s="12"/>
      <c r="J667" s="20"/>
      <c r="L667" s="7"/>
    </row>
    <row r="668">
      <c r="A668" s="12"/>
      <c r="I668" s="12"/>
      <c r="J668" s="20"/>
      <c r="L668" s="7"/>
    </row>
    <row r="669">
      <c r="A669" s="12"/>
      <c r="I669" s="12"/>
      <c r="J669" s="20"/>
      <c r="L669" s="7"/>
    </row>
    <row r="670">
      <c r="A670" s="12"/>
      <c r="I670" s="12"/>
      <c r="J670" s="20"/>
      <c r="L670" s="7"/>
    </row>
    <row r="671">
      <c r="A671" s="12"/>
      <c r="I671" s="12"/>
      <c r="J671" s="20"/>
      <c r="L671" s="7"/>
    </row>
    <row r="672">
      <c r="A672" s="12"/>
      <c r="I672" s="12"/>
      <c r="J672" s="20"/>
      <c r="L672" s="7"/>
    </row>
    <row r="673">
      <c r="A673" s="12"/>
      <c r="I673" s="12"/>
      <c r="J673" s="20"/>
      <c r="L673" s="7"/>
    </row>
    <row r="674">
      <c r="A674" s="12"/>
      <c r="I674" s="12"/>
      <c r="J674" s="20"/>
      <c r="L674" s="7"/>
    </row>
    <row r="675">
      <c r="A675" s="12"/>
      <c r="I675" s="12"/>
      <c r="J675" s="20"/>
      <c r="L675" s="7"/>
    </row>
    <row r="676">
      <c r="A676" s="12"/>
      <c r="I676" s="12"/>
      <c r="J676" s="20"/>
      <c r="L676" s="7"/>
    </row>
    <row r="677">
      <c r="A677" s="12"/>
      <c r="I677" s="12"/>
      <c r="J677" s="20"/>
      <c r="L677" s="7"/>
    </row>
    <row r="678">
      <c r="A678" s="12"/>
      <c r="I678" s="12"/>
      <c r="J678" s="20"/>
      <c r="L678" s="7"/>
    </row>
    <row r="679">
      <c r="A679" s="12"/>
      <c r="I679" s="12"/>
      <c r="J679" s="20"/>
      <c r="L679" s="7"/>
    </row>
    <row r="680">
      <c r="A680" s="12"/>
      <c r="I680" s="12"/>
      <c r="J680" s="20"/>
      <c r="L680" s="7"/>
    </row>
    <row r="681">
      <c r="A681" s="12"/>
      <c r="I681" s="12"/>
      <c r="J681" s="20"/>
      <c r="L681" s="7"/>
    </row>
    <row r="682">
      <c r="A682" s="12"/>
      <c r="I682" s="12"/>
      <c r="J682" s="20"/>
      <c r="L682" s="7"/>
    </row>
    <row r="683">
      <c r="A683" s="12"/>
      <c r="I683" s="12"/>
      <c r="J683" s="20"/>
      <c r="L683" s="7"/>
    </row>
    <row r="684">
      <c r="A684" s="12"/>
      <c r="I684" s="12"/>
      <c r="J684" s="20"/>
      <c r="L684" s="7"/>
    </row>
    <row r="685">
      <c r="A685" s="12"/>
      <c r="I685" s="12"/>
      <c r="J685" s="20"/>
      <c r="L685" s="7"/>
    </row>
    <row r="686">
      <c r="A686" s="12"/>
      <c r="I686" s="12"/>
      <c r="J686" s="20"/>
      <c r="L686" s="7"/>
    </row>
    <row r="687">
      <c r="A687" s="12"/>
      <c r="I687" s="12"/>
      <c r="J687" s="20"/>
      <c r="L687" s="7"/>
    </row>
    <row r="688">
      <c r="A688" s="12"/>
      <c r="I688" s="12"/>
      <c r="J688" s="20"/>
      <c r="L688" s="7"/>
    </row>
    <row r="689">
      <c r="A689" s="12"/>
      <c r="I689" s="12"/>
      <c r="J689" s="20"/>
      <c r="L689" s="7"/>
    </row>
    <row r="690">
      <c r="A690" s="12"/>
      <c r="I690" s="12"/>
      <c r="J690" s="20"/>
      <c r="L690" s="7"/>
    </row>
    <row r="691">
      <c r="A691" s="12"/>
      <c r="I691" s="12"/>
      <c r="J691" s="20"/>
      <c r="L691" s="7"/>
    </row>
    <row r="692">
      <c r="A692" s="12"/>
      <c r="I692" s="12"/>
      <c r="J692" s="20"/>
      <c r="L692" s="7"/>
    </row>
    <row r="693">
      <c r="A693" s="12"/>
      <c r="I693" s="12"/>
      <c r="J693" s="20"/>
      <c r="L693" s="7"/>
    </row>
    <row r="694">
      <c r="A694" s="12"/>
      <c r="I694" s="12"/>
      <c r="J694" s="20"/>
      <c r="L694" s="7"/>
    </row>
    <row r="695">
      <c r="A695" s="12"/>
      <c r="I695" s="12"/>
      <c r="J695" s="20"/>
      <c r="L695" s="7"/>
    </row>
    <row r="696">
      <c r="A696" s="12"/>
      <c r="I696" s="12"/>
      <c r="J696" s="20"/>
      <c r="L696" s="7"/>
    </row>
    <row r="697">
      <c r="A697" s="12"/>
      <c r="I697" s="12"/>
      <c r="J697" s="20"/>
      <c r="L697" s="7"/>
    </row>
    <row r="698">
      <c r="A698" s="12"/>
      <c r="I698" s="12"/>
      <c r="J698" s="20"/>
      <c r="L698" s="7"/>
    </row>
    <row r="699">
      <c r="A699" s="12"/>
      <c r="I699" s="12"/>
      <c r="J699" s="20"/>
      <c r="L699" s="7"/>
    </row>
    <row r="700">
      <c r="A700" s="12"/>
      <c r="I700" s="12"/>
      <c r="J700" s="20"/>
      <c r="L700" s="7"/>
    </row>
    <row r="701">
      <c r="A701" s="12"/>
      <c r="I701" s="12"/>
      <c r="J701" s="20"/>
      <c r="L701" s="7"/>
    </row>
    <row r="702">
      <c r="A702" s="12"/>
      <c r="I702" s="12"/>
      <c r="J702" s="20"/>
      <c r="L702" s="7"/>
    </row>
    <row r="703">
      <c r="A703" s="12"/>
      <c r="I703" s="12"/>
      <c r="J703" s="20"/>
      <c r="L703" s="7"/>
    </row>
    <row r="704">
      <c r="A704" s="12"/>
      <c r="I704" s="12"/>
      <c r="J704" s="20"/>
      <c r="L704" s="7"/>
    </row>
    <row r="705">
      <c r="A705" s="12"/>
      <c r="I705" s="12"/>
      <c r="J705" s="20"/>
      <c r="L705" s="7"/>
    </row>
    <row r="706">
      <c r="A706" s="12"/>
      <c r="I706" s="12"/>
      <c r="J706" s="20"/>
      <c r="L706" s="7"/>
    </row>
    <row r="707">
      <c r="A707" s="12"/>
      <c r="I707" s="12"/>
      <c r="J707" s="20"/>
      <c r="L707" s="7"/>
    </row>
    <row r="708">
      <c r="A708" s="12"/>
      <c r="I708" s="12"/>
      <c r="J708" s="20"/>
      <c r="L708" s="7"/>
    </row>
    <row r="709">
      <c r="A709" s="12"/>
      <c r="I709" s="12"/>
      <c r="J709" s="20"/>
      <c r="L709" s="7"/>
    </row>
    <row r="710">
      <c r="A710" s="12"/>
      <c r="I710" s="12"/>
      <c r="J710" s="20"/>
      <c r="L710" s="7"/>
    </row>
    <row r="711">
      <c r="A711" s="12"/>
      <c r="I711" s="12"/>
      <c r="J711" s="20"/>
      <c r="L711" s="7"/>
    </row>
    <row r="712">
      <c r="A712" s="12"/>
      <c r="I712" s="12"/>
      <c r="J712" s="20"/>
      <c r="L712" s="7"/>
    </row>
    <row r="713">
      <c r="A713" s="12"/>
      <c r="I713" s="12"/>
      <c r="J713" s="20"/>
      <c r="L713" s="7"/>
    </row>
    <row r="714">
      <c r="A714" s="12"/>
      <c r="I714" s="12"/>
      <c r="J714" s="20"/>
      <c r="L714" s="7"/>
    </row>
    <row r="715">
      <c r="A715" s="12"/>
      <c r="I715" s="12"/>
      <c r="J715" s="20"/>
      <c r="L715" s="7"/>
    </row>
    <row r="716">
      <c r="A716" s="12"/>
      <c r="I716" s="12"/>
      <c r="J716" s="20"/>
      <c r="L716" s="7"/>
    </row>
    <row r="717">
      <c r="A717" s="12"/>
      <c r="I717" s="12"/>
      <c r="J717" s="20"/>
      <c r="L717" s="7"/>
    </row>
    <row r="718">
      <c r="A718" s="12"/>
      <c r="I718" s="12"/>
      <c r="J718" s="20"/>
      <c r="L718" s="7"/>
    </row>
    <row r="719">
      <c r="A719" s="12"/>
      <c r="I719" s="12"/>
      <c r="J719" s="20"/>
      <c r="L719" s="7"/>
    </row>
    <row r="720">
      <c r="A720" s="12"/>
      <c r="I720" s="12"/>
      <c r="J720" s="20"/>
      <c r="L720" s="7"/>
    </row>
    <row r="721">
      <c r="A721" s="12"/>
      <c r="I721" s="12"/>
      <c r="J721" s="20"/>
      <c r="L721" s="7"/>
    </row>
    <row r="722">
      <c r="A722" s="12"/>
      <c r="I722" s="12"/>
      <c r="J722" s="20"/>
      <c r="L722" s="7"/>
    </row>
    <row r="723">
      <c r="A723" s="12"/>
      <c r="I723" s="12"/>
      <c r="J723" s="20"/>
      <c r="L723" s="7"/>
    </row>
    <row r="724">
      <c r="A724" s="12"/>
      <c r="I724" s="12"/>
      <c r="J724" s="20"/>
      <c r="L724" s="7"/>
    </row>
    <row r="725">
      <c r="A725" s="12"/>
      <c r="I725" s="12"/>
      <c r="J725" s="20"/>
      <c r="L725" s="7"/>
    </row>
    <row r="726">
      <c r="A726" s="12"/>
      <c r="I726" s="12"/>
      <c r="J726" s="20"/>
      <c r="L726" s="7"/>
    </row>
    <row r="727">
      <c r="A727" s="12"/>
      <c r="I727" s="12"/>
      <c r="J727" s="20"/>
      <c r="L727" s="7"/>
    </row>
    <row r="728">
      <c r="A728" s="12"/>
      <c r="I728" s="12"/>
      <c r="J728" s="20"/>
      <c r="L728" s="7"/>
    </row>
    <row r="729">
      <c r="A729" s="12"/>
      <c r="I729" s="12"/>
      <c r="J729" s="20"/>
      <c r="L729" s="7"/>
    </row>
    <row r="730">
      <c r="A730" s="12"/>
      <c r="I730" s="12"/>
      <c r="J730" s="20"/>
      <c r="L730" s="7"/>
    </row>
    <row r="731">
      <c r="A731" s="12"/>
      <c r="I731" s="12"/>
      <c r="J731" s="20"/>
      <c r="L731" s="7"/>
    </row>
    <row r="732">
      <c r="A732" s="12"/>
      <c r="I732" s="12"/>
      <c r="J732" s="20"/>
      <c r="L732" s="7"/>
    </row>
    <row r="733">
      <c r="A733" s="12"/>
      <c r="I733" s="12"/>
      <c r="J733" s="20"/>
      <c r="L733" s="7"/>
    </row>
    <row r="734">
      <c r="A734" s="12"/>
      <c r="I734" s="12"/>
      <c r="J734" s="20"/>
      <c r="L734" s="7"/>
    </row>
    <row r="735">
      <c r="A735" s="12"/>
      <c r="I735" s="12"/>
      <c r="J735" s="20"/>
      <c r="L735" s="7"/>
    </row>
    <row r="736">
      <c r="A736" s="12"/>
      <c r="I736" s="12"/>
      <c r="J736" s="20"/>
      <c r="L736" s="7"/>
    </row>
    <row r="737">
      <c r="A737" s="12"/>
      <c r="I737" s="12"/>
      <c r="J737" s="20"/>
      <c r="L737" s="7"/>
    </row>
    <row r="738">
      <c r="A738" s="12"/>
      <c r="I738" s="12"/>
      <c r="J738" s="20"/>
      <c r="L738" s="7"/>
    </row>
    <row r="739">
      <c r="A739" s="12"/>
      <c r="I739" s="12"/>
      <c r="J739" s="20"/>
      <c r="L739" s="7"/>
    </row>
    <row r="740">
      <c r="A740" s="12"/>
      <c r="I740" s="12"/>
      <c r="J740" s="20"/>
      <c r="L740" s="7"/>
    </row>
    <row r="741">
      <c r="A741" s="12"/>
      <c r="I741" s="12"/>
      <c r="J741" s="20"/>
      <c r="L741" s="7"/>
    </row>
    <row r="742">
      <c r="A742" s="12"/>
      <c r="I742" s="12"/>
      <c r="J742" s="20"/>
      <c r="L742" s="7"/>
    </row>
    <row r="743">
      <c r="A743" s="12"/>
      <c r="I743" s="12"/>
      <c r="J743" s="20"/>
      <c r="L743" s="7"/>
    </row>
    <row r="744">
      <c r="A744" s="12"/>
      <c r="I744" s="12"/>
      <c r="J744" s="20"/>
      <c r="L744" s="7"/>
    </row>
    <row r="745">
      <c r="A745" s="12"/>
      <c r="I745" s="12"/>
      <c r="J745" s="20"/>
      <c r="L745" s="7"/>
    </row>
    <row r="746">
      <c r="A746" s="12"/>
      <c r="I746" s="12"/>
      <c r="J746" s="20"/>
      <c r="L746" s="7"/>
    </row>
    <row r="747">
      <c r="A747" s="12"/>
      <c r="I747" s="12"/>
      <c r="J747" s="20"/>
      <c r="L747" s="7"/>
    </row>
    <row r="748">
      <c r="A748" s="12"/>
      <c r="I748" s="12"/>
      <c r="J748" s="20"/>
      <c r="L748" s="7"/>
    </row>
    <row r="749">
      <c r="A749" s="12"/>
      <c r="I749" s="12"/>
      <c r="J749" s="20"/>
      <c r="L749" s="7"/>
    </row>
    <row r="750">
      <c r="A750" s="12"/>
      <c r="I750" s="12"/>
      <c r="J750" s="20"/>
      <c r="L750" s="7"/>
    </row>
    <row r="751">
      <c r="A751" s="12"/>
      <c r="I751" s="12"/>
      <c r="J751" s="20"/>
      <c r="L751" s="7"/>
    </row>
    <row r="752">
      <c r="A752" s="12"/>
      <c r="I752" s="12"/>
      <c r="J752" s="20"/>
      <c r="L752" s="7"/>
    </row>
    <row r="753">
      <c r="A753" s="12"/>
      <c r="I753" s="12"/>
      <c r="J753" s="20"/>
      <c r="L753" s="7"/>
    </row>
    <row r="754">
      <c r="A754" s="12"/>
      <c r="I754" s="12"/>
      <c r="J754" s="20"/>
      <c r="L754" s="7"/>
    </row>
    <row r="755">
      <c r="A755" s="12"/>
      <c r="I755" s="12"/>
      <c r="J755" s="20"/>
      <c r="L755" s="7"/>
    </row>
    <row r="756">
      <c r="A756" s="12"/>
      <c r="I756" s="12"/>
      <c r="J756" s="20"/>
      <c r="L756" s="7"/>
    </row>
    <row r="757">
      <c r="A757" s="12"/>
      <c r="I757" s="12"/>
      <c r="J757" s="20"/>
      <c r="L757" s="7"/>
    </row>
    <row r="758">
      <c r="A758" s="12"/>
      <c r="I758" s="12"/>
      <c r="J758" s="20"/>
      <c r="L758" s="7"/>
    </row>
    <row r="759">
      <c r="A759" s="12"/>
      <c r="I759" s="12"/>
      <c r="J759" s="20"/>
      <c r="L759" s="7"/>
    </row>
    <row r="760">
      <c r="A760" s="12"/>
      <c r="I760" s="12"/>
      <c r="J760" s="20"/>
      <c r="L760" s="7"/>
    </row>
    <row r="761">
      <c r="A761" s="12"/>
      <c r="I761" s="12"/>
      <c r="J761" s="20"/>
      <c r="L761" s="7"/>
    </row>
    <row r="762">
      <c r="A762" s="12"/>
      <c r="I762" s="12"/>
      <c r="J762" s="20"/>
      <c r="L762" s="7"/>
    </row>
    <row r="763">
      <c r="A763" s="12"/>
      <c r="I763" s="12"/>
      <c r="J763" s="20"/>
      <c r="L763" s="7"/>
    </row>
    <row r="764">
      <c r="A764" s="12"/>
      <c r="I764" s="12"/>
      <c r="J764" s="20"/>
      <c r="L764" s="7"/>
    </row>
    <row r="765">
      <c r="A765" s="12"/>
      <c r="I765" s="12"/>
      <c r="J765" s="20"/>
      <c r="L765" s="7"/>
    </row>
    <row r="766">
      <c r="A766" s="12"/>
      <c r="I766" s="12"/>
      <c r="J766" s="20"/>
      <c r="L766" s="7"/>
    </row>
    <row r="767">
      <c r="A767" s="12"/>
      <c r="I767" s="12"/>
      <c r="J767" s="20"/>
      <c r="L767" s="7"/>
    </row>
    <row r="768">
      <c r="A768" s="12"/>
      <c r="I768" s="12"/>
      <c r="J768" s="20"/>
      <c r="L768" s="7"/>
    </row>
    <row r="769">
      <c r="A769" s="12"/>
      <c r="I769" s="12"/>
      <c r="J769" s="20"/>
      <c r="L769" s="7"/>
    </row>
    <row r="770">
      <c r="A770" s="12"/>
      <c r="I770" s="12"/>
      <c r="J770" s="20"/>
      <c r="L770" s="7"/>
    </row>
    <row r="771">
      <c r="A771" s="12"/>
      <c r="I771" s="12"/>
      <c r="J771" s="20"/>
      <c r="L771" s="7"/>
    </row>
    <row r="772">
      <c r="A772" s="12"/>
      <c r="I772" s="12"/>
      <c r="J772" s="20"/>
      <c r="L772" s="7"/>
    </row>
    <row r="773">
      <c r="A773" s="12"/>
      <c r="I773" s="12"/>
      <c r="J773" s="20"/>
      <c r="L773" s="7"/>
    </row>
    <row r="774">
      <c r="A774" s="12"/>
      <c r="I774" s="12"/>
      <c r="J774" s="20"/>
      <c r="L774" s="7"/>
    </row>
    <row r="775">
      <c r="A775" s="12"/>
      <c r="I775" s="12"/>
      <c r="J775" s="20"/>
      <c r="L775" s="7"/>
    </row>
    <row r="776">
      <c r="A776" s="12"/>
      <c r="I776" s="12"/>
      <c r="J776" s="20"/>
      <c r="L776" s="7"/>
    </row>
    <row r="777">
      <c r="A777" s="12"/>
      <c r="I777" s="12"/>
      <c r="J777" s="20"/>
      <c r="L777" s="7"/>
    </row>
    <row r="778">
      <c r="A778" s="12"/>
      <c r="I778" s="12"/>
      <c r="J778" s="20"/>
      <c r="L778" s="7"/>
    </row>
    <row r="779">
      <c r="A779" s="12"/>
      <c r="I779" s="12"/>
      <c r="J779" s="20"/>
      <c r="L779" s="7"/>
    </row>
    <row r="780">
      <c r="A780" s="12"/>
      <c r="I780" s="12"/>
      <c r="J780" s="20"/>
      <c r="L780" s="7"/>
    </row>
    <row r="781">
      <c r="A781" s="12"/>
      <c r="I781" s="12"/>
      <c r="J781" s="20"/>
      <c r="L781" s="7"/>
    </row>
    <row r="782">
      <c r="A782" s="12"/>
      <c r="I782" s="12"/>
      <c r="J782" s="20"/>
      <c r="L782" s="7"/>
    </row>
    <row r="783">
      <c r="A783" s="12"/>
      <c r="I783" s="12"/>
      <c r="J783" s="20"/>
      <c r="L783" s="7"/>
    </row>
    <row r="784">
      <c r="A784" s="12"/>
      <c r="I784" s="12"/>
      <c r="J784" s="20"/>
      <c r="L784" s="7"/>
    </row>
    <row r="785">
      <c r="A785" s="12"/>
      <c r="I785" s="12"/>
      <c r="J785" s="20"/>
      <c r="L785" s="7"/>
    </row>
    <row r="786">
      <c r="A786" s="12"/>
      <c r="I786" s="12"/>
      <c r="J786" s="20"/>
      <c r="L786" s="7"/>
    </row>
    <row r="787">
      <c r="A787" s="12"/>
      <c r="I787" s="12"/>
      <c r="J787" s="20"/>
      <c r="L787" s="7"/>
    </row>
    <row r="788">
      <c r="A788" s="12"/>
      <c r="I788" s="12"/>
      <c r="J788" s="20"/>
      <c r="L788" s="7"/>
    </row>
    <row r="789">
      <c r="A789" s="12"/>
      <c r="I789" s="12"/>
      <c r="J789" s="20"/>
      <c r="L789" s="7"/>
    </row>
    <row r="790">
      <c r="A790" s="12"/>
      <c r="I790" s="12"/>
      <c r="J790" s="20"/>
      <c r="L790" s="7"/>
    </row>
    <row r="791">
      <c r="A791" s="12"/>
      <c r="I791" s="12"/>
      <c r="J791" s="20"/>
      <c r="L791" s="7"/>
    </row>
    <row r="792">
      <c r="A792" s="12"/>
      <c r="I792" s="12"/>
      <c r="J792" s="20"/>
      <c r="L792" s="7"/>
    </row>
    <row r="793">
      <c r="A793" s="12"/>
      <c r="I793" s="12"/>
      <c r="J793" s="20"/>
      <c r="L793" s="7"/>
    </row>
    <row r="794">
      <c r="A794" s="12"/>
      <c r="I794" s="12"/>
      <c r="J794" s="20"/>
      <c r="L794" s="7"/>
    </row>
    <row r="795">
      <c r="A795" s="12"/>
      <c r="I795" s="12"/>
      <c r="J795" s="20"/>
      <c r="L795" s="7"/>
    </row>
    <row r="796">
      <c r="A796" s="12"/>
      <c r="I796" s="12"/>
      <c r="J796" s="20"/>
      <c r="L796" s="7"/>
    </row>
    <row r="797">
      <c r="A797" s="12"/>
      <c r="I797" s="12"/>
      <c r="J797" s="20"/>
      <c r="L797" s="7"/>
    </row>
    <row r="798">
      <c r="A798" s="12"/>
      <c r="I798" s="12"/>
      <c r="J798" s="20"/>
      <c r="L798" s="7"/>
    </row>
    <row r="799">
      <c r="A799" s="12"/>
      <c r="I799" s="12"/>
      <c r="J799" s="20"/>
      <c r="L799" s="7"/>
    </row>
    <row r="800">
      <c r="A800" s="12"/>
      <c r="I800" s="12"/>
      <c r="J800" s="20"/>
      <c r="L800" s="7"/>
    </row>
    <row r="801">
      <c r="A801" s="12"/>
      <c r="I801" s="12"/>
      <c r="J801" s="20"/>
      <c r="L801" s="7"/>
    </row>
    <row r="802">
      <c r="A802" s="12"/>
      <c r="I802" s="12"/>
      <c r="J802" s="20"/>
      <c r="L802" s="7"/>
    </row>
    <row r="803">
      <c r="A803" s="12"/>
      <c r="I803" s="12"/>
      <c r="J803" s="20"/>
      <c r="L803" s="7"/>
    </row>
    <row r="804">
      <c r="A804" s="12"/>
      <c r="I804" s="12"/>
      <c r="J804" s="20"/>
      <c r="L804" s="7"/>
    </row>
    <row r="805">
      <c r="A805" s="12"/>
      <c r="I805" s="12"/>
      <c r="J805" s="20"/>
      <c r="L805" s="7"/>
    </row>
    <row r="806">
      <c r="A806" s="12"/>
      <c r="I806" s="12"/>
      <c r="J806" s="20"/>
      <c r="L806" s="7"/>
    </row>
    <row r="807">
      <c r="A807" s="12"/>
      <c r="I807" s="12"/>
      <c r="J807" s="20"/>
      <c r="L807" s="7"/>
    </row>
    <row r="808">
      <c r="A808" s="12"/>
      <c r="I808" s="12"/>
      <c r="J808" s="20"/>
      <c r="L808" s="7"/>
    </row>
    <row r="809">
      <c r="A809" s="12"/>
      <c r="I809" s="12"/>
      <c r="J809" s="20"/>
      <c r="L809" s="7"/>
    </row>
    <row r="810">
      <c r="A810" s="12"/>
      <c r="I810" s="12"/>
      <c r="J810" s="20"/>
      <c r="L810" s="7"/>
    </row>
    <row r="811">
      <c r="A811" s="12"/>
      <c r="I811" s="12"/>
      <c r="J811" s="20"/>
      <c r="L811" s="7"/>
    </row>
    <row r="812">
      <c r="A812" s="12"/>
      <c r="I812" s="12"/>
      <c r="J812" s="20"/>
      <c r="L812" s="7"/>
    </row>
    <row r="813">
      <c r="A813" s="12"/>
      <c r="I813" s="12"/>
      <c r="J813" s="20"/>
      <c r="L813" s="7"/>
    </row>
    <row r="814">
      <c r="A814" s="12"/>
      <c r="I814" s="12"/>
      <c r="J814" s="20"/>
      <c r="L814" s="7"/>
    </row>
    <row r="815">
      <c r="A815" s="12"/>
      <c r="I815" s="12"/>
      <c r="J815" s="20"/>
      <c r="L815" s="7"/>
    </row>
    <row r="816">
      <c r="A816" s="12"/>
      <c r="I816" s="12"/>
      <c r="J816" s="20"/>
      <c r="L816" s="7"/>
    </row>
    <row r="817">
      <c r="A817" s="12"/>
      <c r="I817" s="12"/>
      <c r="J817" s="20"/>
      <c r="L817" s="7"/>
    </row>
    <row r="818">
      <c r="A818" s="12"/>
      <c r="I818" s="12"/>
      <c r="J818" s="20"/>
      <c r="L818" s="7"/>
    </row>
    <row r="819">
      <c r="A819" s="12"/>
      <c r="I819" s="12"/>
      <c r="J819" s="20"/>
      <c r="L819" s="7"/>
    </row>
    <row r="820">
      <c r="A820" s="12"/>
      <c r="I820" s="12"/>
      <c r="J820" s="20"/>
      <c r="L820" s="7"/>
    </row>
    <row r="821">
      <c r="A821" s="12"/>
      <c r="I821" s="12"/>
      <c r="J821" s="20"/>
      <c r="L821" s="7"/>
    </row>
    <row r="822">
      <c r="A822" s="12"/>
      <c r="I822" s="12"/>
      <c r="J822" s="20"/>
      <c r="L822" s="7"/>
    </row>
    <row r="823">
      <c r="A823" s="12"/>
      <c r="I823" s="12"/>
      <c r="J823" s="20"/>
      <c r="L823" s="7"/>
    </row>
    <row r="824">
      <c r="A824" s="12"/>
      <c r="I824" s="12"/>
      <c r="J824" s="20"/>
      <c r="L824" s="7"/>
    </row>
    <row r="825">
      <c r="A825" s="12"/>
      <c r="I825" s="12"/>
      <c r="J825" s="20"/>
      <c r="L825" s="7"/>
    </row>
    <row r="826">
      <c r="A826" s="12"/>
      <c r="I826" s="12"/>
      <c r="J826" s="20"/>
      <c r="L826" s="7"/>
    </row>
    <row r="827">
      <c r="A827" s="12"/>
      <c r="I827" s="12"/>
      <c r="J827" s="20"/>
      <c r="L827" s="7"/>
    </row>
    <row r="828">
      <c r="A828" s="12"/>
      <c r="I828" s="12"/>
      <c r="J828" s="20"/>
      <c r="L828" s="7"/>
    </row>
    <row r="829">
      <c r="A829" s="12"/>
      <c r="I829" s="12"/>
      <c r="J829" s="20"/>
      <c r="L829" s="7"/>
    </row>
    <row r="830">
      <c r="A830" s="12"/>
      <c r="I830" s="12"/>
      <c r="J830" s="20"/>
      <c r="L830" s="7"/>
    </row>
    <row r="831">
      <c r="A831" s="12"/>
      <c r="I831" s="12"/>
      <c r="J831" s="20"/>
      <c r="L831" s="7"/>
    </row>
    <row r="832">
      <c r="A832" s="12"/>
      <c r="I832" s="12"/>
      <c r="J832" s="20"/>
      <c r="L832" s="7"/>
    </row>
    <row r="833">
      <c r="A833" s="12"/>
      <c r="I833" s="12"/>
      <c r="J833" s="20"/>
      <c r="L833" s="7"/>
    </row>
    <row r="834">
      <c r="A834" s="12"/>
      <c r="I834" s="12"/>
      <c r="J834" s="20"/>
      <c r="L834" s="7"/>
    </row>
    <row r="835">
      <c r="A835" s="12"/>
      <c r="I835" s="12"/>
      <c r="J835" s="20"/>
      <c r="L835" s="7"/>
    </row>
    <row r="836">
      <c r="A836" s="12"/>
      <c r="I836" s="12"/>
      <c r="J836" s="20"/>
      <c r="L836" s="7"/>
    </row>
    <row r="837">
      <c r="A837" s="12"/>
      <c r="I837" s="12"/>
      <c r="J837" s="20"/>
      <c r="L837" s="7"/>
    </row>
    <row r="838">
      <c r="A838" s="12"/>
      <c r="I838" s="12"/>
      <c r="J838" s="20"/>
      <c r="L838" s="7"/>
    </row>
    <row r="839">
      <c r="A839" s="12"/>
      <c r="I839" s="12"/>
      <c r="J839" s="20"/>
      <c r="L839" s="7"/>
    </row>
    <row r="840">
      <c r="A840" s="12"/>
      <c r="I840" s="12"/>
      <c r="J840" s="20"/>
      <c r="L840" s="7"/>
    </row>
    <row r="841">
      <c r="A841" s="12"/>
      <c r="I841" s="12"/>
      <c r="J841" s="20"/>
      <c r="L841" s="7"/>
    </row>
    <row r="842">
      <c r="A842" s="12"/>
      <c r="I842" s="12"/>
      <c r="J842" s="20"/>
      <c r="L842" s="7"/>
    </row>
    <row r="843">
      <c r="A843" s="12"/>
      <c r="I843" s="12"/>
      <c r="J843" s="20"/>
      <c r="L843" s="7"/>
    </row>
    <row r="844">
      <c r="A844" s="12"/>
      <c r="I844" s="12"/>
      <c r="J844" s="20"/>
      <c r="L844" s="7"/>
    </row>
    <row r="845">
      <c r="A845" s="12"/>
      <c r="I845" s="12"/>
      <c r="J845" s="20"/>
      <c r="L845" s="7"/>
    </row>
    <row r="846">
      <c r="A846" s="12"/>
      <c r="I846" s="12"/>
      <c r="J846" s="20"/>
      <c r="L846" s="7"/>
    </row>
    <row r="847">
      <c r="A847" s="12"/>
      <c r="I847" s="12"/>
      <c r="J847" s="20"/>
      <c r="L847" s="7"/>
    </row>
    <row r="848">
      <c r="A848" s="12"/>
      <c r="I848" s="12"/>
      <c r="J848" s="20"/>
      <c r="L848" s="7"/>
    </row>
    <row r="849">
      <c r="A849" s="12"/>
      <c r="I849" s="12"/>
      <c r="J849" s="20"/>
      <c r="L849" s="7"/>
    </row>
    <row r="850">
      <c r="A850" s="12"/>
      <c r="I850" s="12"/>
      <c r="J850" s="20"/>
      <c r="L850" s="7"/>
    </row>
    <row r="851">
      <c r="A851" s="12"/>
      <c r="I851" s="12"/>
      <c r="J851" s="20"/>
      <c r="L851" s="7"/>
    </row>
    <row r="852">
      <c r="A852" s="12"/>
      <c r="I852" s="12"/>
      <c r="J852" s="20"/>
      <c r="L852" s="7"/>
    </row>
    <row r="853">
      <c r="A853" s="12"/>
      <c r="I853" s="12"/>
      <c r="J853" s="20"/>
      <c r="L853" s="7"/>
    </row>
    <row r="854">
      <c r="A854" s="12"/>
      <c r="I854" s="12"/>
      <c r="J854" s="20"/>
      <c r="L854" s="7"/>
    </row>
    <row r="855">
      <c r="A855" s="12"/>
      <c r="I855" s="12"/>
      <c r="J855" s="20"/>
      <c r="L855" s="7"/>
    </row>
    <row r="856">
      <c r="A856" s="12"/>
      <c r="I856" s="12"/>
      <c r="J856" s="20"/>
      <c r="L856" s="7"/>
    </row>
    <row r="857">
      <c r="A857" s="12"/>
      <c r="I857" s="12"/>
      <c r="J857" s="20"/>
      <c r="L857" s="7"/>
    </row>
    <row r="858">
      <c r="A858" s="12"/>
      <c r="I858" s="12"/>
      <c r="J858" s="20"/>
      <c r="L858" s="7"/>
    </row>
    <row r="859">
      <c r="A859" s="12"/>
      <c r="I859" s="12"/>
      <c r="J859" s="20"/>
      <c r="L859" s="7"/>
    </row>
    <row r="860">
      <c r="A860" s="12"/>
      <c r="I860" s="12"/>
      <c r="J860" s="20"/>
      <c r="L860" s="7"/>
    </row>
    <row r="861">
      <c r="A861" s="12"/>
      <c r="I861" s="12"/>
      <c r="J861" s="20"/>
      <c r="L861" s="7"/>
    </row>
    <row r="862">
      <c r="A862" s="12"/>
      <c r="I862" s="12"/>
      <c r="J862" s="20"/>
      <c r="L862" s="7"/>
    </row>
    <row r="863">
      <c r="A863" s="12"/>
      <c r="I863" s="12"/>
      <c r="J863" s="20"/>
      <c r="L863" s="7"/>
    </row>
    <row r="864">
      <c r="A864" s="12"/>
      <c r="I864" s="12"/>
      <c r="J864" s="20"/>
      <c r="L864" s="7"/>
    </row>
    <row r="865">
      <c r="A865" s="12"/>
      <c r="I865" s="12"/>
      <c r="J865" s="20"/>
      <c r="L865" s="7"/>
    </row>
    <row r="866">
      <c r="A866" s="12"/>
      <c r="I866" s="12"/>
      <c r="J866" s="20"/>
      <c r="L866" s="7"/>
    </row>
    <row r="867">
      <c r="A867" s="12"/>
      <c r="I867" s="12"/>
      <c r="J867" s="20"/>
      <c r="L867" s="7"/>
    </row>
    <row r="868">
      <c r="A868" s="12"/>
      <c r="I868" s="12"/>
      <c r="J868" s="20"/>
      <c r="L868" s="7"/>
    </row>
    <row r="869">
      <c r="A869" s="12"/>
      <c r="I869" s="12"/>
      <c r="J869" s="20"/>
      <c r="L869" s="7"/>
    </row>
    <row r="870">
      <c r="A870" s="12"/>
      <c r="I870" s="12"/>
      <c r="J870" s="20"/>
      <c r="L870" s="7"/>
    </row>
    <row r="871">
      <c r="A871" s="12"/>
      <c r="I871" s="12"/>
      <c r="J871" s="20"/>
      <c r="L871" s="7"/>
    </row>
    <row r="872">
      <c r="A872" s="12"/>
      <c r="I872" s="12"/>
      <c r="J872" s="20"/>
      <c r="L872" s="7"/>
    </row>
    <row r="873">
      <c r="A873" s="12"/>
      <c r="I873" s="12"/>
      <c r="J873" s="20"/>
      <c r="L873" s="7"/>
    </row>
    <row r="874">
      <c r="A874" s="12"/>
      <c r="I874" s="12"/>
      <c r="J874" s="20"/>
      <c r="L874" s="7"/>
    </row>
    <row r="875">
      <c r="A875" s="12"/>
      <c r="I875" s="12"/>
      <c r="J875" s="20"/>
      <c r="L875" s="7"/>
    </row>
    <row r="876">
      <c r="A876" s="12"/>
      <c r="I876" s="12"/>
      <c r="J876" s="20"/>
      <c r="L876" s="7"/>
    </row>
    <row r="877">
      <c r="A877" s="12"/>
      <c r="I877" s="12"/>
      <c r="J877" s="20"/>
      <c r="L877" s="7"/>
    </row>
    <row r="878">
      <c r="A878" s="12"/>
      <c r="I878" s="12"/>
      <c r="J878" s="20"/>
      <c r="L878" s="7"/>
    </row>
    <row r="879">
      <c r="A879" s="12"/>
      <c r="I879" s="12"/>
      <c r="J879" s="20"/>
      <c r="L879" s="7"/>
    </row>
    <row r="880">
      <c r="A880" s="12"/>
      <c r="I880" s="12"/>
      <c r="J880" s="20"/>
      <c r="L880" s="7"/>
    </row>
    <row r="881">
      <c r="A881" s="12"/>
      <c r="I881" s="12"/>
      <c r="J881" s="20"/>
      <c r="L881" s="7"/>
    </row>
    <row r="882">
      <c r="A882" s="12"/>
      <c r="I882" s="12"/>
      <c r="J882" s="20"/>
      <c r="L882" s="7"/>
    </row>
    <row r="883">
      <c r="A883" s="12"/>
      <c r="I883" s="12"/>
      <c r="J883" s="20"/>
      <c r="L883" s="7"/>
    </row>
    <row r="884">
      <c r="A884" s="12"/>
      <c r="I884" s="12"/>
      <c r="J884" s="20"/>
      <c r="L884" s="7"/>
    </row>
    <row r="885">
      <c r="A885" s="12"/>
      <c r="I885" s="12"/>
      <c r="J885" s="20"/>
      <c r="L885" s="7"/>
    </row>
    <row r="886">
      <c r="A886" s="12"/>
      <c r="I886" s="12"/>
      <c r="J886" s="20"/>
      <c r="L886" s="7"/>
    </row>
    <row r="887">
      <c r="A887" s="12"/>
      <c r="I887" s="12"/>
      <c r="J887" s="20"/>
      <c r="L887" s="7"/>
    </row>
    <row r="888">
      <c r="A888" s="12"/>
      <c r="I888" s="12"/>
      <c r="J888" s="20"/>
      <c r="L888" s="7"/>
    </row>
    <row r="889">
      <c r="A889" s="12"/>
      <c r="I889" s="12"/>
      <c r="J889" s="20"/>
      <c r="L889" s="7"/>
    </row>
    <row r="890">
      <c r="A890" s="12"/>
      <c r="I890" s="12"/>
      <c r="J890" s="20"/>
      <c r="L890" s="7"/>
    </row>
    <row r="891">
      <c r="A891" s="12"/>
      <c r="I891" s="12"/>
      <c r="J891" s="20"/>
      <c r="L891" s="7"/>
    </row>
    <row r="892">
      <c r="A892" s="12"/>
      <c r="I892" s="12"/>
      <c r="J892" s="20"/>
      <c r="L892" s="7"/>
    </row>
    <row r="893">
      <c r="A893" s="12"/>
      <c r="I893" s="12"/>
      <c r="J893" s="20"/>
      <c r="L893" s="7"/>
    </row>
    <row r="894">
      <c r="A894" s="12"/>
      <c r="I894" s="12"/>
      <c r="J894" s="20"/>
      <c r="L894" s="7"/>
    </row>
    <row r="895">
      <c r="A895" s="12"/>
      <c r="I895" s="12"/>
      <c r="J895" s="20"/>
      <c r="L895" s="7"/>
    </row>
    <row r="896">
      <c r="A896" s="12"/>
      <c r="I896" s="12"/>
      <c r="J896" s="20"/>
      <c r="L896" s="7"/>
    </row>
    <row r="897">
      <c r="A897" s="12"/>
      <c r="I897" s="12"/>
      <c r="J897" s="20"/>
      <c r="L897" s="7"/>
    </row>
    <row r="898">
      <c r="A898" s="12"/>
      <c r="I898" s="12"/>
      <c r="J898" s="20"/>
      <c r="L898" s="7"/>
    </row>
    <row r="899">
      <c r="A899" s="12"/>
      <c r="I899" s="12"/>
      <c r="J899" s="20"/>
      <c r="L899" s="7"/>
    </row>
    <row r="900">
      <c r="A900" s="12"/>
      <c r="I900" s="12"/>
      <c r="J900" s="20"/>
      <c r="L900" s="7"/>
    </row>
    <row r="901">
      <c r="A901" s="12"/>
      <c r="I901" s="12"/>
      <c r="J901" s="20"/>
      <c r="L901" s="7"/>
    </row>
    <row r="902">
      <c r="A902" s="12"/>
      <c r="I902" s="12"/>
      <c r="J902" s="20"/>
      <c r="L902" s="7"/>
    </row>
    <row r="903">
      <c r="A903" s="12"/>
      <c r="I903" s="12"/>
      <c r="J903" s="20"/>
      <c r="L903" s="7"/>
    </row>
    <row r="904">
      <c r="A904" s="12"/>
      <c r="I904" s="12"/>
      <c r="J904" s="20"/>
      <c r="L904" s="7"/>
    </row>
    <row r="905">
      <c r="A905" s="12"/>
      <c r="I905" s="12"/>
      <c r="J905" s="20"/>
      <c r="L905" s="7"/>
    </row>
    <row r="906">
      <c r="A906" s="12"/>
      <c r="I906" s="12"/>
      <c r="J906" s="20"/>
      <c r="L906" s="7"/>
    </row>
    <row r="907">
      <c r="A907" s="12"/>
      <c r="I907" s="12"/>
      <c r="J907" s="20"/>
      <c r="L907" s="7"/>
    </row>
    <row r="908">
      <c r="A908" s="12"/>
      <c r="I908" s="12"/>
      <c r="J908" s="20"/>
      <c r="L908" s="7"/>
    </row>
    <row r="909">
      <c r="A909" s="12"/>
      <c r="I909" s="12"/>
      <c r="J909" s="20"/>
      <c r="L909" s="7"/>
    </row>
    <row r="910">
      <c r="A910" s="12"/>
      <c r="I910" s="12"/>
      <c r="J910" s="20"/>
      <c r="L910" s="7"/>
    </row>
    <row r="911">
      <c r="A911" s="12"/>
      <c r="I911" s="12"/>
      <c r="J911" s="20"/>
      <c r="L911" s="7"/>
    </row>
    <row r="912">
      <c r="A912" s="12"/>
      <c r="I912" s="12"/>
      <c r="J912" s="20"/>
      <c r="L912" s="7"/>
    </row>
    <row r="913">
      <c r="A913" s="12"/>
      <c r="I913" s="12"/>
      <c r="J913" s="20"/>
      <c r="L913" s="7"/>
    </row>
    <row r="914">
      <c r="A914" s="12"/>
      <c r="I914" s="12"/>
      <c r="J914" s="20"/>
      <c r="L914" s="7"/>
    </row>
    <row r="915">
      <c r="A915" s="12"/>
      <c r="I915" s="12"/>
      <c r="J915" s="20"/>
      <c r="L915" s="7"/>
    </row>
    <row r="916">
      <c r="A916" s="12"/>
      <c r="I916" s="12"/>
      <c r="J916" s="20"/>
      <c r="L916" s="7"/>
    </row>
    <row r="917">
      <c r="A917" s="12"/>
      <c r="I917" s="12"/>
      <c r="J917" s="20"/>
      <c r="L917" s="7"/>
    </row>
    <row r="918">
      <c r="A918" s="12"/>
      <c r="I918" s="12"/>
      <c r="J918" s="20"/>
      <c r="L918" s="7"/>
    </row>
    <row r="919">
      <c r="A919" s="12"/>
      <c r="I919" s="12"/>
      <c r="J919" s="20"/>
      <c r="L919" s="7"/>
    </row>
    <row r="920">
      <c r="A920" s="12"/>
      <c r="I920" s="12"/>
      <c r="J920" s="20"/>
      <c r="L920" s="7"/>
    </row>
    <row r="921">
      <c r="A921" s="12"/>
      <c r="I921" s="12"/>
      <c r="J921" s="20"/>
      <c r="L921" s="7"/>
    </row>
    <row r="922">
      <c r="A922" s="12"/>
      <c r="I922" s="12"/>
      <c r="J922" s="20"/>
      <c r="L922" s="7"/>
    </row>
    <row r="923">
      <c r="A923" s="12"/>
      <c r="I923" s="12"/>
      <c r="J923" s="20"/>
      <c r="L923" s="7"/>
    </row>
    <row r="924">
      <c r="A924" s="12"/>
      <c r="I924" s="12"/>
      <c r="J924" s="20"/>
      <c r="L924" s="7"/>
    </row>
    <row r="925">
      <c r="A925" s="12"/>
      <c r="I925" s="12"/>
      <c r="J925" s="20"/>
      <c r="L925" s="7"/>
    </row>
    <row r="926">
      <c r="A926" s="12"/>
      <c r="I926" s="12"/>
      <c r="J926" s="20"/>
      <c r="L926" s="7"/>
    </row>
    <row r="927">
      <c r="A927" s="12"/>
      <c r="I927" s="12"/>
      <c r="J927" s="20"/>
      <c r="L927" s="7"/>
    </row>
    <row r="928">
      <c r="A928" s="12"/>
      <c r="I928" s="12"/>
      <c r="J928" s="20"/>
      <c r="L928" s="7"/>
    </row>
    <row r="929">
      <c r="A929" s="12"/>
      <c r="I929" s="12"/>
      <c r="J929" s="20"/>
      <c r="L929" s="7"/>
    </row>
    <row r="930">
      <c r="A930" s="12"/>
      <c r="I930" s="12"/>
      <c r="J930" s="20"/>
      <c r="L930" s="7"/>
    </row>
    <row r="931">
      <c r="A931" s="12"/>
      <c r="I931" s="12"/>
      <c r="J931" s="20"/>
      <c r="L931" s="7"/>
    </row>
    <row r="932">
      <c r="A932" s="12"/>
      <c r="I932" s="12"/>
      <c r="J932" s="20"/>
      <c r="L932" s="7"/>
    </row>
    <row r="933">
      <c r="A933" s="12"/>
      <c r="I933" s="12"/>
      <c r="J933" s="20"/>
      <c r="L933" s="7"/>
    </row>
    <row r="934">
      <c r="A934" s="12"/>
      <c r="I934" s="12"/>
      <c r="J934" s="20"/>
      <c r="L934" s="7"/>
    </row>
    <row r="935">
      <c r="A935" s="12"/>
      <c r="I935" s="12"/>
      <c r="J935" s="20"/>
      <c r="L935" s="7"/>
    </row>
    <row r="936">
      <c r="A936" s="12"/>
      <c r="I936" s="12"/>
      <c r="J936" s="20"/>
      <c r="L936" s="7"/>
    </row>
    <row r="937">
      <c r="A937" s="12"/>
      <c r="I937" s="12"/>
      <c r="J937" s="20"/>
      <c r="L937" s="7"/>
    </row>
    <row r="938">
      <c r="A938" s="12"/>
      <c r="I938" s="12"/>
      <c r="J938" s="20"/>
      <c r="L938" s="7"/>
    </row>
    <row r="939">
      <c r="A939" s="12"/>
      <c r="I939" s="12"/>
      <c r="J939" s="20"/>
      <c r="L939" s="7"/>
    </row>
    <row r="940">
      <c r="A940" s="12"/>
      <c r="I940" s="12"/>
      <c r="J940" s="20"/>
      <c r="L940" s="7"/>
    </row>
    <row r="941">
      <c r="A941" s="12"/>
      <c r="I941" s="12"/>
      <c r="J941" s="20"/>
      <c r="L941" s="7"/>
    </row>
    <row r="942">
      <c r="A942" s="12"/>
      <c r="I942" s="12"/>
      <c r="J942" s="20"/>
      <c r="L942" s="7"/>
    </row>
    <row r="943">
      <c r="A943" s="12"/>
      <c r="I943" s="12"/>
      <c r="J943" s="20"/>
      <c r="L943" s="7"/>
    </row>
    <row r="944">
      <c r="A944" s="12"/>
      <c r="I944" s="12"/>
      <c r="J944" s="20"/>
      <c r="L944" s="7"/>
    </row>
    <row r="945">
      <c r="A945" s="12"/>
      <c r="I945" s="12"/>
      <c r="J945" s="20"/>
      <c r="L945" s="7"/>
    </row>
    <row r="946">
      <c r="A946" s="12"/>
      <c r="I946" s="12"/>
      <c r="J946" s="20"/>
      <c r="L946" s="7"/>
    </row>
    <row r="947">
      <c r="A947" s="12"/>
      <c r="I947" s="12"/>
      <c r="J947" s="20"/>
      <c r="L947" s="7"/>
    </row>
    <row r="948">
      <c r="A948" s="12"/>
      <c r="I948" s="12"/>
      <c r="J948" s="20"/>
      <c r="L948" s="7"/>
    </row>
    <row r="949">
      <c r="A949" s="12"/>
      <c r="I949" s="12"/>
      <c r="J949" s="20"/>
      <c r="L949" s="7"/>
    </row>
    <row r="950">
      <c r="A950" s="12"/>
      <c r="I950" s="12"/>
      <c r="J950" s="20"/>
      <c r="L950" s="7"/>
    </row>
    <row r="951">
      <c r="A951" s="12"/>
      <c r="I951" s="12"/>
      <c r="J951" s="20"/>
      <c r="L951" s="7"/>
    </row>
    <row r="952">
      <c r="A952" s="12"/>
      <c r="I952" s="12"/>
      <c r="J952" s="20"/>
      <c r="L952" s="7"/>
    </row>
    <row r="953">
      <c r="A953" s="12"/>
      <c r="I953" s="12"/>
      <c r="J953" s="20"/>
      <c r="L953" s="7"/>
    </row>
    <row r="954">
      <c r="A954" s="12"/>
      <c r="I954" s="12"/>
      <c r="J954" s="20"/>
      <c r="L954" s="7"/>
    </row>
    <row r="955">
      <c r="A955" s="12"/>
      <c r="I955" s="12"/>
      <c r="J955" s="20"/>
      <c r="L955" s="7"/>
    </row>
    <row r="956">
      <c r="A956" s="12"/>
      <c r="I956" s="12"/>
      <c r="J956" s="20"/>
      <c r="L956" s="7"/>
    </row>
    <row r="957">
      <c r="A957" s="12"/>
      <c r="I957" s="12"/>
      <c r="J957" s="20"/>
      <c r="L957" s="7"/>
    </row>
    <row r="958">
      <c r="A958" s="12"/>
      <c r="I958" s="12"/>
      <c r="J958" s="20"/>
      <c r="L958" s="7"/>
    </row>
    <row r="959">
      <c r="A959" s="12"/>
      <c r="I959" s="12"/>
      <c r="J959" s="20"/>
      <c r="L959" s="7"/>
    </row>
    <row r="960">
      <c r="A960" s="12"/>
      <c r="I960" s="12"/>
      <c r="J960" s="20"/>
      <c r="L960" s="7"/>
    </row>
    <row r="961">
      <c r="A961" s="12"/>
      <c r="I961" s="12"/>
      <c r="J961" s="20"/>
      <c r="L961" s="7"/>
    </row>
    <row r="962">
      <c r="A962" s="12"/>
      <c r="I962" s="12"/>
      <c r="J962" s="20"/>
      <c r="L962" s="7"/>
    </row>
    <row r="963">
      <c r="A963" s="12"/>
      <c r="I963" s="12"/>
      <c r="J963" s="20"/>
      <c r="L963" s="7"/>
    </row>
    <row r="964">
      <c r="A964" s="12"/>
      <c r="I964" s="12"/>
      <c r="J964" s="20"/>
      <c r="L964" s="7"/>
    </row>
    <row r="965">
      <c r="A965" s="12"/>
      <c r="I965" s="12"/>
      <c r="J965" s="20"/>
      <c r="L965" s="7"/>
    </row>
    <row r="966">
      <c r="A966" s="12"/>
      <c r="I966" s="12"/>
      <c r="J966" s="20"/>
      <c r="L966" s="7"/>
    </row>
    <row r="967">
      <c r="A967" s="12"/>
      <c r="I967" s="12"/>
      <c r="J967" s="20"/>
      <c r="L967" s="7"/>
    </row>
    <row r="968">
      <c r="A968" s="12"/>
      <c r="I968" s="12"/>
      <c r="J968" s="20"/>
      <c r="L968" s="7"/>
    </row>
    <row r="969">
      <c r="A969" s="12"/>
      <c r="I969" s="12"/>
      <c r="J969" s="20"/>
      <c r="L969" s="7"/>
    </row>
    <row r="970">
      <c r="A970" s="12"/>
      <c r="I970" s="12"/>
      <c r="J970" s="20"/>
      <c r="L970" s="7"/>
    </row>
    <row r="971">
      <c r="A971" s="12"/>
      <c r="I971" s="12"/>
      <c r="J971" s="20"/>
      <c r="L971" s="7"/>
    </row>
    <row r="972">
      <c r="A972" s="12"/>
      <c r="I972" s="12"/>
      <c r="J972" s="20"/>
      <c r="L972" s="7"/>
    </row>
    <row r="973">
      <c r="A973" s="12"/>
      <c r="I973" s="12"/>
      <c r="J973" s="20"/>
      <c r="L973" s="7"/>
    </row>
    <row r="974">
      <c r="A974" s="12"/>
      <c r="I974" s="12"/>
      <c r="J974" s="20"/>
      <c r="L974" s="7"/>
    </row>
    <row r="975">
      <c r="A975" s="12"/>
      <c r="I975" s="12"/>
      <c r="J975" s="20"/>
      <c r="L975" s="7"/>
    </row>
    <row r="976">
      <c r="A976" s="12"/>
      <c r="I976" s="12"/>
      <c r="J976" s="20"/>
      <c r="L976" s="7"/>
    </row>
    <row r="977">
      <c r="A977" s="12"/>
      <c r="I977" s="12"/>
      <c r="J977" s="20"/>
      <c r="L977" s="7"/>
    </row>
    <row r="978">
      <c r="A978" s="12"/>
      <c r="I978" s="12"/>
      <c r="J978" s="20"/>
      <c r="L978" s="7"/>
    </row>
    <row r="979">
      <c r="A979" s="12"/>
      <c r="I979" s="12"/>
      <c r="J979" s="20"/>
      <c r="L979" s="7"/>
    </row>
    <row r="980">
      <c r="A980" s="12"/>
      <c r="I980" s="12"/>
      <c r="J980" s="20"/>
      <c r="L980" s="7"/>
    </row>
    <row r="981">
      <c r="A981" s="12"/>
      <c r="I981" s="12"/>
      <c r="J981" s="20"/>
      <c r="L981" s="7"/>
    </row>
    <row r="982">
      <c r="A982" s="12"/>
      <c r="I982" s="12"/>
      <c r="J982" s="20"/>
      <c r="L982" s="7"/>
    </row>
    <row r="983">
      <c r="A983" s="12"/>
      <c r="I983" s="12"/>
      <c r="J983" s="20"/>
      <c r="L983" s="7"/>
    </row>
    <row r="984">
      <c r="A984" s="12"/>
      <c r="I984" s="12"/>
      <c r="J984" s="20"/>
      <c r="L984" s="7"/>
    </row>
    <row r="985">
      <c r="A985" s="12"/>
      <c r="I985" s="12"/>
      <c r="J985" s="20"/>
      <c r="L985" s="7"/>
    </row>
    <row r="986">
      <c r="A986" s="12"/>
      <c r="I986" s="12"/>
      <c r="J986" s="20"/>
      <c r="L986" s="7"/>
    </row>
    <row r="987">
      <c r="A987" s="12"/>
      <c r="I987" s="12"/>
      <c r="J987" s="20"/>
      <c r="L987" s="7"/>
    </row>
    <row r="988">
      <c r="A988" s="12"/>
      <c r="I988" s="12"/>
      <c r="J988" s="20"/>
      <c r="L988" s="7"/>
    </row>
    <row r="989">
      <c r="A989" s="12"/>
      <c r="I989" s="12"/>
      <c r="J989" s="20"/>
      <c r="L989" s="7"/>
    </row>
    <row r="990">
      <c r="A990" s="12"/>
      <c r="I990" s="12"/>
      <c r="J990" s="20"/>
      <c r="L990" s="7"/>
    </row>
    <row r="991">
      <c r="A991" s="12"/>
      <c r="I991" s="12"/>
      <c r="J991" s="20"/>
      <c r="L991" s="7"/>
    </row>
    <row r="992">
      <c r="A992" s="12"/>
      <c r="I992" s="12"/>
      <c r="J992" s="20"/>
      <c r="L992" s="7"/>
    </row>
    <row r="993">
      <c r="A993" s="12"/>
      <c r="I993" s="12"/>
      <c r="J993" s="20"/>
      <c r="L993" s="7"/>
    </row>
    <row r="994">
      <c r="A994" s="12"/>
      <c r="I994" s="12"/>
      <c r="J994" s="20"/>
      <c r="L994" s="7"/>
    </row>
    <row r="995">
      <c r="A995" s="12"/>
      <c r="I995" s="12"/>
      <c r="J995" s="20"/>
      <c r="L995" s="7"/>
    </row>
    <row r="996">
      <c r="A996" s="12"/>
      <c r="I996" s="12"/>
      <c r="J996" s="20"/>
      <c r="L996" s="7"/>
    </row>
    <row r="997">
      <c r="A997" s="12"/>
      <c r="I997" s="12"/>
      <c r="J997" s="20"/>
      <c r="L997" s="7"/>
    </row>
    <row r="998">
      <c r="A998" s="12"/>
      <c r="I998" s="12"/>
      <c r="J998" s="20"/>
      <c r="L998" s="7"/>
    </row>
    <row r="999">
      <c r="A999" s="12"/>
      <c r="I999" s="12"/>
      <c r="J999" s="20"/>
      <c r="L999" s="7"/>
    </row>
    <row r="1000">
      <c r="A1000" s="12"/>
      <c r="I1000" s="12"/>
      <c r="J1000" s="20"/>
      <c r="L1000" s="7"/>
    </row>
    <row r="1001">
      <c r="A1001" s="12"/>
      <c r="I1001" s="12"/>
      <c r="J1001" s="20"/>
      <c r="L1001" s="7"/>
    </row>
    <row r="1002">
      <c r="A1002" s="12"/>
      <c r="I1002" s="12"/>
      <c r="J1002" s="20"/>
      <c r="L1002" s="7"/>
    </row>
    <row r="1003">
      <c r="A1003" s="12"/>
      <c r="I1003" s="12"/>
      <c r="J1003" s="20"/>
      <c r="L1003" s="7"/>
    </row>
    <row r="1004">
      <c r="A1004" s="12"/>
      <c r="I1004" s="12"/>
      <c r="J1004" s="20"/>
      <c r="L1004" s="7"/>
    </row>
    <row r="1005">
      <c r="A1005" s="12"/>
      <c r="I1005" s="12"/>
      <c r="J1005" s="20"/>
      <c r="L1005" s="7"/>
    </row>
    <row r="1006">
      <c r="A1006" s="12"/>
      <c r="I1006" s="12"/>
      <c r="J1006" s="20"/>
      <c r="L1006" s="7"/>
    </row>
    <row r="1007">
      <c r="A1007" s="12"/>
      <c r="I1007" s="12"/>
      <c r="J1007" s="20"/>
      <c r="L1007" s="7"/>
    </row>
    <row r="1008">
      <c r="A1008" s="12"/>
      <c r="I1008" s="12"/>
      <c r="J1008" s="20"/>
      <c r="L1008" s="7"/>
    </row>
    <row r="1009">
      <c r="A1009" s="12"/>
      <c r="I1009" s="12"/>
      <c r="J1009" s="20"/>
      <c r="L1009" s="7"/>
    </row>
    <row r="1010">
      <c r="A1010" s="12"/>
      <c r="I1010" s="12"/>
      <c r="J1010" s="20"/>
      <c r="L1010" s="7"/>
    </row>
    <row r="1011">
      <c r="A1011" s="12"/>
      <c r="I1011" s="12"/>
      <c r="J1011" s="20"/>
      <c r="L1011" s="7"/>
    </row>
    <row r="1012">
      <c r="A1012" s="12"/>
      <c r="I1012" s="12"/>
      <c r="J1012" s="20"/>
      <c r="L1012" s="7"/>
    </row>
    <row r="1013">
      <c r="A1013" s="12"/>
      <c r="I1013" s="12"/>
      <c r="J1013" s="20"/>
      <c r="L1013" s="7"/>
    </row>
    <row r="1014">
      <c r="A1014" s="12"/>
      <c r="I1014" s="12"/>
      <c r="J1014" s="20"/>
      <c r="L1014" s="7"/>
    </row>
    <row r="1015">
      <c r="A1015" s="12"/>
      <c r="I1015" s="12"/>
      <c r="J1015" s="20"/>
      <c r="L1015" s="7"/>
    </row>
    <row r="1016">
      <c r="A1016" s="12"/>
      <c r="I1016" s="12"/>
      <c r="J1016" s="20"/>
      <c r="L1016" s="7"/>
    </row>
    <row r="1017">
      <c r="A1017" s="12"/>
      <c r="I1017" s="12"/>
      <c r="J1017" s="20"/>
      <c r="L1017" s="7"/>
    </row>
    <row r="1018">
      <c r="A1018" s="12"/>
      <c r="I1018" s="12"/>
      <c r="J1018" s="20"/>
      <c r="L1018" s="7"/>
    </row>
    <row r="1019">
      <c r="A1019" s="12"/>
      <c r="I1019" s="12"/>
      <c r="J1019" s="20"/>
      <c r="L1019" s="7"/>
    </row>
    <row r="1020">
      <c r="A1020" s="12"/>
      <c r="I1020" s="12"/>
      <c r="J1020" s="20"/>
      <c r="L1020" s="7"/>
    </row>
    <row r="1021">
      <c r="A1021" s="12"/>
      <c r="I1021" s="12"/>
      <c r="J1021" s="20"/>
      <c r="L1021" s="7"/>
    </row>
    <row r="1022">
      <c r="A1022" s="12"/>
      <c r="I1022" s="12"/>
      <c r="J1022" s="20"/>
      <c r="L1022" s="7"/>
    </row>
    <row r="1023">
      <c r="A1023" s="12"/>
      <c r="I1023" s="12"/>
      <c r="J1023" s="20"/>
      <c r="L1023" s="7"/>
    </row>
    <row r="1024">
      <c r="A1024" s="12"/>
      <c r="I1024" s="12"/>
      <c r="J1024" s="20"/>
      <c r="L1024" s="7"/>
    </row>
    <row r="1025">
      <c r="A1025" s="12"/>
      <c r="I1025" s="12"/>
      <c r="J1025" s="20"/>
      <c r="L1025" s="7"/>
    </row>
    <row r="1026">
      <c r="A1026" s="12"/>
      <c r="I1026" s="12"/>
      <c r="J1026" s="20"/>
      <c r="L1026" s="7"/>
    </row>
    <row r="1027">
      <c r="A1027" s="12"/>
      <c r="I1027" s="12"/>
      <c r="J1027" s="20"/>
      <c r="L1027" s="7"/>
    </row>
    <row r="1028">
      <c r="A1028" s="12"/>
      <c r="I1028" s="12"/>
      <c r="J1028" s="20"/>
      <c r="L1028" s="7"/>
    </row>
    <row r="1029">
      <c r="A1029" s="12"/>
      <c r="I1029" s="12"/>
      <c r="J1029" s="20"/>
      <c r="L1029" s="7"/>
    </row>
    <row r="1030">
      <c r="A1030" s="12"/>
      <c r="I1030" s="12"/>
      <c r="J1030" s="20"/>
      <c r="L1030" s="7"/>
    </row>
    <row r="1031">
      <c r="A1031" s="12"/>
      <c r="I1031" s="12"/>
      <c r="J1031" s="20"/>
      <c r="L1031" s="7"/>
    </row>
    <row r="1032">
      <c r="A1032" s="12"/>
      <c r="I1032" s="12"/>
      <c r="J1032" s="20"/>
      <c r="L1032" s="7"/>
    </row>
    <row r="1033">
      <c r="A1033" s="12"/>
      <c r="I1033" s="12"/>
      <c r="J1033" s="20"/>
      <c r="L1033" s="7"/>
    </row>
    <row r="1034">
      <c r="A1034" s="12"/>
      <c r="I1034" s="12"/>
      <c r="J1034" s="20"/>
      <c r="L1034" s="7"/>
    </row>
    <row r="1035">
      <c r="A1035" s="12"/>
      <c r="I1035" s="12"/>
      <c r="J1035" s="20"/>
      <c r="L1035" s="7"/>
    </row>
    <row r="1036">
      <c r="A1036" s="12"/>
      <c r="I1036" s="12"/>
      <c r="J1036" s="20"/>
      <c r="L1036" s="7"/>
    </row>
    <row r="1037">
      <c r="A1037" s="12"/>
      <c r="I1037" s="12"/>
      <c r="J1037" s="20"/>
      <c r="L1037" s="7"/>
    </row>
    <row r="1038">
      <c r="A1038" s="12"/>
      <c r="I1038" s="12"/>
      <c r="J1038" s="20"/>
      <c r="L1038" s="7"/>
    </row>
    <row r="1039">
      <c r="A1039" s="12"/>
      <c r="I1039" s="12"/>
      <c r="J1039" s="20"/>
      <c r="L1039" s="7"/>
    </row>
    <row r="1040">
      <c r="A1040" s="12"/>
      <c r="I1040" s="12"/>
      <c r="J1040" s="20"/>
      <c r="L1040" s="7"/>
    </row>
    <row r="1041">
      <c r="A1041" s="12"/>
      <c r="I1041" s="12"/>
      <c r="J1041" s="20"/>
      <c r="L1041" s="7"/>
    </row>
    <row r="1042">
      <c r="A1042" s="12"/>
      <c r="I1042" s="12"/>
      <c r="J1042" s="20"/>
      <c r="L1042" s="7"/>
    </row>
    <row r="1043">
      <c r="A1043" s="12"/>
      <c r="I1043" s="12"/>
      <c r="J1043" s="20"/>
      <c r="L1043" s="7"/>
    </row>
    <row r="1044">
      <c r="A1044" s="12"/>
      <c r="I1044" s="12"/>
      <c r="J1044" s="20"/>
      <c r="L1044" s="7"/>
    </row>
    <row r="1045">
      <c r="A1045" s="12"/>
      <c r="I1045" s="12"/>
      <c r="J1045" s="20"/>
      <c r="L1045" s="7"/>
    </row>
    <row r="1046">
      <c r="A1046" s="12"/>
      <c r="I1046" s="12"/>
      <c r="J1046" s="20"/>
      <c r="L1046" s="7"/>
    </row>
    <row r="1047">
      <c r="A1047" s="12"/>
      <c r="I1047" s="12"/>
      <c r="J1047" s="20"/>
      <c r="L1047" s="7"/>
    </row>
    <row r="1048">
      <c r="A1048" s="12"/>
      <c r="I1048" s="12"/>
      <c r="J1048" s="20"/>
      <c r="L1048" s="7"/>
    </row>
    <row r="1049">
      <c r="A1049" s="12"/>
      <c r="I1049" s="12"/>
      <c r="J1049" s="20"/>
      <c r="L1049" s="7"/>
    </row>
    <row r="1050">
      <c r="A1050" s="12"/>
      <c r="I1050" s="12"/>
      <c r="J1050" s="20"/>
      <c r="L1050" s="7"/>
    </row>
    <row r="1051">
      <c r="A1051" s="12"/>
      <c r="I1051" s="12"/>
      <c r="J1051" s="20"/>
      <c r="L1051" s="7"/>
    </row>
    <row r="1052">
      <c r="A1052" s="12"/>
      <c r="I1052" s="12"/>
      <c r="J1052" s="20"/>
      <c r="L1052" s="7"/>
    </row>
    <row r="1053">
      <c r="A1053" s="12"/>
      <c r="I1053" s="12"/>
      <c r="J1053" s="20"/>
      <c r="L1053" s="7"/>
    </row>
    <row r="1054">
      <c r="A1054" s="12"/>
      <c r="I1054" s="12"/>
      <c r="J1054" s="20"/>
      <c r="L1054" s="7"/>
    </row>
    <row r="1055">
      <c r="A1055" s="12"/>
      <c r="I1055" s="12"/>
      <c r="J1055" s="20"/>
      <c r="L1055" s="7"/>
    </row>
    <row r="1056">
      <c r="A1056" s="12"/>
      <c r="I1056" s="12"/>
      <c r="J1056" s="20"/>
      <c r="L1056" s="7"/>
    </row>
    <row r="1057">
      <c r="A1057" s="12"/>
      <c r="I1057" s="12"/>
      <c r="J1057" s="20"/>
      <c r="L1057" s="7"/>
    </row>
    <row r="1058">
      <c r="A1058" s="12"/>
      <c r="I1058" s="12"/>
      <c r="J1058" s="20"/>
      <c r="L1058" s="7"/>
    </row>
    <row r="1059">
      <c r="A1059" s="12"/>
      <c r="I1059" s="12"/>
      <c r="J1059" s="20"/>
      <c r="L1059" s="7"/>
    </row>
    <row r="1060">
      <c r="A1060" s="12"/>
      <c r="I1060" s="12"/>
      <c r="J1060" s="20"/>
      <c r="L1060" s="7"/>
    </row>
    <row r="1061">
      <c r="A1061" s="12"/>
      <c r="I1061" s="12"/>
      <c r="J1061" s="20"/>
      <c r="L1061" s="7"/>
    </row>
    <row r="1062">
      <c r="A1062" s="12"/>
      <c r="I1062" s="12"/>
      <c r="J1062" s="20"/>
      <c r="L1062" s="7"/>
    </row>
    <row r="1063">
      <c r="A1063" s="12"/>
      <c r="I1063" s="12"/>
      <c r="J1063" s="20"/>
      <c r="L1063" s="7"/>
    </row>
    <row r="1064">
      <c r="A1064" s="12"/>
      <c r="I1064" s="12"/>
      <c r="J1064" s="20"/>
      <c r="L1064" s="7"/>
    </row>
    <row r="1065">
      <c r="A1065" s="12"/>
      <c r="I1065" s="12"/>
      <c r="J1065" s="20"/>
      <c r="L1065" s="7"/>
    </row>
    <row r="1066">
      <c r="A1066" s="12"/>
      <c r="I1066" s="12"/>
      <c r="J1066" s="20"/>
      <c r="L1066" s="7"/>
    </row>
    <row r="1067">
      <c r="A1067" s="12"/>
      <c r="I1067" s="12"/>
      <c r="J1067" s="20"/>
      <c r="L1067" s="7"/>
    </row>
    <row r="1068">
      <c r="A1068" s="12"/>
      <c r="I1068" s="12"/>
      <c r="J1068" s="20"/>
      <c r="L1068" s="7"/>
    </row>
    <row r="1069">
      <c r="A1069" s="12"/>
      <c r="I1069" s="12"/>
      <c r="J1069" s="20"/>
      <c r="L1069" s="7"/>
    </row>
    <row r="1070">
      <c r="A1070" s="12"/>
      <c r="I1070" s="12"/>
      <c r="J1070" s="20"/>
      <c r="L1070" s="7"/>
    </row>
    <row r="1071">
      <c r="A1071" s="12"/>
      <c r="I1071" s="12"/>
      <c r="J1071" s="20"/>
      <c r="L1071" s="7"/>
    </row>
    <row r="1072">
      <c r="A1072" s="12"/>
      <c r="I1072" s="12"/>
      <c r="J1072" s="20"/>
      <c r="L1072" s="7"/>
    </row>
    <row r="1073">
      <c r="A1073" s="12"/>
      <c r="I1073" s="12"/>
      <c r="J1073" s="20"/>
      <c r="L1073" s="7"/>
    </row>
    <row r="1074">
      <c r="A1074" s="12"/>
      <c r="I1074" s="12"/>
      <c r="J1074" s="20"/>
      <c r="L1074" s="7"/>
    </row>
    <row r="1075">
      <c r="A1075" s="12"/>
      <c r="I1075" s="12"/>
      <c r="J1075" s="20"/>
      <c r="L1075" s="7"/>
    </row>
    <row r="1076">
      <c r="A1076" s="12"/>
      <c r="I1076" s="12"/>
      <c r="J1076" s="20"/>
      <c r="L1076" s="7"/>
    </row>
    <row r="1077">
      <c r="A1077" s="12"/>
      <c r="I1077" s="12"/>
      <c r="J1077" s="20"/>
      <c r="L1077" s="7"/>
    </row>
    <row r="1078">
      <c r="A1078" s="12"/>
      <c r="I1078" s="12"/>
      <c r="J1078" s="20"/>
      <c r="L1078" s="7"/>
    </row>
    <row r="1079">
      <c r="A1079" s="12"/>
      <c r="I1079" s="12"/>
      <c r="J1079" s="20"/>
      <c r="L1079" s="7"/>
    </row>
    <row r="1080">
      <c r="A1080" s="12"/>
      <c r="I1080" s="12"/>
      <c r="J1080" s="20"/>
      <c r="L1080" s="7"/>
    </row>
    <row r="1081">
      <c r="A1081" s="12"/>
      <c r="I1081" s="12"/>
      <c r="J1081" s="20"/>
      <c r="L1081" s="7"/>
    </row>
    <row r="1082">
      <c r="A1082" s="12"/>
      <c r="I1082" s="12"/>
      <c r="J1082" s="20"/>
      <c r="L1082" s="7"/>
    </row>
    <row r="1083">
      <c r="A1083" s="12"/>
      <c r="I1083" s="12"/>
      <c r="J1083" s="20"/>
      <c r="L1083" s="7"/>
    </row>
    <row r="1084">
      <c r="A1084" s="12"/>
      <c r="I1084" s="12"/>
      <c r="J1084" s="20"/>
      <c r="L1084" s="7"/>
    </row>
    <row r="1085">
      <c r="A1085" s="12"/>
      <c r="I1085" s="12"/>
      <c r="J1085" s="20"/>
      <c r="L1085" s="7"/>
    </row>
    <row r="1086">
      <c r="A1086" s="12"/>
      <c r="I1086" s="12"/>
      <c r="J1086" s="20"/>
      <c r="L1086" s="7"/>
    </row>
    <row r="1087">
      <c r="A1087" s="12"/>
      <c r="I1087" s="12"/>
      <c r="J1087" s="20"/>
      <c r="L1087" s="7"/>
    </row>
    <row r="1088">
      <c r="A1088" s="12"/>
      <c r="I1088" s="12"/>
      <c r="J1088" s="20"/>
      <c r="L1088" s="7"/>
    </row>
    <row r="1089">
      <c r="A1089" s="12"/>
      <c r="I1089" s="12"/>
      <c r="J1089" s="20"/>
      <c r="L1089" s="7"/>
    </row>
    <row r="1090">
      <c r="A1090" s="12"/>
      <c r="I1090" s="12"/>
      <c r="J1090" s="20"/>
      <c r="L1090" s="7"/>
    </row>
    <row r="1091">
      <c r="A1091" s="12"/>
      <c r="I1091" s="12"/>
      <c r="J1091" s="20"/>
      <c r="L1091" s="7"/>
    </row>
    <row r="1092">
      <c r="A1092" s="12"/>
      <c r="I1092" s="12"/>
      <c r="J1092" s="20"/>
      <c r="L1092" s="7"/>
    </row>
    <row r="1093">
      <c r="A1093" s="12"/>
      <c r="I1093" s="12"/>
      <c r="J1093" s="20"/>
      <c r="L1093" s="7"/>
    </row>
    <row r="1094">
      <c r="A1094" s="12"/>
      <c r="I1094" s="12"/>
      <c r="J1094" s="20"/>
      <c r="L1094" s="7"/>
    </row>
    <row r="1095">
      <c r="A1095" s="12"/>
      <c r="I1095" s="12"/>
      <c r="J1095" s="20"/>
      <c r="L1095" s="7"/>
    </row>
    <row r="1096">
      <c r="A1096" s="12"/>
      <c r="I1096" s="12"/>
      <c r="J1096" s="20"/>
      <c r="L1096" s="7"/>
    </row>
    <row r="1097">
      <c r="A1097" s="12"/>
      <c r="I1097" s="12"/>
      <c r="J1097" s="20"/>
      <c r="L1097" s="7"/>
    </row>
    <row r="1098">
      <c r="A1098" s="12"/>
      <c r="I1098" s="12"/>
      <c r="J1098" s="20"/>
      <c r="L1098" s="7"/>
    </row>
    <row r="1099">
      <c r="A1099" s="12"/>
      <c r="I1099" s="12"/>
      <c r="J1099" s="20"/>
      <c r="L1099" s="7"/>
    </row>
    <row r="1100">
      <c r="A1100" s="12"/>
      <c r="I1100" s="12"/>
      <c r="J1100" s="20"/>
      <c r="L1100" s="7"/>
    </row>
    <row r="1101">
      <c r="A1101" s="12"/>
      <c r="I1101" s="12"/>
      <c r="J1101" s="20"/>
      <c r="L1101" s="7"/>
    </row>
    <row r="1102">
      <c r="A1102" s="12"/>
      <c r="I1102" s="12"/>
      <c r="J1102" s="20"/>
      <c r="L1102" s="7"/>
    </row>
    <row r="1103">
      <c r="A1103" s="12"/>
      <c r="I1103" s="12"/>
      <c r="J1103" s="20"/>
      <c r="L1103" s="7"/>
    </row>
    <row r="1104">
      <c r="A1104" s="12"/>
      <c r="I1104" s="12"/>
      <c r="J1104" s="20"/>
      <c r="L1104" s="7"/>
    </row>
    <row r="1105">
      <c r="A1105" s="12"/>
      <c r="I1105" s="12"/>
      <c r="J1105" s="20"/>
      <c r="L1105" s="7"/>
    </row>
    <row r="1106">
      <c r="A1106" s="12"/>
      <c r="I1106" s="12"/>
      <c r="J1106" s="20"/>
      <c r="L1106" s="7"/>
    </row>
    <row r="1107">
      <c r="A1107" s="12"/>
      <c r="I1107" s="12"/>
      <c r="J1107" s="20"/>
      <c r="L1107" s="7"/>
    </row>
    <row r="1108">
      <c r="A1108" s="12"/>
      <c r="I1108" s="12"/>
      <c r="J1108" s="20"/>
      <c r="L1108" s="7"/>
    </row>
    <row r="1109">
      <c r="A1109" s="12"/>
      <c r="I1109" s="12"/>
      <c r="J1109" s="20"/>
      <c r="L1109" s="7"/>
    </row>
    <row r="1110">
      <c r="A1110" s="12"/>
      <c r="I1110" s="12"/>
      <c r="J1110" s="20"/>
      <c r="L1110" s="7"/>
    </row>
    <row r="1111">
      <c r="A1111" s="12"/>
      <c r="I1111" s="12"/>
      <c r="J1111" s="20"/>
      <c r="L1111" s="7"/>
    </row>
    <row r="1112">
      <c r="A1112" s="12"/>
      <c r="I1112" s="12"/>
      <c r="J1112" s="20"/>
      <c r="L1112" s="7"/>
    </row>
    <row r="1113">
      <c r="A1113" s="12"/>
      <c r="I1113" s="12"/>
      <c r="J1113" s="20"/>
      <c r="L1113" s="7"/>
    </row>
    <row r="1114">
      <c r="A1114" s="12"/>
      <c r="I1114" s="12"/>
      <c r="J1114" s="20"/>
      <c r="L1114" s="7"/>
    </row>
    <row r="1115">
      <c r="A1115" s="12"/>
      <c r="I1115" s="12"/>
      <c r="J1115" s="20"/>
      <c r="L1115" s="7"/>
    </row>
    <row r="1116">
      <c r="A1116" s="12"/>
      <c r="I1116" s="12"/>
      <c r="J1116" s="20"/>
      <c r="L1116" s="7"/>
    </row>
    <row r="1117">
      <c r="A1117" s="12"/>
      <c r="I1117" s="12"/>
      <c r="J1117" s="20"/>
      <c r="L1117" s="7"/>
    </row>
    <row r="1118">
      <c r="A1118" s="12"/>
      <c r="I1118" s="12"/>
      <c r="J1118" s="20"/>
      <c r="L1118" s="7"/>
    </row>
    <row r="1119">
      <c r="A1119" s="12"/>
      <c r="I1119" s="12"/>
      <c r="J1119" s="20"/>
      <c r="L1119" s="7"/>
    </row>
    <row r="1120">
      <c r="A1120" s="12"/>
      <c r="I1120" s="12"/>
      <c r="J1120" s="20"/>
      <c r="L1120" s="7"/>
    </row>
    <row r="1121">
      <c r="A1121" s="12"/>
      <c r="I1121" s="12"/>
      <c r="J1121" s="20"/>
      <c r="L1121" s="7"/>
    </row>
    <row r="1122">
      <c r="A1122" s="12"/>
      <c r="I1122" s="12"/>
      <c r="J1122" s="20"/>
      <c r="L1122" s="7"/>
    </row>
    <row r="1123">
      <c r="A1123" s="12"/>
      <c r="I1123" s="12"/>
      <c r="J1123" s="20"/>
      <c r="L1123" s="7"/>
    </row>
    <row r="1124">
      <c r="A1124" s="12"/>
      <c r="I1124" s="12"/>
      <c r="J1124" s="20"/>
      <c r="L1124" s="7"/>
    </row>
    <row r="1125">
      <c r="A1125" s="12"/>
      <c r="I1125" s="12"/>
      <c r="J1125" s="20"/>
      <c r="L1125" s="7"/>
    </row>
    <row r="1126">
      <c r="A1126" s="12"/>
      <c r="I1126" s="12"/>
      <c r="J1126" s="20"/>
      <c r="L1126" s="7"/>
    </row>
    <row r="1127">
      <c r="A1127" s="12"/>
      <c r="I1127" s="12"/>
      <c r="J1127" s="20"/>
      <c r="L1127" s="7"/>
    </row>
    <row r="1128">
      <c r="A1128" s="12"/>
      <c r="I1128" s="12"/>
      <c r="J1128" s="20"/>
      <c r="L1128" s="7"/>
    </row>
    <row r="1129">
      <c r="A1129" s="12"/>
      <c r="I1129" s="12"/>
      <c r="J1129" s="20"/>
      <c r="L1129" s="7"/>
    </row>
    <row r="1130">
      <c r="A1130" s="12"/>
      <c r="I1130" s="12"/>
      <c r="J1130" s="20"/>
      <c r="L1130" s="7"/>
    </row>
    <row r="1131">
      <c r="A1131" s="12"/>
      <c r="I1131" s="12"/>
      <c r="J1131" s="20"/>
      <c r="L1131" s="7"/>
    </row>
    <row r="1132">
      <c r="A1132" s="12"/>
      <c r="I1132" s="12"/>
      <c r="J1132" s="20"/>
      <c r="L1132" s="7"/>
    </row>
    <row r="1133">
      <c r="A1133" s="12"/>
      <c r="I1133" s="12"/>
      <c r="J1133" s="20"/>
      <c r="L1133" s="7"/>
    </row>
    <row r="1134">
      <c r="A1134" s="12"/>
      <c r="I1134" s="12"/>
      <c r="J1134" s="20"/>
      <c r="L1134" s="7"/>
    </row>
    <row r="1135">
      <c r="A1135" s="12"/>
      <c r="I1135" s="12"/>
      <c r="J1135" s="20"/>
      <c r="L1135" s="7"/>
    </row>
    <row r="1136">
      <c r="A1136" s="12"/>
      <c r="I1136" s="12"/>
      <c r="J1136" s="20"/>
      <c r="L1136" s="7"/>
    </row>
    <row r="1137">
      <c r="A1137" s="12"/>
      <c r="I1137" s="12"/>
      <c r="J1137" s="20"/>
      <c r="L1137" s="7"/>
    </row>
    <row r="1138">
      <c r="A1138" s="12"/>
      <c r="I1138" s="12"/>
      <c r="J1138" s="20"/>
      <c r="L1138" s="7"/>
    </row>
    <row r="1139">
      <c r="A1139" s="12"/>
      <c r="I1139" s="12"/>
      <c r="J1139" s="20"/>
      <c r="L1139" s="7"/>
    </row>
    <row r="1140">
      <c r="A1140" s="12"/>
      <c r="I1140" s="12"/>
      <c r="J1140" s="20"/>
      <c r="L1140" s="7"/>
    </row>
    <row r="1141">
      <c r="A1141" s="12"/>
      <c r="I1141" s="12"/>
      <c r="J1141" s="20"/>
      <c r="L1141" s="7"/>
    </row>
    <row r="1142">
      <c r="A1142" s="12"/>
      <c r="I1142" s="12"/>
      <c r="J1142" s="20"/>
      <c r="L1142" s="7"/>
    </row>
    <row r="1143">
      <c r="A1143" s="12"/>
      <c r="I1143" s="12"/>
      <c r="J1143" s="20"/>
      <c r="L1143" s="7"/>
    </row>
    <row r="1144">
      <c r="A1144" s="12"/>
      <c r="I1144" s="12"/>
      <c r="J1144" s="20"/>
      <c r="L1144" s="7"/>
    </row>
    <row r="1145">
      <c r="A1145" s="12"/>
      <c r="I1145" s="12"/>
      <c r="J1145" s="20"/>
      <c r="L1145" s="7"/>
    </row>
    <row r="1146">
      <c r="A1146" s="12"/>
      <c r="I1146" s="12"/>
      <c r="J1146" s="20"/>
      <c r="L1146" s="7"/>
    </row>
    <row r="1147">
      <c r="A1147" s="12"/>
      <c r="I1147" s="12"/>
      <c r="J1147" s="20"/>
      <c r="L1147" s="7"/>
    </row>
    <row r="1148">
      <c r="A1148" s="12"/>
      <c r="I1148" s="12"/>
      <c r="J1148" s="20"/>
      <c r="L1148" s="7"/>
    </row>
    <row r="1149">
      <c r="A1149" s="12"/>
      <c r="I1149" s="12"/>
      <c r="J1149" s="20"/>
      <c r="L1149" s="7"/>
    </row>
    <row r="1150">
      <c r="A1150" s="12"/>
      <c r="I1150" s="12"/>
      <c r="J1150" s="20"/>
      <c r="L1150" s="7"/>
    </row>
    <row r="1151">
      <c r="A1151" s="12"/>
      <c r="I1151" s="12"/>
      <c r="J1151" s="20"/>
      <c r="L1151" s="7"/>
    </row>
    <row r="1152">
      <c r="A1152" s="12"/>
      <c r="I1152" s="12"/>
      <c r="J1152" s="20"/>
      <c r="L1152" s="7"/>
    </row>
    <row r="1153">
      <c r="A1153" s="12"/>
      <c r="I1153" s="12"/>
      <c r="J1153" s="20"/>
      <c r="L1153" s="7"/>
    </row>
    <row r="1154">
      <c r="A1154" s="12"/>
      <c r="I1154" s="12"/>
      <c r="J1154" s="20"/>
      <c r="L1154" s="7"/>
    </row>
    <row r="1155">
      <c r="A1155" s="12"/>
      <c r="I1155" s="12"/>
      <c r="J1155" s="20"/>
      <c r="L1155" s="7"/>
    </row>
    <row r="1156">
      <c r="A1156" s="12"/>
      <c r="I1156" s="12"/>
      <c r="J1156" s="20"/>
      <c r="L1156" s="7"/>
    </row>
    <row r="1157">
      <c r="A1157" s="12"/>
      <c r="I1157" s="12"/>
      <c r="J1157" s="20"/>
      <c r="L1157" s="7"/>
    </row>
    <row r="1158">
      <c r="A1158" s="12"/>
      <c r="I1158" s="12"/>
      <c r="J1158" s="20"/>
      <c r="L1158" s="7"/>
    </row>
    <row r="1159">
      <c r="A1159" s="12"/>
      <c r="I1159" s="12"/>
      <c r="J1159" s="20"/>
      <c r="L1159" s="7"/>
    </row>
    <row r="1160">
      <c r="A1160" s="12"/>
      <c r="I1160" s="12"/>
      <c r="J1160" s="20"/>
      <c r="L1160" s="7"/>
    </row>
    <row r="1161">
      <c r="A1161" s="12"/>
      <c r="I1161" s="12"/>
      <c r="J1161" s="20"/>
      <c r="L1161" s="7"/>
    </row>
    <row r="1162">
      <c r="A1162" s="12"/>
      <c r="I1162" s="12"/>
      <c r="J1162" s="20"/>
      <c r="L1162" s="7"/>
    </row>
    <row r="1163">
      <c r="A1163" s="12"/>
      <c r="I1163" s="12"/>
      <c r="J1163" s="20"/>
      <c r="L1163" s="7"/>
    </row>
    <row r="1164">
      <c r="A1164" s="12"/>
      <c r="I1164" s="12"/>
      <c r="J1164" s="20"/>
      <c r="L1164" s="7"/>
    </row>
    <row r="1165">
      <c r="A1165" s="12"/>
      <c r="I1165" s="12"/>
      <c r="J1165" s="20"/>
      <c r="L1165" s="7"/>
    </row>
    <row r="1166">
      <c r="A1166" s="12"/>
      <c r="I1166" s="12"/>
      <c r="J1166" s="20"/>
      <c r="L1166" s="7"/>
    </row>
    <row r="1167">
      <c r="A1167" s="12"/>
      <c r="I1167" s="12"/>
      <c r="J1167" s="20"/>
      <c r="L1167" s="7"/>
    </row>
    <row r="1168">
      <c r="A1168" s="12"/>
      <c r="I1168" s="12"/>
      <c r="J1168" s="20"/>
      <c r="L1168" s="7"/>
    </row>
    <row r="1169">
      <c r="A1169" s="12"/>
      <c r="I1169" s="12"/>
      <c r="J1169" s="20"/>
      <c r="L1169" s="7"/>
    </row>
    <row r="1170">
      <c r="A1170" s="12"/>
      <c r="I1170" s="12"/>
      <c r="J1170" s="20"/>
      <c r="L1170" s="7"/>
    </row>
    <row r="1171">
      <c r="A1171" s="12"/>
      <c r="I1171" s="12"/>
      <c r="J1171" s="20"/>
      <c r="L1171" s="7"/>
    </row>
    <row r="1172">
      <c r="A1172" s="12"/>
      <c r="I1172" s="12"/>
      <c r="J1172" s="20"/>
      <c r="L1172" s="7"/>
    </row>
    <row r="1173">
      <c r="A1173" s="12"/>
      <c r="I1173" s="12"/>
      <c r="J1173" s="20"/>
      <c r="L1173" s="7"/>
    </row>
    <row r="1174">
      <c r="A1174" s="12"/>
      <c r="I1174" s="12"/>
      <c r="J1174" s="20"/>
      <c r="L1174" s="7"/>
    </row>
    <row r="1175">
      <c r="A1175" s="12"/>
      <c r="I1175" s="12"/>
      <c r="J1175" s="20"/>
      <c r="L1175" s="7"/>
    </row>
    <row r="1176">
      <c r="A1176" s="12"/>
      <c r="I1176" s="12"/>
      <c r="J1176" s="20"/>
      <c r="L1176" s="7"/>
    </row>
    <row r="1177">
      <c r="A1177" s="12"/>
      <c r="I1177" s="12"/>
      <c r="J1177" s="20"/>
      <c r="L1177" s="7"/>
    </row>
    <row r="1178">
      <c r="A1178" s="12"/>
      <c r="I1178" s="12"/>
      <c r="J1178" s="20"/>
      <c r="L1178" s="7"/>
    </row>
    <row r="1179">
      <c r="A1179" s="12"/>
      <c r="I1179" s="12"/>
      <c r="J1179" s="20"/>
      <c r="L1179" s="7"/>
    </row>
    <row r="1180">
      <c r="A1180" s="12"/>
      <c r="I1180" s="12"/>
      <c r="J1180" s="20"/>
      <c r="L1180" s="7"/>
    </row>
    <row r="1181">
      <c r="A1181" s="12"/>
      <c r="I1181" s="12"/>
      <c r="J1181" s="20"/>
      <c r="L1181" s="7"/>
    </row>
    <row r="1182">
      <c r="A1182" s="12"/>
      <c r="I1182" s="12"/>
      <c r="J1182" s="20"/>
      <c r="L1182" s="7"/>
    </row>
    <row r="1183">
      <c r="A1183" s="12"/>
      <c r="I1183" s="12"/>
      <c r="J1183" s="20"/>
      <c r="L1183" s="7"/>
    </row>
    <row r="1184">
      <c r="A1184" s="12"/>
      <c r="I1184" s="12"/>
      <c r="J1184" s="20"/>
      <c r="L1184" s="7"/>
    </row>
    <row r="1185">
      <c r="A1185" s="12"/>
      <c r="I1185" s="12"/>
      <c r="J1185" s="20"/>
      <c r="L1185" s="7"/>
    </row>
    <row r="1186">
      <c r="A1186" s="12"/>
      <c r="I1186" s="12"/>
      <c r="J1186" s="20"/>
      <c r="L1186" s="7"/>
    </row>
    <row r="1187">
      <c r="A1187" s="12"/>
      <c r="I1187" s="12"/>
      <c r="J1187" s="20"/>
      <c r="L1187" s="7"/>
    </row>
    <row r="1188">
      <c r="A1188" s="12"/>
      <c r="I1188" s="12"/>
      <c r="J1188" s="20"/>
      <c r="L1188" s="7"/>
    </row>
    <row r="1189">
      <c r="A1189" s="12"/>
      <c r="I1189" s="12"/>
      <c r="J1189" s="20"/>
      <c r="L1189" s="7"/>
    </row>
    <row r="1190">
      <c r="A1190" s="12"/>
      <c r="I1190" s="12"/>
      <c r="J1190" s="20"/>
      <c r="L1190" s="7"/>
    </row>
    <row r="1191">
      <c r="A1191" s="12"/>
      <c r="I1191" s="12"/>
      <c r="J1191" s="20"/>
      <c r="L1191" s="7"/>
    </row>
    <row r="1192">
      <c r="A1192" s="12"/>
      <c r="I1192" s="12"/>
      <c r="J1192" s="20"/>
      <c r="L1192" s="7"/>
    </row>
    <row r="1193">
      <c r="A1193" s="12"/>
      <c r="I1193" s="12"/>
      <c r="J1193" s="20"/>
      <c r="L1193" s="7"/>
    </row>
    <row r="1194">
      <c r="A1194" s="12"/>
      <c r="I1194" s="12"/>
      <c r="J1194" s="20"/>
      <c r="L1194" s="7"/>
    </row>
    <row r="1195">
      <c r="A1195" s="12"/>
      <c r="I1195" s="12"/>
      <c r="J1195" s="20"/>
      <c r="L1195" s="7"/>
    </row>
    <row r="1196">
      <c r="A1196" s="12"/>
      <c r="I1196" s="12"/>
      <c r="J1196" s="20"/>
      <c r="L1196" s="7"/>
    </row>
    <row r="1197">
      <c r="A1197" s="12"/>
      <c r="I1197" s="12"/>
      <c r="J1197" s="20"/>
      <c r="L1197" s="7"/>
    </row>
    <row r="1198">
      <c r="A1198" s="12"/>
      <c r="I1198" s="12"/>
      <c r="J1198" s="20"/>
      <c r="L1198" s="7"/>
    </row>
    <row r="1199">
      <c r="A1199" s="12"/>
      <c r="I1199" s="12"/>
      <c r="J1199" s="20"/>
      <c r="L1199" s="7"/>
    </row>
    <row r="1200">
      <c r="A1200" s="12"/>
      <c r="I1200" s="12"/>
      <c r="J1200" s="20"/>
      <c r="L1200" s="7"/>
    </row>
    <row r="1201">
      <c r="A1201" s="12"/>
      <c r="I1201" s="12"/>
      <c r="J1201" s="20"/>
      <c r="L1201" s="7"/>
    </row>
    <row r="1202">
      <c r="A1202" s="12"/>
      <c r="I1202" s="12"/>
      <c r="J1202" s="20"/>
      <c r="L1202" s="7"/>
    </row>
    <row r="1203">
      <c r="A1203" s="12"/>
      <c r="I1203" s="12"/>
      <c r="J1203" s="20"/>
      <c r="L1203" s="7"/>
    </row>
    <row r="1204">
      <c r="A1204" s="12"/>
      <c r="I1204" s="12"/>
      <c r="J1204" s="20"/>
      <c r="L1204" s="7"/>
    </row>
    <row r="1205">
      <c r="A1205" s="12"/>
      <c r="I1205" s="12"/>
      <c r="J1205" s="20"/>
      <c r="L1205" s="7"/>
    </row>
    <row r="1206">
      <c r="A1206" s="12"/>
      <c r="I1206" s="12"/>
      <c r="J1206" s="20"/>
      <c r="L1206" s="7"/>
    </row>
    <row r="1207">
      <c r="A1207" s="12"/>
      <c r="I1207" s="12"/>
      <c r="J1207" s="20"/>
      <c r="L1207" s="7"/>
    </row>
    <row r="1208">
      <c r="A1208" s="12"/>
      <c r="I1208" s="12"/>
      <c r="J1208" s="20"/>
      <c r="L1208" s="7"/>
    </row>
    <row r="1209">
      <c r="A1209" s="12"/>
      <c r="I1209" s="12"/>
      <c r="J1209" s="20"/>
      <c r="L1209" s="7"/>
    </row>
    <row r="1210">
      <c r="A1210" s="12"/>
      <c r="I1210" s="12"/>
      <c r="J1210" s="20"/>
      <c r="L1210" s="7"/>
    </row>
    <row r="1211">
      <c r="A1211" s="12"/>
      <c r="I1211" s="12"/>
      <c r="J1211" s="20"/>
      <c r="L1211" s="7"/>
    </row>
    <row r="1212">
      <c r="A1212" s="12"/>
      <c r="I1212" s="12"/>
      <c r="J1212" s="20"/>
      <c r="L1212" s="7"/>
    </row>
    <row r="1213">
      <c r="A1213" s="12"/>
      <c r="I1213" s="12"/>
      <c r="J1213" s="20"/>
      <c r="L1213" s="7"/>
    </row>
    <row r="1214">
      <c r="A1214" s="12"/>
      <c r="I1214" s="12"/>
      <c r="J1214" s="20"/>
      <c r="L1214" s="7"/>
    </row>
    <row r="1215">
      <c r="A1215" s="12"/>
      <c r="I1215" s="12"/>
      <c r="J1215" s="20"/>
      <c r="L1215" s="7"/>
    </row>
    <row r="1216">
      <c r="A1216" s="12"/>
      <c r="I1216" s="12"/>
      <c r="J1216" s="20"/>
      <c r="L1216" s="7"/>
    </row>
    <row r="1217">
      <c r="A1217" s="12"/>
      <c r="I1217" s="12"/>
      <c r="J1217" s="20"/>
      <c r="L1217" s="7"/>
    </row>
    <row r="1218">
      <c r="A1218" s="12"/>
      <c r="I1218" s="12"/>
      <c r="J1218" s="20"/>
      <c r="L1218" s="7"/>
    </row>
    <row r="1219">
      <c r="A1219" s="12"/>
      <c r="I1219" s="12"/>
      <c r="J1219" s="20"/>
      <c r="L1219" s="7"/>
    </row>
    <row r="1220">
      <c r="A1220" s="12"/>
      <c r="I1220" s="12"/>
      <c r="J1220" s="20"/>
      <c r="L1220" s="7"/>
    </row>
    <row r="1221">
      <c r="A1221" s="12"/>
      <c r="I1221" s="12"/>
      <c r="J1221" s="20"/>
      <c r="L1221" s="7"/>
    </row>
    <row r="1222">
      <c r="A1222" s="12"/>
      <c r="I1222" s="12"/>
      <c r="J1222" s="20"/>
      <c r="L1222" s="7"/>
    </row>
    <row r="1223">
      <c r="A1223" s="12"/>
      <c r="I1223" s="12"/>
      <c r="J1223" s="20"/>
      <c r="L1223" s="7"/>
    </row>
    <row r="1224">
      <c r="A1224" s="12"/>
      <c r="I1224" s="12"/>
      <c r="J1224" s="20"/>
      <c r="L1224" s="7"/>
    </row>
    <row r="1225">
      <c r="A1225" s="12"/>
      <c r="I1225" s="12"/>
      <c r="J1225" s="20"/>
      <c r="L1225" s="7"/>
    </row>
    <row r="1226">
      <c r="A1226" s="12"/>
      <c r="I1226" s="12"/>
      <c r="J1226" s="20"/>
      <c r="L1226" s="7"/>
    </row>
    <row r="1227">
      <c r="A1227" s="12"/>
      <c r="I1227" s="12"/>
      <c r="J1227" s="20"/>
      <c r="L1227" s="7"/>
    </row>
    <row r="1228">
      <c r="A1228" s="12"/>
      <c r="I1228" s="12"/>
      <c r="J1228" s="20"/>
      <c r="L1228" s="7"/>
    </row>
    <row r="1229">
      <c r="A1229" s="12"/>
      <c r="I1229" s="12"/>
      <c r="J1229" s="20"/>
      <c r="L1229" s="7"/>
    </row>
    <row r="1230">
      <c r="A1230" s="12"/>
      <c r="I1230" s="12"/>
      <c r="J1230" s="20"/>
      <c r="L1230" s="7"/>
    </row>
    <row r="1231">
      <c r="A1231" s="12"/>
      <c r="I1231" s="12"/>
      <c r="J1231" s="20"/>
      <c r="L1231" s="7"/>
    </row>
    <row r="1232">
      <c r="A1232" s="12"/>
      <c r="I1232" s="12"/>
      <c r="J1232" s="20"/>
      <c r="L1232" s="7"/>
    </row>
    <row r="1233">
      <c r="A1233" s="12"/>
      <c r="I1233" s="12"/>
      <c r="J1233" s="20"/>
      <c r="L1233" s="7"/>
    </row>
    <row r="1234">
      <c r="A1234" s="12"/>
      <c r="I1234" s="12"/>
      <c r="J1234" s="20"/>
      <c r="L1234" s="7"/>
    </row>
    <row r="1235">
      <c r="A1235" s="12"/>
      <c r="I1235" s="12"/>
      <c r="J1235" s="20"/>
      <c r="L1235" s="7"/>
    </row>
    <row r="1236">
      <c r="A1236" s="12"/>
      <c r="I1236" s="12"/>
      <c r="J1236" s="20"/>
      <c r="L1236" s="7"/>
    </row>
    <row r="1237">
      <c r="A1237" s="12"/>
      <c r="I1237" s="12"/>
      <c r="J1237" s="20"/>
      <c r="L1237" s="7"/>
    </row>
    <row r="1238">
      <c r="A1238" s="12"/>
      <c r="I1238" s="12"/>
      <c r="J1238" s="20"/>
      <c r="L1238" s="7"/>
    </row>
    <row r="1239">
      <c r="A1239" s="12"/>
      <c r="I1239" s="12"/>
      <c r="J1239" s="20"/>
      <c r="L1239" s="7"/>
    </row>
    <row r="1240">
      <c r="A1240" s="12"/>
      <c r="I1240" s="12"/>
      <c r="J1240" s="20"/>
      <c r="L1240" s="7"/>
    </row>
    <row r="1241">
      <c r="A1241" s="12"/>
      <c r="I1241" s="12"/>
      <c r="J1241" s="20"/>
      <c r="L1241" s="7"/>
    </row>
    <row r="1242">
      <c r="A1242" s="12"/>
      <c r="I1242" s="12"/>
      <c r="J1242" s="20"/>
      <c r="L1242" s="7"/>
    </row>
    <row r="1243">
      <c r="A1243" s="12"/>
      <c r="I1243" s="12"/>
      <c r="J1243" s="20"/>
      <c r="L1243" s="7"/>
    </row>
    <row r="1244">
      <c r="A1244" s="12"/>
      <c r="I1244" s="12"/>
      <c r="J1244" s="20"/>
      <c r="L1244" s="7"/>
    </row>
    <row r="1245">
      <c r="A1245" s="12"/>
      <c r="I1245" s="12"/>
      <c r="J1245" s="20"/>
      <c r="L1245" s="7"/>
    </row>
    <row r="1246">
      <c r="A1246" s="12"/>
      <c r="I1246" s="12"/>
      <c r="J1246" s="20"/>
      <c r="L1246" s="7"/>
    </row>
    <row r="1247">
      <c r="A1247" s="12"/>
      <c r="I1247" s="12"/>
      <c r="J1247" s="20"/>
      <c r="L1247" s="7"/>
    </row>
    <row r="1248">
      <c r="A1248" s="12"/>
      <c r="I1248" s="12"/>
      <c r="J1248" s="20"/>
      <c r="L1248" s="7"/>
    </row>
    <row r="1249">
      <c r="A1249" s="12"/>
      <c r="I1249" s="12"/>
      <c r="J1249" s="20"/>
      <c r="L1249" s="7"/>
    </row>
    <row r="1250">
      <c r="A1250" s="12"/>
      <c r="I1250" s="12"/>
      <c r="J1250" s="20"/>
      <c r="L1250" s="7"/>
    </row>
    <row r="1251">
      <c r="A1251" s="12"/>
      <c r="I1251" s="12"/>
      <c r="J1251" s="20"/>
      <c r="L1251" s="7"/>
    </row>
    <row r="1252">
      <c r="A1252" s="12"/>
      <c r="I1252" s="12"/>
      <c r="J1252" s="20"/>
      <c r="L1252" s="7"/>
    </row>
    <row r="1253">
      <c r="A1253" s="12"/>
      <c r="I1253" s="12"/>
      <c r="J1253" s="20"/>
      <c r="L1253" s="7"/>
    </row>
    <row r="1254">
      <c r="A1254" s="12"/>
      <c r="I1254" s="12"/>
      <c r="J1254" s="20"/>
      <c r="L1254" s="7"/>
    </row>
    <row r="1255">
      <c r="A1255" s="12"/>
      <c r="I1255" s="12"/>
      <c r="J1255" s="20"/>
      <c r="L1255" s="7"/>
    </row>
    <row r="1256">
      <c r="A1256" s="12"/>
      <c r="I1256" s="12"/>
      <c r="J1256" s="20"/>
      <c r="L1256" s="7"/>
    </row>
    <row r="1257">
      <c r="A1257" s="12"/>
      <c r="I1257" s="12"/>
      <c r="J1257" s="20"/>
      <c r="L1257" s="7"/>
    </row>
    <row r="1258">
      <c r="A1258" s="12"/>
      <c r="I1258" s="12"/>
      <c r="J1258" s="20"/>
      <c r="L1258" s="7"/>
    </row>
    <row r="1259">
      <c r="A1259" s="12"/>
      <c r="I1259" s="12"/>
      <c r="J1259" s="20"/>
      <c r="L1259" s="7"/>
    </row>
    <row r="1260">
      <c r="A1260" s="12"/>
      <c r="I1260" s="12"/>
      <c r="J1260" s="20"/>
      <c r="L1260" s="7"/>
    </row>
    <row r="1261">
      <c r="A1261" s="12"/>
      <c r="I1261" s="12"/>
      <c r="J1261" s="20"/>
      <c r="L1261" s="7"/>
    </row>
    <row r="1262">
      <c r="A1262" s="12"/>
      <c r="I1262" s="12"/>
      <c r="J1262" s="20"/>
      <c r="L1262" s="7"/>
    </row>
    <row r="1263">
      <c r="A1263" s="12"/>
      <c r="I1263" s="12"/>
      <c r="J1263" s="20"/>
      <c r="L1263" s="7"/>
    </row>
    <row r="1264">
      <c r="A1264" s="12"/>
      <c r="I1264" s="12"/>
      <c r="J1264" s="20"/>
      <c r="L1264" s="7"/>
    </row>
    <row r="1265">
      <c r="A1265" s="12"/>
      <c r="I1265" s="12"/>
      <c r="J1265" s="20"/>
      <c r="L1265" s="7"/>
    </row>
    <row r="1266">
      <c r="A1266" s="12"/>
      <c r="I1266" s="12"/>
      <c r="J1266" s="20"/>
      <c r="L1266" s="7"/>
    </row>
    <row r="1267">
      <c r="A1267" s="12"/>
      <c r="I1267" s="12"/>
      <c r="J1267" s="20"/>
      <c r="L1267" s="7"/>
    </row>
    <row r="1268">
      <c r="A1268" s="12"/>
      <c r="I1268" s="12"/>
      <c r="J1268" s="20"/>
      <c r="L1268" s="7"/>
    </row>
    <row r="1269">
      <c r="A1269" s="12"/>
      <c r="I1269" s="12"/>
      <c r="J1269" s="20"/>
      <c r="L1269" s="7"/>
    </row>
    <row r="1270">
      <c r="A1270" s="12"/>
      <c r="I1270" s="12"/>
      <c r="J1270" s="20"/>
      <c r="L1270" s="7"/>
    </row>
    <row r="1271">
      <c r="A1271" s="12"/>
      <c r="I1271" s="12"/>
      <c r="J1271" s="20"/>
      <c r="L1271" s="7"/>
    </row>
    <row r="1272">
      <c r="A1272" s="12"/>
      <c r="I1272" s="12"/>
      <c r="J1272" s="20"/>
      <c r="L1272" s="7"/>
    </row>
    <row r="1273">
      <c r="A1273" s="12"/>
      <c r="I1273" s="12"/>
      <c r="J1273" s="20"/>
      <c r="L1273" s="7"/>
    </row>
    <row r="1274">
      <c r="A1274" s="12"/>
      <c r="I1274" s="12"/>
      <c r="J1274" s="20"/>
      <c r="L1274" s="7"/>
    </row>
    <row r="1275">
      <c r="A1275" s="12"/>
      <c r="I1275" s="12"/>
      <c r="J1275" s="20"/>
      <c r="L1275" s="7"/>
    </row>
    <row r="1276">
      <c r="A1276" s="12"/>
      <c r="I1276" s="12"/>
      <c r="J1276" s="20"/>
      <c r="L1276" s="7"/>
    </row>
    <row r="1277">
      <c r="A1277" s="12"/>
      <c r="I1277" s="12"/>
      <c r="J1277" s="20"/>
      <c r="L1277" s="7"/>
    </row>
    <row r="1278">
      <c r="A1278" s="12"/>
      <c r="I1278" s="12"/>
      <c r="J1278" s="20"/>
      <c r="L1278" s="7"/>
    </row>
    <row r="1279">
      <c r="A1279" s="12"/>
      <c r="I1279" s="12"/>
      <c r="J1279" s="20"/>
      <c r="L1279" s="7"/>
    </row>
    <row r="1280">
      <c r="A1280" s="12"/>
      <c r="I1280" s="12"/>
      <c r="J1280" s="20"/>
      <c r="L1280" s="7"/>
    </row>
    <row r="1281">
      <c r="A1281" s="12"/>
      <c r="I1281" s="12"/>
      <c r="J1281" s="20"/>
      <c r="L1281" s="7"/>
    </row>
    <row r="1282">
      <c r="A1282" s="12"/>
      <c r="I1282" s="12"/>
      <c r="J1282" s="20"/>
      <c r="L1282" s="7"/>
    </row>
    <row r="1283">
      <c r="A1283" s="12"/>
      <c r="I1283" s="12"/>
      <c r="J1283" s="20"/>
      <c r="L1283" s="7"/>
    </row>
    <row r="1284">
      <c r="A1284" s="12"/>
      <c r="I1284" s="12"/>
      <c r="J1284" s="20"/>
      <c r="L1284" s="7"/>
    </row>
    <row r="1285">
      <c r="A1285" s="12"/>
      <c r="I1285" s="12"/>
      <c r="J1285" s="20"/>
      <c r="L1285" s="7"/>
    </row>
    <row r="1286">
      <c r="A1286" s="12"/>
      <c r="I1286" s="12"/>
      <c r="J1286" s="20"/>
      <c r="L1286" s="7"/>
    </row>
    <row r="1287">
      <c r="A1287" s="12"/>
      <c r="I1287" s="12"/>
      <c r="J1287" s="20"/>
      <c r="L1287" s="7"/>
    </row>
    <row r="1288">
      <c r="A1288" s="12"/>
      <c r="I1288" s="12"/>
      <c r="J1288" s="20"/>
      <c r="L1288" s="7"/>
    </row>
    <row r="1289">
      <c r="A1289" s="12"/>
      <c r="I1289" s="12"/>
      <c r="J1289" s="20"/>
      <c r="L1289" s="7"/>
    </row>
    <row r="1290">
      <c r="A1290" s="12"/>
      <c r="I1290" s="12"/>
      <c r="J1290" s="20"/>
      <c r="L1290" s="7"/>
    </row>
    <row r="1291">
      <c r="A1291" s="12"/>
      <c r="I1291" s="12"/>
      <c r="J1291" s="20"/>
      <c r="L1291" s="7"/>
    </row>
    <row r="1292">
      <c r="A1292" s="12"/>
      <c r="I1292" s="12"/>
      <c r="J1292" s="20"/>
      <c r="L1292" s="7"/>
    </row>
    <row r="1293">
      <c r="A1293" s="12"/>
      <c r="I1293" s="12"/>
      <c r="J1293" s="20"/>
      <c r="L1293" s="7"/>
    </row>
    <row r="1294">
      <c r="A1294" s="12"/>
      <c r="I1294" s="12"/>
      <c r="J1294" s="20"/>
      <c r="L1294" s="7"/>
    </row>
    <row r="1295">
      <c r="A1295" s="12"/>
      <c r="I1295" s="12"/>
      <c r="J1295" s="20"/>
      <c r="L1295" s="7"/>
    </row>
    <row r="1296">
      <c r="A1296" s="12"/>
      <c r="I1296" s="12"/>
      <c r="J1296" s="20"/>
      <c r="L1296" s="7"/>
    </row>
    <row r="1297">
      <c r="A1297" s="12"/>
      <c r="I1297" s="12"/>
      <c r="J1297" s="20"/>
      <c r="L1297" s="7"/>
    </row>
    <row r="1298">
      <c r="A1298" s="12"/>
      <c r="I1298" s="12"/>
      <c r="J1298" s="20"/>
      <c r="L1298" s="7"/>
    </row>
    <row r="1299">
      <c r="A1299" s="12"/>
      <c r="I1299" s="12"/>
      <c r="J1299" s="20"/>
      <c r="L1299" s="7"/>
    </row>
    <row r="1300">
      <c r="A1300" s="12"/>
      <c r="I1300" s="12"/>
      <c r="J1300" s="20"/>
      <c r="L1300" s="7"/>
    </row>
    <row r="1301">
      <c r="A1301" s="12"/>
      <c r="I1301" s="12"/>
      <c r="J1301" s="20"/>
      <c r="L1301" s="7"/>
    </row>
    <row r="1302">
      <c r="A1302" s="12"/>
      <c r="I1302" s="12"/>
      <c r="J1302" s="20"/>
      <c r="L1302" s="7"/>
    </row>
    <row r="1303">
      <c r="A1303" s="12"/>
      <c r="I1303" s="12"/>
      <c r="J1303" s="20"/>
      <c r="L1303" s="7"/>
    </row>
    <row r="1304">
      <c r="A1304" s="12"/>
      <c r="I1304" s="12"/>
      <c r="J1304" s="20"/>
      <c r="L1304" s="7"/>
    </row>
    <row r="1305">
      <c r="A1305" s="12"/>
      <c r="I1305" s="12"/>
      <c r="J1305" s="20"/>
      <c r="L1305" s="7"/>
    </row>
    <row r="1306">
      <c r="A1306" s="12"/>
      <c r="I1306" s="12"/>
      <c r="J1306" s="20"/>
      <c r="L1306" s="7"/>
    </row>
    <row r="1307">
      <c r="A1307" s="12"/>
      <c r="I1307" s="12"/>
      <c r="J1307" s="20"/>
      <c r="L1307" s="7"/>
    </row>
    <row r="1308">
      <c r="A1308" s="12"/>
      <c r="I1308" s="12"/>
      <c r="J1308" s="20"/>
      <c r="L1308" s="7"/>
    </row>
    <row r="1309">
      <c r="A1309" s="12"/>
      <c r="I1309" s="12"/>
      <c r="J1309" s="20"/>
      <c r="L1309" s="7"/>
    </row>
    <row r="1310">
      <c r="A1310" s="12"/>
      <c r="I1310" s="12"/>
      <c r="J1310" s="20"/>
      <c r="L1310" s="7"/>
    </row>
    <row r="1311">
      <c r="A1311" s="12"/>
      <c r="I1311" s="12"/>
      <c r="J1311" s="20"/>
      <c r="L1311" s="7"/>
    </row>
    <row r="1312">
      <c r="A1312" s="12"/>
      <c r="I1312" s="12"/>
      <c r="J1312" s="20"/>
      <c r="L1312" s="7"/>
    </row>
    <row r="1313">
      <c r="A1313" s="12"/>
      <c r="I1313" s="12"/>
      <c r="J1313" s="20"/>
      <c r="L1313" s="7"/>
    </row>
    <row r="1314">
      <c r="A1314" s="12"/>
      <c r="I1314" s="12"/>
      <c r="J1314" s="20"/>
      <c r="L1314" s="7"/>
    </row>
    <row r="1315">
      <c r="A1315" s="12"/>
      <c r="I1315" s="12"/>
      <c r="J1315" s="20"/>
      <c r="L1315" s="7"/>
    </row>
    <row r="1316">
      <c r="A1316" s="12"/>
      <c r="I1316" s="12"/>
      <c r="J1316" s="20"/>
      <c r="L1316" s="7"/>
    </row>
    <row r="1317">
      <c r="A1317" s="12"/>
      <c r="I1317" s="12"/>
      <c r="J1317" s="20"/>
      <c r="L1317" s="7"/>
    </row>
    <row r="1318">
      <c r="A1318" s="12"/>
      <c r="I1318" s="12"/>
      <c r="J1318" s="20"/>
      <c r="L1318" s="7"/>
    </row>
    <row r="1319">
      <c r="A1319" s="12"/>
      <c r="I1319" s="12"/>
      <c r="J1319" s="20"/>
      <c r="L1319" s="7"/>
    </row>
    <row r="1320">
      <c r="A1320" s="12"/>
      <c r="I1320" s="12"/>
      <c r="J1320" s="20"/>
      <c r="L1320" s="7"/>
    </row>
    <row r="1321">
      <c r="A1321" s="12"/>
      <c r="I1321" s="12"/>
      <c r="J1321" s="20"/>
      <c r="L1321" s="7"/>
    </row>
    <row r="1322">
      <c r="A1322" s="12"/>
      <c r="I1322" s="12"/>
      <c r="J1322" s="20"/>
      <c r="L1322" s="7"/>
    </row>
    <row r="1323">
      <c r="A1323" s="12"/>
      <c r="I1323" s="12"/>
      <c r="J1323" s="20"/>
      <c r="L1323" s="7"/>
    </row>
    <row r="1324">
      <c r="A1324" s="12"/>
      <c r="I1324" s="12"/>
      <c r="J1324" s="20"/>
      <c r="L1324" s="7"/>
    </row>
    <row r="1325">
      <c r="A1325" s="12"/>
      <c r="I1325" s="12"/>
      <c r="J1325" s="20"/>
      <c r="L1325" s="7"/>
    </row>
    <row r="1326">
      <c r="A1326" s="12"/>
      <c r="I1326" s="12"/>
      <c r="J1326" s="20"/>
      <c r="L1326" s="7"/>
    </row>
    <row r="1327">
      <c r="A1327" s="12"/>
      <c r="I1327" s="12"/>
      <c r="J1327" s="20"/>
      <c r="L1327" s="7"/>
    </row>
    <row r="1328">
      <c r="A1328" s="12"/>
      <c r="I1328" s="12"/>
      <c r="J1328" s="20"/>
      <c r="L1328" s="7"/>
    </row>
    <row r="1329">
      <c r="A1329" s="12"/>
      <c r="I1329" s="12"/>
      <c r="J1329" s="20"/>
      <c r="L1329" s="7"/>
    </row>
    <row r="1330">
      <c r="A1330" s="12"/>
      <c r="I1330" s="12"/>
      <c r="J1330" s="20"/>
      <c r="L1330" s="7"/>
    </row>
    <row r="1331">
      <c r="A1331" s="12"/>
      <c r="I1331" s="12"/>
      <c r="J1331" s="20"/>
      <c r="L1331" s="7"/>
    </row>
    <row r="1332">
      <c r="A1332" s="12"/>
      <c r="I1332" s="12"/>
      <c r="J1332" s="20"/>
      <c r="L1332" s="7"/>
    </row>
    <row r="1333">
      <c r="A1333" s="12"/>
      <c r="I1333" s="12"/>
      <c r="J1333" s="20"/>
      <c r="L1333" s="7"/>
    </row>
    <row r="1334">
      <c r="A1334" s="12"/>
      <c r="I1334" s="12"/>
      <c r="J1334" s="20"/>
      <c r="L1334" s="7"/>
    </row>
    <row r="1335">
      <c r="A1335" s="12"/>
      <c r="I1335" s="12"/>
      <c r="J1335" s="20"/>
      <c r="L1335" s="7"/>
    </row>
    <row r="1336">
      <c r="A1336" s="12"/>
      <c r="I1336" s="12"/>
      <c r="J1336" s="20"/>
      <c r="L1336" s="7"/>
    </row>
    <row r="1337">
      <c r="A1337" s="12"/>
      <c r="I1337" s="12"/>
      <c r="J1337" s="20"/>
      <c r="L1337" s="7"/>
    </row>
    <row r="1338">
      <c r="A1338" s="12"/>
      <c r="I1338" s="12"/>
      <c r="J1338" s="20"/>
      <c r="L1338" s="7"/>
    </row>
    <row r="1339">
      <c r="A1339" s="12"/>
      <c r="I1339" s="12"/>
      <c r="J1339" s="20"/>
      <c r="L1339" s="7"/>
    </row>
    <row r="1340">
      <c r="A1340" s="12"/>
      <c r="I1340" s="12"/>
      <c r="J1340" s="20"/>
      <c r="L1340" s="7"/>
    </row>
    <row r="1341">
      <c r="A1341" s="12"/>
      <c r="I1341" s="12"/>
      <c r="J1341" s="20"/>
      <c r="L1341" s="7"/>
    </row>
    <row r="1342">
      <c r="A1342" s="12"/>
      <c r="I1342" s="12"/>
      <c r="J1342" s="20"/>
      <c r="L1342" s="7"/>
    </row>
    <row r="1343">
      <c r="A1343" s="12"/>
      <c r="I1343" s="12"/>
      <c r="J1343" s="20"/>
      <c r="L1343" s="7"/>
    </row>
    <row r="1344">
      <c r="A1344" s="12"/>
      <c r="I1344" s="12"/>
      <c r="J1344" s="20"/>
      <c r="L1344" s="7"/>
    </row>
    <row r="1345">
      <c r="A1345" s="12"/>
      <c r="I1345" s="12"/>
      <c r="J1345" s="20"/>
      <c r="L1345" s="7"/>
    </row>
    <row r="1346">
      <c r="A1346" s="12"/>
      <c r="I1346" s="12"/>
      <c r="J1346" s="20"/>
      <c r="L1346" s="7"/>
    </row>
    <row r="1347">
      <c r="A1347" s="12"/>
      <c r="I1347" s="12"/>
      <c r="J1347" s="20"/>
      <c r="L1347" s="7"/>
    </row>
    <row r="1348">
      <c r="A1348" s="12"/>
      <c r="I1348" s="12"/>
      <c r="J1348" s="20"/>
      <c r="L1348" s="7"/>
    </row>
    <row r="1349">
      <c r="A1349" s="12"/>
      <c r="I1349" s="12"/>
      <c r="J1349" s="20"/>
      <c r="L1349" s="7"/>
    </row>
    <row r="1350">
      <c r="A1350" s="12"/>
      <c r="I1350" s="12"/>
      <c r="J1350" s="20"/>
      <c r="L1350" s="7"/>
    </row>
    <row r="1351">
      <c r="A1351" s="12"/>
      <c r="I1351" s="12"/>
      <c r="J1351" s="20"/>
      <c r="L1351" s="7"/>
    </row>
    <row r="1352">
      <c r="A1352" s="12"/>
      <c r="I1352" s="12"/>
      <c r="J1352" s="20"/>
      <c r="L1352" s="7"/>
    </row>
    <row r="1353">
      <c r="A1353" s="12"/>
      <c r="I1353" s="12"/>
      <c r="J1353" s="20"/>
      <c r="L1353" s="7"/>
    </row>
    <row r="1354">
      <c r="A1354" s="12"/>
      <c r="I1354" s="12"/>
      <c r="J1354" s="20"/>
      <c r="L1354" s="7"/>
    </row>
    <row r="1355">
      <c r="A1355" s="12"/>
      <c r="I1355" s="12"/>
      <c r="J1355" s="20"/>
      <c r="L1355" s="7"/>
    </row>
    <row r="1356">
      <c r="A1356" s="12"/>
      <c r="I1356" s="12"/>
      <c r="J1356" s="20"/>
      <c r="L1356" s="7"/>
    </row>
    <row r="1357">
      <c r="A1357" s="12"/>
      <c r="I1357" s="12"/>
      <c r="J1357" s="20"/>
      <c r="L1357" s="7"/>
    </row>
    <row r="1358">
      <c r="A1358" s="12"/>
      <c r="I1358" s="12"/>
      <c r="J1358" s="20"/>
      <c r="L1358" s="7"/>
    </row>
    <row r="1359">
      <c r="A1359" s="12"/>
      <c r="I1359" s="12"/>
      <c r="J1359" s="20"/>
      <c r="L1359" s="7"/>
    </row>
    <row r="1360">
      <c r="A1360" s="12"/>
      <c r="I1360" s="12"/>
      <c r="J1360" s="20"/>
      <c r="L1360" s="7"/>
    </row>
    <row r="1361">
      <c r="A1361" s="12"/>
      <c r="I1361" s="12"/>
      <c r="J1361" s="20"/>
      <c r="L1361" s="7"/>
    </row>
    <row r="1362">
      <c r="A1362" s="12"/>
      <c r="I1362" s="12"/>
      <c r="J1362" s="20"/>
      <c r="L1362" s="7"/>
    </row>
    <row r="1363">
      <c r="A1363" s="12"/>
      <c r="I1363" s="12"/>
      <c r="J1363" s="20"/>
      <c r="L1363" s="7"/>
    </row>
    <row r="1364">
      <c r="A1364" s="12"/>
      <c r="I1364" s="12"/>
      <c r="J1364" s="20"/>
      <c r="L1364" s="7"/>
    </row>
    <row r="1365">
      <c r="A1365" s="12"/>
      <c r="I1365" s="12"/>
      <c r="J1365" s="20"/>
      <c r="L1365" s="7"/>
    </row>
    <row r="1366">
      <c r="A1366" s="12"/>
      <c r="I1366" s="12"/>
      <c r="J1366" s="20"/>
      <c r="L1366" s="7"/>
    </row>
    <row r="1367">
      <c r="A1367" s="12"/>
      <c r="I1367" s="12"/>
      <c r="J1367" s="20"/>
      <c r="L1367" s="7"/>
    </row>
    <row r="1368">
      <c r="A1368" s="12"/>
      <c r="I1368" s="12"/>
      <c r="J1368" s="20"/>
      <c r="L1368" s="7"/>
    </row>
    <row r="1369">
      <c r="A1369" s="12"/>
      <c r="I1369" s="12"/>
      <c r="J1369" s="20"/>
      <c r="L1369" s="7"/>
    </row>
    <row r="1370">
      <c r="A1370" s="12"/>
      <c r="I1370" s="12"/>
      <c r="J1370" s="20"/>
      <c r="L1370" s="7"/>
    </row>
    <row r="1371">
      <c r="A1371" s="12"/>
      <c r="I1371" s="12"/>
      <c r="J1371" s="20"/>
      <c r="L1371" s="7"/>
    </row>
    <row r="1372">
      <c r="A1372" s="12"/>
      <c r="I1372" s="12"/>
      <c r="J1372" s="20"/>
      <c r="L1372" s="7"/>
    </row>
    <row r="1373">
      <c r="A1373" s="12"/>
      <c r="I1373" s="12"/>
      <c r="J1373" s="20"/>
      <c r="L1373" s="7"/>
    </row>
    <row r="1374">
      <c r="A1374" s="12"/>
      <c r="I1374" s="12"/>
      <c r="J1374" s="20"/>
      <c r="L1374" s="7"/>
    </row>
    <row r="1375">
      <c r="A1375" s="12"/>
      <c r="I1375" s="12"/>
      <c r="J1375" s="20"/>
      <c r="L1375" s="7"/>
    </row>
    <row r="1376">
      <c r="A1376" s="12"/>
      <c r="I1376" s="12"/>
      <c r="J1376" s="20"/>
      <c r="L1376" s="7"/>
    </row>
    <row r="1377">
      <c r="A1377" s="12"/>
      <c r="I1377" s="12"/>
      <c r="J1377" s="20"/>
      <c r="L1377" s="7"/>
    </row>
    <row r="1378">
      <c r="A1378" s="12"/>
      <c r="I1378" s="12"/>
      <c r="J1378" s="20"/>
      <c r="L1378" s="7"/>
    </row>
    <row r="1379">
      <c r="A1379" s="12"/>
      <c r="I1379" s="12"/>
      <c r="J1379" s="20"/>
      <c r="L1379" s="7"/>
    </row>
    <row r="1380">
      <c r="A1380" s="12"/>
      <c r="I1380" s="12"/>
      <c r="J1380" s="20"/>
      <c r="L1380" s="7"/>
    </row>
    <row r="1381">
      <c r="A1381" s="12"/>
      <c r="I1381" s="12"/>
      <c r="J1381" s="20"/>
      <c r="L1381" s="7"/>
    </row>
    <row r="1382">
      <c r="A1382" s="12"/>
      <c r="I1382" s="12"/>
      <c r="J1382" s="20"/>
      <c r="L1382" s="7"/>
    </row>
    <row r="1383">
      <c r="A1383" s="12"/>
      <c r="I1383" s="12"/>
      <c r="J1383" s="20"/>
      <c r="L1383" s="7"/>
    </row>
    <row r="1384">
      <c r="A1384" s="12"/>
      <c r="I1384" s="12"/>
      <c r="J1384" s="20"/>
      <c r="L1384" s="7"/>
    </row>
    <row r="1385">
      <c r="A1385" s="12"/>
      <c r="I1385" s="12"/>
      <c r="J1385" s="20"/>
      <c r="L1385" s="7"/>
    </row>
    <row r="1386">
      <c r="A1386" s="12"/>
      <c r="I1386" s="12"/>
      <c r="J1386" s="20"/>
      <c r="L1386" s="7"/>
    </row>
    <row r="1387">
      <c r="A1387" s="12"/>
      <c r="I1387" s="12"/>
      <c r="J1387" s="20"/>
      <c r="L1387" s="7"/>
    </row>
    <row r="1388">
      <c r="A1388" s="12"/>
      <c r="I1388" s="12"/>
      <c r="J1388" s="20"/>
      <c r="L1388" s="7"/>
    </row>
    <row r="1389">
      <c r="A1389" s="12"/>
      <c r="I1389" s="12"/>
      <c r="J1389" s="20"/>
      <c r="L1389" s="7"/>
    </row>
    <row r="1390">
      <c r="A1390" s="12"/>
      <c r="I1390" s="12"/>
      <c r="J1390" s="20"/>
      <c r="L1390" s="7"/>
    </row>
    <row r="1391">
      <c r="A1391" s="12"/>
      <c r="I1391" s="12"/>
      <c r="J1391" s="20"/>
      <c r="L1391" s="7"/>
    </row>
    <row r="1392">
      <c r="A1392" s="12"/>
      <c r="I1392" s="12"/>
      <c r="J1392" s="20"/>
      <c r="L1392" s="7"/>
    </row>
    <row r="1393">
      <c r="A1393" s="12"/>
      <c r="I1393" s="12"/>
      <c r="J1393" s="20"/>
      <c r="L1393" s="7"/>
    </row>
    <row r="1394">
      <c r="A1394" s="12"/>
      <c r="I1394" s="12"/>
      <c r="J1394" s="20"/>
      <c r="L1394" s="7"/>
    </row>
    <row r="1395">
      <c r="A1395" s="12"/>
      <c r="I1395" s="12"/>
      <c r="J1395" s="20"/>
      <c r="L1395" s="7"/>
    </row>
    <row r="1396">
      <c r="A1396" s="12"/>
      <c r="I1396" s="12"/>
      <c r="J1396" s="20"/>
      <c r="L1396" s="7"/>
    </row>
    <row r="1397">
      <c r="A1397" s="12"/>
      <c r="I1397" s="12"/>
      <c r="J1397" s="20"/>
      <c r="L1397" s="7"/>
    </row>
    <row r="1398">
      <c r="A1398" s="12"/>
      <c r="I1398" s="12"/>
      <c r="J1398" s="20"/>
      <c r="L1398" s="7"/>
    </row>
    <row r="1399">
      <c r="A1399" s="12"/>
      <c r="I1399" s="12"/>
      <c r="J1399" s="20"/>
      <c r="L1399" s="7"/>
    </row>
    <row r="1400">
      <c r="A1400" s="12"/>
      <c r="I1400" s="12"/>
      <c r="J1400" s="20"/>
      <c r="L1400" s="7"/>
    </row>
    <row r="1401">
      <c r="A1401" s="12"/>
      <c r="I1401" s="12"/>
      <c r="J1401" s="20"/>
      <c r="L1401" s="7"/>
    </row>
    <row r="1402">
      <c r="A1402" s="12"/>
      <c r="I1402" s="12"/>
      <c r="J1402" s="20"/>
      <c r="L1402" s="7"/>
    </row>
    <row r="1403">
      <c r="A1403" s="12"/>
      <c r="I1403" s="12"/>
      <c r="J1403" s="20"/>
      <c r="L1403" s="7"/>
    </row>
    <row r="1404">
      <c r="A1404" s="12"/>
      <c r="I1404" s="12"/>
      <c r="J1404" s="20"/>
      <c r="L1404" s="7"/>
    </row>
    <row r="1405">
      <c r="A1405" s="12"/>
      <c r="I1405" s="12"/>
      <c r="J1405" s="20"/>
      <c r="L1405" s="7"/>
    </row>
    <row r="1406">
      <c r="A1406" s="12"/>
      <c r="I1406" s="12"/>
      <c r="J1406" s="20"/>
      <c r="L1406" s="7"/>
    </row>
    <row r="1407">
      <c r="A1407" s="12"/>
      <c r="I1407" s="12"/>
      <c r="J1407" s="20"/>
      <c r="L1407" s="7"/>
    </row>
    <row r="1408">
      <c r="A1408" s="12"/>
      <c r="I1408" s="12"/>
      <c r="J1408" s="20"/>
      <c r="L1408" s="7"/>
    </row>
    <row r="1409">
      <c r="A1409" s="12"/>
      <c r="I1409" s="12"/>
      <c r="J1409" s="20"/>
      <c r="L1409" s="7"/>
    </row>
    <row r="1410">
      <c r="A1410" s="12"/>
      <c r="I1410" s="12"/>
      <c r="J1410" s="20"/>
      <c r="L1410" s="7"/>
    </row>
    <row r="1411">
      <c r="A1411" s="12"/>
      <c r="I1411" s="12"/>
      <c r="J1411" s="20"/>
      <c r="L1411" s="7"/>
    </row>
    <row r="1412">
      <c r="A1412" s="12"/>
      <c r="I1412" s="12"/>
      <c r="J1412" s="20"/>
      <c r="L1412" s="7"/>
    </row>
    <row r="1413">
      <c r="A1413" s="12"/>
      <c r="I1413" s="12"/>
      <c r="J1413" s="20"/>
      <c r="L1413" s="7"/>
    </row>
    <row r="1414">
      <c r="A1414" s="12"/>
      <c r="I1414" s="12"/>
      <c r="J1414" s="20"/>
      <c r="L1414" s="7"/>
    </row>
    <row r="1415">
      <c r="A1415" s="12"/>
      <c r="I1415" s="12"/>
      <c r="J1415" s="20"/>
      <c r="L1415" s="7"/>
    </row>
    <row r="1416">
      <c r="A1416" s="12"/>
      <c r="I1416" s="12"/>
      <c r="J1416" s="20"/>
      <c r="L1416" s="7"/>
    </row>
    <row r="1417">
      <c r="A1417" s="12"/>
      <c r="I1417" s="12"/>
      <c r="J1417" s="20"/>
      <c r="L1417" s="7"/>
    </row>
    <row r="1418">
      <c r="A1418" s="12"/>
      <c r="I1418" s="12"/>
      <c r="J1418" s="20"/>
      <c r="L1418" s="7"/>
    </row>
    <row r="1419">
      <c r="A1419" s="12"/>
      <c r="I1419" s="12"/>
      <c r="J1419" s="20"/>
      <c r="L1419" s="7"/>
    </row>
    <row r="1420">
      <c r="A1420" s="12"/>
      <c r="I1420" s="12"/>
      <c r="J1420" s="20"/>
      <c r="L1420" s="7"/>
    </row>
    <row r="1421">
      <c r="A1421" s="12"/>
      <c r="I1421" s="12"/>
      <c r="J1421" s="20"/>
      <c r="L1421" s="7"/>
    </row>
    <row r="1422">
      <c r="A1422" s="12"/>
      <c r="I1422" s="12"/>
      <c r="J1422" s="20"/>
      <c r="L1422" s="7"/>
    </row>
    <row r="1423">
      <c r="A1423" s="12"/>
      <c r="I1423" s="12"/>
      <c r="J1423" s="20"/>
      <c r="L1423" s="7"/>
    </row>
    <row r="1424">
      <c r="A1424" s="12"/>
      <c r="I1424" s="12"/>
      <c r="J1424" s="20"/>
      <c r="L1424" s="7"/>
    </row>
    <row r="1425">
      <c r="A1425" s="12"/>
      <c r="I1425" s="12"/>
      <c r="J1425" s="20"/>
      <c r="L1425" s="7"/>
    </row>
    <row r="1426">
      <c r="A1426" s="12"/>
      <c r="I1426" s="12"/>
      <c r="J1426" s="20"/>
      <c r="L1426" s="7"/>
    </row>
    <row r="1427">
      <c r="A1427" s="12"/>
      <c r="I1427" s="12"/>
      <c r="J1427" s="20"/>
      <c r="L1427" s="7"/>
    </row>
    <row r="1428">
      <c r="A1428" s="12"/>
      <c r="I1428" s="12"/>
      <c r="J1428" s="20"/>
      <c r="L1428" s="7"/>
    </row>
    <row r="1429">
      <c r="A1429" s="12"/>
      <c r="I1429" s="12"/>
      <c r="J1429" s="20"/>
      <c r="L1429" s="7"/>
    </row>
    <row r="1430">
      <c r="A1430" s="12"/>
      <c r="I1430" s="12"/>
      <c r="J1430" s="20"/>
      <c r="L1430" s="7"/>
    </row>
    <row r="1431">
      <c r="A1431" s="12"/>
      <c r="I1431" s="12"/>
      <c r="J1431" s="20"/>
      <c r="L1431" s="7"/>
    </row>
    <row r="1432">
      <c r="A1432" s="12"/>
      <c r="I1432" s="12"/>
      <c r="J1432" s="20"/>
      <c r="L1432" s="7"/>
    </row>
    <row r="1433">
      <c r="A1433" s="12"/>
      <c r="I1433" s="12"/>
      <c r="J1433" s="20"/>
      <c r="L1433" s="7"/>
    </row>
    <row r="1434">
      <c r="A1434" s="12"/>
      <c r="I1434" s="12"/>
      <c r="J1434" s="20"/>
      <c r="L1434" s="7"/>
    </row>
    <row r="1435">
      <c r="A1435" s="12"/>
      <c r="I1435" s="12"/>
      <c r="J1435" s="20"/>
      <c r="L1435" s="7"/>
    </row>
    <row r="1436">
      <c r="A1436" s="12"/>
      <c r="I1436" s="12"/>
      <c r="J1436" s="20"/>
      <c r="L1436" s="7"/>
    </row>
    <row r="1437">
      <c r="A1437" s="12"/>
      <c r="I1437" s="12"/>
      <c r="J1437" s="20"/>
      <c r="L1437" s="7"/>
    </row>
    <row r="1438">
      <c r="A1438" s="12"/>
      <c r="I1438" s="12"/>
      <c r="J1438" s="20"/>
      <c r="L1438" s="7"/>
    </row>
    <row r="1439">
      <c r="A1439" s="12"/>
      <c r="I1439" s="12"/>
      <c r="J1439" s="20"/>
      <c r="L1439" s="7"/>
    </row>
    <row r="1440">
      <c r="A1440" s="12"/>
      <c r="I1440" s="12"/>
      <c r="J1440" s="20"/>
      <c r="L1440" s="7"/>
    </row>
    <row r="1441">
      <c r="A1441" s="12"/>
      <c r="I1441" s="12"/>
      <c r="J1441" s="20"/>
      <c r="L1441" s="7"/>
    </row>
    <row r="1442">
      <c r="A1442" s="12"/>
      <c r="I1442" s="12"/>
      <c r="J1442" s="20"/>
      <c r="L1442" s="7"/>
    </row>
    <row r="1443">
      <c r="A1443" s="12"/>
      <c r="I1443" s="12"/>
      <c r="J1443" s="20"/>
      <c r="L1443" s="7"/>
    </row>
    <row r="1444">
      <c r="A1444" s="12"/>
      <c r="I1444" s="12"/>
      <c r="J1444" s="20"/>
      <c r="L1444" s="7"/>
    </row>
    <row r="1445">
      <c r="A1445" s="12"/>
      <c r="I1445" s="12"/>
      <c r="J1445" s="20"/>
      <c r="L1445" s="7"/>
    </row>
    <row r="1446">
      <c r="A1446" s="12"/>
      <c r="I1446" s="12"/>
      <c r="J1446" s="20"/>
      <c r="L1446" s="7"/>
    </row>
    <row r="1447">
      <c r="A1447" s="12"/>
      <c r="I1447" s="12"/>
      <c r="J1447" s="20"/>
      <c r="L1447" s="7"/>
    </row>
    <row r="1448">
      <c r="A1448" s="12"/>
      <c r="I1448" s="12"/>
      <c r="J1448" s="20"/>
      <c r="L1448" s="7"/>
    </row>
    <row r="1449">
      <c r="A1449" s="12"/>
      <c r="I1449" s="12"/>
      <c r="J1449" s="20"/>
      <c r="L1449" s="7"/>
    </row>
    <row r="1450">
      <c r="A1450" s="12"/>
      <c r="I1450" s="12"/>
      <c r="J1450" s="20"/>
      <c r="L1450" s="7"/>
    </row>
    <row r="1451">
      <c r="A1451" s="12"/>
      <c r="I1451" s="12"/>
      <c r="J1451" s="20"/>
      <c r="L1451" s="7"/>
    </row>
    <row r="1452">
      <c r="A1452" s="12"/>
      <c r="I1452" s="12"/>
      <c r="J1452" s="20"/>
      <c r="L1452" s="7"/>
    </row>
    <row r="1453">
      <c r="A1453" s="12"/>
      <c r="I1453" s="12"/>
      <c r="J1453" s="20"/>
      <c r="L1453" s="7"/>
    </row>
    <row r="1454">
      <c r="A1454" s="12"/>
      <c r="I1454" s="12"/>
      <c r="J1454" s="20"/>
      <c r="L1454" s="7"/>
    </row>
    <row r="1455">
      <c r="A1455" s="12"/>
      <c r="I1455" s="12"/>
      <c r="J1455" s="20"/>
      <c r="L1455" s="7"/>
    </row>
    <row r="1456">
      <c r="A1456" s="12"/>
      <c r="I1456" s="12"/>
      <c r="J1456" s="20"/>
      <c r="L1456" s="7"/>
    </row>
    <row r="1457">
      <c r="A1457" s="12"/>
      <c r="I1457" s="12"/>
      <c r="J1457" s="20"/>
      <c r="L1457" s="7"/>
    </row>
    <row r="1458">
      <c r="A1458" s="12"/>
      <c r="I1458" s="12"/>
      <c r="J1458" s="20"/>
      <c r="L1458" s="7"/>
    </row>
    <row r="1459">
      <c r="A1459" s="12"/>
      <c r="I1459" s="12"/>
      <c r="J1459" s="20"/>
      <c r="L1459" s="7"/>
    </row>
    <row r="1460">
      <c r="A1460" s="12"/>
      <c r="I1460" s="12"/>
      <c r="J1460" s="20"/>
      <c r="L1460" s="7"/>
    </row>
    <row r="1461">
      <c r="A1461" s="12"/>
      <c r="I1461" s="12"/>
      <c r="J1461" s="20"/>
      <c r="L1461" s="7"/>
    </row>
    <row r="1462">
      <c r="A1462" s="12"/>
      <c r="I1462" s="12"/>
      <c r="J1462" s="20"/>
      <c r="L1462" s="7"/>
    </row>
    <row r="1463">
      <c r="A1463" s="12"/>
      <c r="I1463" s="12"/>
      <c r="J1463" s="20"/>
      <c r="L1463" s="7"/>
    </row>
    <row r="1464">
      <c r="A1464" s="12"/>
      <c r="I1464" s="12"/>
      <c r="J1464" s="20"/>
      <c r="L1464" s="7"/>
    </row>
    <row r="1465">
      <c r="A1465" s="12"/>
      <c r="I1465" s="12"/>
      <c r="J1465" s="20"/>
      <c r="L1465" s="7"/>
    </row>
    <row r="1466">
      <c r="A1466" s="12"/>
      <c r="I1466" s="12"/>
      <c r="J1466" s="20"/>
      <c r="L1466" s="7"/>
    </row>
    <row r="1467">
      <c r="A1467" s="12"/>
      <c r="I1467" s="12"/>
      <c r="J1467" s="20"/>
      <c r="L1467" s="7"/>
    </row>
    <row r="1468">
      <c r="A1468" s="12"/>
      <c r="I1468" s="12"/>
      <c r="J1468" s="20"/>
      <c r="L1468" s="7"/>
    </row>
    <row r="1469">
      <c r="A1469" s="12"/>
      <c r="I1469" s="12"/>
      <c r="J1469" s="20"/>
      <c r="L1469" s="7"/>
    </row>
    <row r="1470">
      <c r="A1470" s="12"/>
      <c r="I1470" s="12"/>
      <c r="J1470" s="20"/>
      <c r="L1470" s="7"/>
    </row>
    <row r="1471">
      <c r="A1471" s="12"/>
      <c r="I1471" s="12"/>
      <c r="J1471" s="20"/>
      <c r="L1471" s="7"/>
    </row>
    <row r="1472">
      <c r="A1472" s="12"/>
      <c r="I1472" s="12"/>
      <c r="J1472" s="20"/>
      <c r="L1472" s="7"/>
    </row>
    <row r="1473">
      <c r="A1473" s="12"/>
      <c r="I1473" s="12"/>
      <c r="J1473" s="20"/>
      <c r="L1473" s="7"/>
    </row>
    <row r="1474">
      <c r="A1474" s="12"/>
      <c r="I1474" s="12"/>
      <c r="J1474" s="20"/>
      <c r="L1474" s="7"/>
    </row>
    <row r="1475">
      <c r="A1475" s="12"/>
      <c r="I1475" s="12"/>
      <c r="J1475" s="20"/>
      <c r="L1475" s="7"/>
    </row>
    <row r="1476">
      <c r="A1476" s="12"/>
      <c r="I1476" s="12"/>
      <c r="J1476" s="20"/>
      <c r="L1476" s="7"/>
    </row>
    <row r="1477">
      <c r="A1477" s="12"/>
      <c r="I1477" s="12"/>
      <c r="J1477" s="20"/>
      <c r="L1477" s="7"/>
    </row>
    <row r="1478">
      <c r="A1478" s="12"/>
      <c r="I1478" s="12"/>
      <c r="J1478" s="20"/>
      <c r="L1478" s="7"/>
    </row>
    <row r="1479">
      <c r="A1479" s="12"/>
      <c r="I1479" s="12"/>
      <c r="J1479" s="20"/>
      <c r="L1479" s="7"/>
    </row>
    <row r="1480">
      <c r="A1480" s="12"/>
      <c r="I1480" s="12"/>
      <c r="J1480" s="20"/>
      <c r="L1480" s="7"/>
    </row>
    <row r="1481">
      <c r="A1481" s="12"/>
      <c r="I1481" s="12"/>
      <c r="J1481" s="20"/>
      <c r="L1481" s="7"/>
    </row>
    <row r="1482">
      <c r="A1482" s="12"/>
      <c r="I1482" s="12"/>
      <c r="J1482" s="20"/>
      <c r="L1482" s="7"/>
    </row>
    <row r="1483">
      <c r="A1483" s="12"/>
      <c r="I1483" s="12"/>
      <c r="J1483" s="20"/>
      <c r="L1483" s="7"/>
    </row>
    <row r="1484">
      <c r="A1484" s="12"/>
      <c r="I1484" s="12"/>
      <c r="J1484" s="20"/>
      <c r="L1484" s="7"/>
    </row>
    <row r="1485">
      <c r="A1485" s="12"/>
      <c r="I1485" s="12"/>
      <c r="J1485" s="20"/>
      <c r="L1485" s="7"/>
    </row>
    <row r="1486">
      <c r="A1486" s="12"/>
      <c r="I1486" s="12"/>
      <c r="J1486" s="20"/>
      <c r="L1486" s="7"/>
    </row>
    <row r="1487">
      <c r="A1487" s="12"/>
      <c r="I1487" s="12"/>
      <c r="J1487" s="20"/>
      <c r="L1487" s="7"/>
    </row>
    <row r="1488">
      <c r="A1488" s="12"/>
      <c r="I1488" s="12"/>
      <c r="J1488" s="20"/>
      <c r="L1488" s="7"/>
    </row>
    <row r="1489">
      <c r="A1489" s="12"/>
      <c r="I1489" s="12"/>
      <c r="J1489" s="20"/>
      <c r="L1489" s="7"/>
    </row>
    <row r="1490">
      <c r="A1490" s="12"/>
      <c r="I1490" s="12"/>
      <c r="J1490" s="20"/>
      <c r="L1490" s="7"/>
    </row>
    <row r="1491">
      <c r="A1491" s="12"/>
      <c r="I1491" s="12"/>
      <c r="J1491" s="20"/>
      <c r="L1491" s="7"/>
    </row>
    <row r="1492">
      <c r="A1492" s="12"/>
      <c r="I1492" s="12"/>
      <c r="J1492" s="20"/>
      <c r="L1492" s="7"/>
    </row>
    <row r="1493">
      <c r="A1493" s="12"/>
      <c r="I1493" s="12"/>
      <c r="J1493" s="20"/>
      <c r="L1493" s="7"/>
    </row>
    <row r="1494">
      <c r="A1494" s="12"/>
      <c r="I1494" s="12"/>
      <c r="J1494" s="20"/>
      <c r="L1494" s="7"/>
    </row>
    <row r="1495">
      <c r="A1495" s="12"/>
      <c r="I1495" s="12"/>
      <c r="J1495" s="20"/>
      <c r="L1495" s="7"/>
    </row>
    <row r="1496">
      <c r="A1496" s="12"/>
      <c r="I1496" s="12"/>
      <c r="J1496" s="20"/>
      <c r="L1496" s="7"/>
    </row>
    <row r="1497">
      <c r="A1497" s="12"/>
      <c r="I1497" s="12"/>
      <c r="J1497" s="20"/>
      <c r="L1497" s="7"/>
    </row>
    <row r="1498">
      <c r="A1498" s="12"/>
      <c r="I1498" s="12"/>
      <c r="J1498" s="20"/>
      <c r="L1498" s="7"/>
    </row>
    <row r="1499">
      <c r="A1499" s="12"/>
      <c r="I1499" s="12"/>
      <c r="J1499" s="20"/>
      <c r="L1499" s="7"/>
    </row>
    <row r="1500">
      <c r="A1500" s="12"/>
      <c r="I1500" s="12"/>
      <c r="J1500" s="20"/>
      <c r="L1500" s="7"/>
    </row>
    <row r="1501">
      <c r="A1501" s="12"/>
      <c r="I1501" s="12"/>
      <c r="J1501" s="20"/>
      <c r="L1501" s="7"/>
    </row>
    <row r="1502">
      <c r="A1502" s="12"/>
      <c r="I1502" s="12"/>
      <c r="J1502" s="20"/>
      <c r="L1502" s="7"/>
    </row>
    <row r="1503">
      <c r="A1503" s="12"/>
      <c r="I1503" s="12"/>
      <c r="J1503" s="20"/>
      <c r="L1503" s="7"/>
    </row>
    <row r="1504">
      <c r="A1504" s="12"/>
      <c r="I1504" s="12"/>
      <c r="J1504" s="20"/>
      <c r="L1504" s="7"/>
    </row>
    <row r="1505">
      <c r="A1505" s="12"/>
      <c r="I1505" s="12"/>
      <c r="J1505" s="20"/>
      <c r="L1505" s="7"/>
    </row>
    <row r="1506">
      <c r="A1506" s="12"/>
      <c r="I1506" s="12"/>
      <c r="J1506" s="20"/>
      <c r="L1506" s="7"/>
    </row>
    <row r="1507">
      <c r="A1507" s="12"/>
      <c r="I1507" s="12"/>
      <c r="J1507" s="20"/>
      <c r="L1507" s="7"/>
    </row>
    <row r="1508">
      <c r="A1508" s="12"/>
      <c r="I1508" s="12"/>
      <c r="J1508" s="20"/>
      <c r="L1508" s="7"/>
    </row>
    <row r="1509">
      <c r="A1509" s="12"/>
      <c r="I1509" s="12"/>
      <c r="J1509" s="20"/>
      <c r="L1509" s="7"/>
    </row>
    <row r="1510">
      <c r="A1510" s="12"/>
      <c r="I1510" s="12"/>
      <c r="J1510" s="20"/>
      <c r="L1510" s="7"/>
    </row>
    <row r="1511">
      <c r="A1511" s="12"/>
      <c r="I1511" s="12"/>
      <c r="J1511" s="20"/>
      <c r="L1511" s="7"/>
    </row>
    <row r="1512">
      <c r="A1512" s="12"/>
      <c r="I1512" s="12"/>
      <c r="J1512" s="20"/>
      <c r="L1512" s="7"/>
    </row>
    <row r="1513">
      <c r="A1513" s="12"/>
      <c r="I1513" s="12"/>
      <c r="J1513" s="20"/>
      <c r="L1513" s="7"/>
    </row>
    <row r="1514">
      <c r="A1514" s="12"/>
      <c r="I1514" s="12"/>
      <c r="J1514" s="20"/>
      <c r="L1514" s="7"/>
    </row>
    <row r="1515">
      <c r="A1515" s="12"/>
      <c r="I1515" s="12"/>
      <c r="J1515" s="20"/>
      <c r="L1515" s="7"/>
    </row>
    <row r="1516">
      <c r="A1516" s="12"/>
      <c r="I1516" s="12"/>
      <c r="J1516" s="20"/>
      <c r="L1516" s="7"/>
    </row>
    <row r="1517">
      <c r="A1517" s="12"/>
      <c r="I1517" s="12"/>
      <c r="J1517" s="20"/>
      <c r="L1517" s="7"/>
    </row>
    <row r="1518">
      <c r="A1518" s="12"/>
      <c r="I1518" s="12"/>
      <c r="J1518" s="20"/>
      <c r="L1518" s="7"/>
    </row>
    <row r="1519">
      <c r="A1519" s="12"/>
      <c r="I1519" s="12"/>
      <c r="J1519" s="20"/>
      <c r="L1519" s="7"/>
    </row>
    <row r="1520">
      <c r="A1520" s="12"/>
      <c r="I1520" s="12"/>
      <c r="J1520" s="20"/>
      <c r="L1520" s="7"/>
    </row>
    <row r="1521">
      <c r="A1521" s="12"/>
      <c r="I1521" s="12"/>
      <c r="J1521" s="20"/>
      <c r="L1521" s="7"/>
    </row>
    <row r="1522">
      <c r="A1522" s="12"/>
      <c r="I1522" s="12"/>
      <c r="J1522" s="20"/>
      <c r="L1522" s="7"/>
    </row>
    <row r="1523">
      <c r="A1523" s="12"/>
      <c r="I1523" s="12"/>
      <c r="J1523" s="20"/>
      <c r="L1523" s="7"/>
    </row>
    <row r="1524">
      <c r="A1524" s="12"/>
      <c r="I1524" s="12"/>
      <c r="J1524" s="20"/>
      <c r="L1524" s="7"/>
    </row>
    <row r="1525">
      <c r="A1525" s="12"/>
      <c r="I1525" s="12"/>
      <c r="J1525" s="20"/>
      <c r="L1525" s="7"/>
    </row>
    <row r="1526">
      <c r="A1526" s="12"/>
      <c r="I1526" s="12"/>
      <c r="J1526" s="20"/>
      <c r="L1526" s="7"/>
    </row>
    <row r="1527">
      <c r="A1527" s="12"/>
      <c r="I1527" s="12"/>
      <c r="J1527" s="20"/>
      <c r="L1527" s="7"/>
    </row>
    <row r="1528">
      <c r="A1528" s="12"/>
      <c r="I1528" s="12"/>
      <c r="J1528" s="20"/>
      <c r="L1528" s="7"/>
    </row>
    <row r="1529">
      <c r="A1529" s="12"/>
      <c r="I1529" s="12"/>
      <c r="J1529" s="20"/>
      <c r="L1529" s="7"/>
    </row>
    <row r="1530">
      <c r="A1530" s="12"/>
      <c r="I1530" s="12"/>
      <c r="J1530" s="20"/>
      <c r="L1530" s="7"/>
    </row>
    <row r="1531">
      <c r="A1531" s="12"/>
      <c r="I1531" s="12"/>
      <c r="J1531" s="20"/>
      <c r="L1531" s="7"/>
    </row>
    <row r="1532">
      <c r="A1532" s="12"/>
      <c r="I1532" s="12"/>
      <c r="J1532" s="20"/>
      <c r="L1532" s="7"/>
    </row>
    <row r="1533">
      <c r="A1533" s="12"/>
      <c r="I1533" s="12"/>
      <c r="J1533" s="20"/>
      <c r="L1533" s="7"/>
    </row>
    <row r="1534">
      <c r="A1534" s="12"/>
      <c r="I1534" s="12"/>
      <c r="J1534" s="20"/>
      <c r="L1534" s="7"/>
    </row>
    <row r="1535">
      <c r="A1535" s="12"/>
      <c r="I1535" s="12"/>
      <c r="J1535" s="20"/>
      <c r="L1535" s="7"/>
    </row>
    <row r="1536">
      <c r="A1536" s="12"/>
      <c r="I1536" s="12"/>
      <c r="J1536" s="20"/>
      <c r="L1536" s="7"/>
    </row>
    <row r="1537">
      <c r="A1537" s="12"/>
      <c r="I1537" s="12"/>
      <c r="J1537" s="20"/>
      <c r="L1537" s="7"/>
    </row>
    <row r="1538">
      <c r="A1538" s="12"/>
      <c r="I1538" s="12"/>
      <c r="J1538" s="20"/>
      <c r="L1538" s="7"/>
    </row>
    <row r="1539">
      <c r="A1539" s="12"/>
      <c r="I1539" s="12"/>
      <c r="J1539" s="20"/>
      <c r="L1539" s="7"/>
    </row>
    <row r="1540">
      <c r="A1540" s="12"/>
      <c r="I1540" s="12"/>
      <c r="J1540" s="20"/>
      <c r="L1540" s="7"/>
    </row>
    <row r="1541">
      <c r="A1541" s="12"/>
      <c r="I1541" s="12"/>
      <c r="J1541" s="20"/>
      <c r="L1541" s="7"/>
    </row>
    <row r="1542">
      <c r="A1542" s="12"/>
      <c r="I1542" s="12"/>
      <c r="J1542" s="20"/>
      <c r="L1542" s="7"/>
    </row>
    <row r="1543">
      <c r="A1543" s="12"/>
      <c r="I1543" s="12"/>
      <c r="J1543" s="20"/>
      <c r="L1543" s="7"/>
    </row>
    <row r="1544">
      <c r="A1544" s="12"/>
      <c r="I1544" s="12"/>
      <c r="J1544" s="20"/>
      <c r="L1544" s="7"/>
    </row>
    <row r="1545">
      <c r="A1545" s="12"/>
      <c r="I1545" s="12"/>
      <c r="J1545" s="20"/>
      <c r="L1545" s="7"/>
    </row>
    <row r="1546">
      <c r="A1546" s="12"/>
      <c r="I1546" s="12"/>
      <c r="J1546" s="20"/>
      <c r="L1546" s="7"/>
    </row>
    <row r="1547">
      <c r="A1547" s="12"/>
      <c r="I1547" s="12"/>
      <c r="J1547" s="20"/>
      <c r="L1547" s="7"/>
    </row>
    <row r="1548">
      <c r="A1548" s="12"/>
      <c r="I1548" s="12"/>
      <c r="J1548" s="20"/>
      <c r="L1548" s="7"/>
    </row>
    <row r="1549">
      <c r="A1549" s="12"/>
      <c r="I1549" s="12"/>
      <c r="J1549" s="20"/>
      <c r="L1549" s="7"/>
    </row>
    <row r="1550">
      <c r="A1550" s="12"/>
      <c r="I1550" s="12"/>
      <c r="J1550" s="20"/>
      <c r="L1550" s="7"/>
    </row>
    <row r="1551">
      <c r="A1551" s="12"/>
      <c r="I1551" s="12"/>
      <c r="J1551" s="20"/>
      <c r="L1551" s="7"/>
    </row>
    <row r="1552">
      <c r="A1552" s="12"/>
      <c r="I1552" s="12"/>
      <c r="J1552" s="20"/>
      <c r="L1552" s="7"/>
    </row>
    <row r="1553">
      <c r="A1553" s="12"/>
      <c r="I1553" s="12"/>
      <c r="J1553" s="20"/>
      <c r="L1553" s="7"/>
    </row>
    <row r="1554">
      <c r="A1554" s="12"/>
      <c r="I1554" s="12"/>
      <c r="J1554" s="20"/>
      <c r="L1554" s="7"/>
    </row>
    <row r="1555">
      <c r="A1555" s="12"/>
      <c r="I1555" s="12"/>
      <c r="J1555" s="20"/>
      <c r="L1555" s="7"/>
    </row>
    <row r="1556">
      <c r="A1556" s="12"/>
      <c r="I1556" s="12"/>
      <c r="J1556" s="20"/>
      <c r="L1556" s="7"/>
    </row>
    <row r="1557">
      <c r="A1557" s="12"/>
      <c r="I1557" s="12"/>
      <c r="J1557" s="20"/>
      <c r="L1557" s="7"/>
    </row>
    <row r="1558">
      <c r="A1558" s="12"/>
      <c r="I1558" s="12"/>
      <c r="J1558" s="20"/>
      <c r="L1558" s="7"/>
    </row>
    <row r="1559">
      <c r="A1559" s="12"/>
      <c r="I1559" s="12"/>
      <c r="J1559" s="20"/>
      <c r="L1559" s="7"/>
    </row>
    <row r="1560">
      <c r="A1560" s="12"/>
      <c r="I1560" s="12"/>
      <c r="J1560" s="20"/>
      <c r="L1560" s="7"/>
    </row>
    <row r="1561">
      <c r="A1561" s="12"/>
      <c r="I1561" s="12"/>
      <c r="J1561" s="20"/>
      <c r="L1561" s="7"/>
    </row>
    <row r="1562">
      <c r="A1562" s="12"/>
      <c r="I1562" s="12"/>
      <c r="J1562" s="20"/>
      <c r="L1562" s="7"/>
    </row>
    <row r="1563">
      <c r="A1563" s="12"/>
      <c r="I1563" s="12"/>
      <c r="J1563" s="20"/>
      <c r="L1563" s="7"/>
    </row>
    <row r="1564">
      <c r="A1564" s="12"/>
      <c r="I1564" s="12"/>
      <c r="J1564" s="20"/>
      <c r="L1564" s="7"/>
    </row>
    <row r="1565">
      <c r="A1565" s="12"/>
      <c r="I1565" s="12"/>
      <c r="J1565" s="20"/>
      <c r="L1565" s="7"/>
    </row>
    <row r="1566">
      <c r="A1566" s="12"/>
      <c r="I1566" s="12"/>
      <c r="J1566" s="20"/>
      <c r="L1566" s="7"/>
    </row>
    <row r="1567">
      <c r="A1567" s="12"/>
      <c r="I1567" s="12"/>
      <c r="J1567" s="20"/>
      <c r="L1567" s="7"/>
    </row>
    <row r="1568">
      <c r="A1568" s="12"/>
      <c r="I1568" s="12"/>
      <c r="J1568" s="20"/>
      <c r="L1568" s="7"/>
    </row>
    <row r="1569">
      <c r="A1569" s="12"/>
      <c r="I1569" s="12"/>
      <c r="J1569" s="20"/>
      <c r="L1569" s="7"/>
    </row>
    <row r="1570">
      <c r="A1570" s="12"/>
      <c r="I1570" s="12"/>
      <c r="J1570" s="20"/>
      <c r="L1570" s="7"/>
    </row>
    <row r="1571">
      <c r="A1571" s="12"/>
      <c r="I1571" s="12"/>
      <c r="J1571" s="20"/>
      <c r="L1571" s="7"/>
    </row>
    <row r="1572">
      <c r="A1572" s="12"/>
      <c r="I1572" s="12"/>
      <c r="J1572" s="20"/>
      <c r="L1572" s="7"/>
    </row>
    <row r="1573">
      <c r="A1573" s="12"/>
      <c r="I1573" s="12"/>
      <c r="J1573" s="20"/>
      <c r="L1573" s="7"/>
    </row>
    <row r="1574">
      <c r="A1574" s="12"/>
      <c r="I1574" s="12"/>
      <c r="J1574" s="20"/>
      <c r="L1574" s="7"/>
    </row>
    <row r="1575">
      <c r="A1575" s="12"/>
      <c r="I1575" s="12"/>
      <c r="J1575" s="20"/>
      <c r="L1575" s="7"/>
    </row>
    <row r="1576">
      <c r="A1576" s="12"/>
      <c r="I1576" s="12"/>
      <c r="J1576" s="20"/>
      <c r="L1576" s="7"/>
    </row>
    <row r="1577">
      <c r="A1577" s="12"/>
      <c r="I1577" s="12"/>
      <c r="J1577" s="20"/>
      <c r="L1577" s="7"/>
    </row>
    <row r="1578">
      <c r="A1578" s="12"/>
      <c r="I1578" s="12"/>
      <c r="J1578" s="20"/>
      <c r="L1578" s="7"/>
    </row>
    <row r="1579">
      <c r="A1579" s="12"/>
      <c r="I1579" s="12"/>
      <c r="J1579" s="20"/>
      <c r="L1579" s="7"/>
    </row>
    <row r="1580">
      <c r="A1580" s="12"/>
      <c r="I1580" s="12"/>
      <c r="J1580" s="20"/>
      <c r="L1580" s="7"/>
    </row>
    <row r="1581">
      <c r="A1581" s="12"/>
      <c r="I1581" s="12"/>
      <c r="J1581" s="20"/>
      <c r="L1581" s="7"/>
    </row>
    <row r="1582">
      <c r="A1582" s="12"/>
      <c r="I1582" s="12"/>
      <c r="J1582" s="20"/>
      <c r="L1582" s="7"/>
    </row>
    <row r="1583">
      <c r="A1583" s="12"/>
      <c r="I1583" s="12"/>
      <c r="J1583" s="20"/>
      <c r="L1583" s="7"/>
    </row>
    <row r="1584">
      <c r="A1584" s="12"/>
      <c r="I1584" s="12"/>
      <c r="J1584" s="20"/>
      <c r="L1584" s="7"/>
    </row>
    <row r="1585">
      <c r="A1585" s="12"/>
      <c r="I1585" s="12"/>
      <c r="J1585" s="20"/>
      <c r="L1585" s="7"/>
    </row>
    <row r="1586">
      <c r="A1586" s="12"/>
      <c r="I1586" s="12"/>
      <c r="J1586" s="20"/>
      <c r="L1586" s="7"/>
    </row>
    <row r="1587">
      <c r="A1587" s="12"/>
      <c r="I1587" s="12"/>
      <c r="J1587" s="20"/>
      <c r="L1587" s="7"/>
    </row>
    <row r="1588">
      <c r="A1588" s="12"/>
      <c r="I1588" s="12"/>
      <c r="J1588" s="20"/>
      <c r="L1588" s="7"/>
    </row>
    <row r="1589">
      <c r="A1589" s="12"/>
      <c r="I1589" s="12"/>
      <c r="J1589" s="20"/>
      <c r="L1589" s="7"/>
    </row>
    <row r="1590">
      <c r="A1590" s="12"/>
      <c r="I1590" s="12"/>
      <c r="J1590" s="20"/>
      <c r="L1590" s="7"/>
    </row>
    <row r="1591">
      <c r="A1591" s="12"/>
      <c r="I1591" s="12"/>
      <c r="J1591" s="20"/>
      <c r="L1591" s="7"/>
    </row>
    <row r="1592">
      <c r="A1592" s="12"/>
      <c r="I1592" s="12"/>
      <c r="J1592" s="20"/>
      <c r="L1592" s="7"/>
    </row>
    <row r="1593">
      <c r="A1593" s="12"/>
      <c r="I1593" s="12"/>
      <c r="J1593" s="20"/>
      <c r="L1593" s="7"/>
    </row>
    <row r="1594">
      <c r="A1594" s="12"/>
      <c r="I1594" s="12"/>
      <c r="J1594" s="20"/>
      <c r="L1594" s="7"/>
    </row>
    <row r="1595">
      <c r="A1595" s="12"/>
      <c r="I1595" s="12"/>
      <c r="J1595" s="20"/>
      <c r="L1595" s="7"/>
    </row>
    <row r="1596">
      <c r="A1596" s="12"/>
      <c r="I1596" s="12"/>
      <c r="J1596" s="20"/>
      <c r="L1596" s="7"/>
    </row>
    <row r="1597">
      <c r="A1597" s="12"/>
      <c r="I1597" s="12"/>
      <c r="J1597" s="20"/>
      <c r="L1597" s="7"/>
    </row>
    <row r="1598">
      <c r="A1598" s="12"/>
      <c r="I1598" s="12"/>
      <c r="J1598" s="20"/>
      <c r="L1598" s="7"/>
    </row>
    <row r="1599">
      <c r="A1599" s="12"/>
      <c r="I1599" s="12"/>
      <c r="J1599" s="20"/>
      <c r="L1599" s="7"/>
    </row>
    <row r="1600">
      <c r="A1600" s="12"/>
      <c r="I1600" s="12"/>
      <c r="J1600" s="20"/>
      <c r="L1600" s="7"/>
    </row>
    <row r="1601">
      <c r="A1601" s="12"/>
      <c r="I1601" s="12"/>
      <c r="J1601" s="20"/>
      <c r="L1601" s="7"/>
    </row>
    <row r="1602">
      <c r="A1602" s="12"/>
      <c r="I1602" s="12"/>
      <c r="J1602" s="20"/>
      <c r="L1602" s="7"/>
    </row>
    <row r="1603">
      <c r="A1603" s="12"/>
      <c r="I1603" s="12"/>
      <c r="J1603" s="20"/>
      <c r="L1603" s="7"/>
    </row>
    <row r="1604">
      <c r="A1604" s="12"/>
      <c r="I1604" s="12"/>
      <c r="J1604" s="20"/>
      <c r="L1604" s="7"/>
    </row>
    <row r="1605">
      <c r="A1605" s="12"/>
      <c r="I1605" s="12"/>
      <c r="J1605" s="20"/>
      <c r="L1605" s="7"/>
    </row>
    <row r="1606">
      <c r="A1606" s="12"/>
      <c r="I1606" s="12"/>
      <c r="J1606" s="20"/>
      <c r="L1606" s="7"/>
    </row>
    <row r="1607">
      <c r="A1607" s="12"/>
      <c r="I1607" s="12"/>
      <c r="J1607" s="20"/>
      <c r="L1607" s="7"/>
    </row>
    <row r="1608">
      <c r="A1608" s="12"/>
      <c r="I1608" s="12"/>
      <c r="J1608" s="20"/>
      <c r="L1608" s="7"/>
    </row>
    <row r="1609">
      <c r="A1609" s="12"/>
      <c r="I1609" s="12"/>
      <c r="J1609" s="20"/>
      <c r="L1609" s="7"/>
    </row>
    <row r="1610">
      <c r="A1610" s="12"/>
      <c r="I1610" s="12"/>
      <c r="J1610" s="20"/>
      <c r="L1610" s="7"/>
    </row>
    <row r="1611">
      <c r="A1611" s="12"/>
      <c r="I1611" s="12"/>
      <c r="J1611" s="20"/>
      <c r="L1611" s="7"/>
    </row>
    <row r="1612">
      <c r="A1612" s="12"/>
      <c r="I1612" s="12"/>
      <c r="J1612" s="20"/>
      <c r="L1612" s="7"/>
    </row>
    <row r="1613">
      <c r="A1613" s="12"/>
      <c r="I1613" s="12"/>
      <c r="J1613" s="20"/>
      <c r="L1613" s="7"/>
    </row>
    <row r="1614">
      <c r="A1614" s="12"/>
      <c r="I1614" s="12"/>
      <c r="J1614" s="20"/>
      <c r="L1614" s="7"/>
    </row>
    <row r="1615">
      <c r="A1615" s="12"/>
      <c r="I1615" s="12"/>
      <c r="J1615" s="20"/>
      <c r="L1615" s="7"/>
    </row>
    <row r="1616">
      <c r="A1616" s="12"/>
      <c r="I1616" s="12"/>
      <c r="J1616" s="20"/>
      <c r="L1616" s="7"/>
    </row>
    <row r="1617">
      <c r="A1617" s="12"/>
      <c r="I1617" s="12"/>
      <c r="J1617" s="20"/>
      <c r="L1617" s="7"/>
    </row>
    <row r="1618">
      <c r="A1618" s="12"/>
      <c r="I1618" s="12"/>
      <c r="J1618" s="20"/>
      <c r="L1618" s="7"/>
    </row>
    <row r="1619">
      <c r="A1619" s="12"/>
      <c r="I1619" s="12"/>
      <c r="J1619" s="20"/>
      <c r="L1619" s="7"/>
    </row>
    <row r="1620">
      <c r="A1620" s="12"/>
      <c r="I1620" s="12"/>
      <c r="J1620" s="20"/>
      <c r="L1620" s="7"/>
    </row>
    <row r="1621">
      <c r="A1621" s="12"/>
      <c r="I1621" s="12"/>
      <c r="J1621" s="20"/>
      <c r="L1621" s="7"/>
    </row>
    <row r="1622">
      <c r="A1622" s="12"/>
      <c r="I1622" s="12"/>
      <c r="J1622" s="20"/>
      <c r="L1622" s="7"/>
    </row>
    <row r="1623">
      <c r="A1623" s="12"/>
      <c r="I1623" s="12"/>
      <c r="J1623" s="20"/>
      <c r="L1623" s="7"/>
    </row>
    <row r="1624">
      <c r="A1624" s="12"/>
      <c r="I1624" s="12"/>
      <c r="J1624" s="20"/>
      <c r="L1624" s="7"/>
    </row>
    <row r="1625">
      <c r="A1625" s="12"/>
      <c r="I1625" s="12"/>
      <c r="J1625" s="20"/>
      <c r="L1625" s="7"/>
    </row>
    <row r="1626">
      <c r="A1626" s="12"/>
      <c r="I1626" s="12"/>
      <c r="J1626" s="20"/>
      <c r="L1626" s="7"/>
    </row>
    <row r="1627">
      <c r="A1627" s="12"/>
      <c r="I1627" s="12"/>
      <c r="J1627" s="20"/>
      <c r="L1627" s="7"/>
    </row>
    <row r="1628">
      <c r="A1628" s="12"/>
      <c r="I1628" s="12"/>
      <c r="J1628" s="20"/>
      <c r="L1628" s="7"/>
    </row>
    <row r="1629">
      <c r="A1629" s="12"/>
      <c r="I1629" s="12"/>
      <c r="J1629" s="20"/>
      <c r="L1629" s="7"/>
    </row>
    <row r="1630">
      <c r="A1630" s="12"/>
      <c r="I1630" s="12"/>
      <c r="J1630" s="20"/>
      <c r="L1630" s="7"/>
    </row>
    <row r="1631">
      <c r="A1631" s="12"/>
      <c r="I1631" s="12"/>
      <c r="J1631" s="20"/>
      <c r="L1631" s="7"/>
    </row>
    <row r="1632">
      <c r="A1632" s="12"/>
      <c r="I1632" s="12"/>
      <c r="J1632" s="20"/>
      <c r="L1632" s="7"/>
    </row>
    <row r="1633">
      <c r="A1633" s="12"/>
      <c r="I1633" s="12"/>
      <c r="J1633" s="20"/>
      <c r="L1633" s="7"/>
    </row>
    <row r="1634">
      <c r="A1634" s="12"/>
      <c r="I1634" s="12"/>
      <c r="J1634" s="20"/>
      <c r="L1634" s="7"/>
    </row>
    <row r="1635">
      <c r="A1635" s="12"/>
      <c r="I1635" s="12"/>
      <c r="J1635" s="20"/>
      <c r="L1635" s="7"/>
    </row>
    <row r="1636">
      <c r="A1636" s="12"/>
      <c r="I1636" s="12"/>
      <c r="J1636" s="20"/>
      <c r="L1636" s="7"/>
    </row>
    <row r="1637">
      <c r="A1637" s="12"/>
      <c r="I1637" s="12"/>
      <c r="J1637" s="20"/>
      <c r="L1637" s="7"/>
    </row>
    <row r="1638">
      <c r="A1638" s="12"/>
      <c r="I1638" s="12"/>
      <c r="J1638" s="20"/>
      <c r="L1638" s="7"/>
    </row>
    <row r="1639">
      <c r="A1639" s="12"/>
      <c r="I1639" s="12"/>
      <c r="J1639" s="20"/>
      <c r="L1639" s="7"/>
    </row>
    <row r="1640">
      <c r="A1640" s="12"/>
      <c r="I1640" s="12"/>
      <c r="J1640" s="20"/>
      <c r="L1640" s="7"/>
    </row>
    <row r="1641">
      <c r="A1641" s="12"/>
      <c r="I1641" s="12"/>
      <c r="J1641" s="20"/>
      <c r="L1641" s="7"/>
    </row>
    <row r="1642">
      <c r="A1642" s="12"/>
      <c r="I1642" s="12"/>
      <c r="J1642" s="20"/>
      <c r="L1642" s="7"/>
    </row>
    <row r="1643">
      <c r="A1643" s="12"/>
      <c r="I1643" s="12"/>
      <c r="J1643" s="20"/>
      <c r="L1643" s="7"/>
    </row>
    <row r="1644">
      <c r="A1644" s="12"/>
      <c r="I1644" s="12"/>
      <c r="J1644" s="20"/>
      <c r="L1644" s="7"/>
    </row>
    <row r="1645">
      <c r="A1645" s="12"/>
      <c r="I1645" s="12"/>
      <c r="J1645" s="20"/>
      <c r="L1645" s="7"/>
    </row>
    <row r="1646">
      <c r="A1646" s="12"/>
      <c r="I1646" s="12"/>
      <c r="J1646" s="20"/>
      <c r="L1646" s="7"/>
    </row>
    <row r="1647">
      <c r="A1647" s="12"/>
      <c r="I1647" s="12"/>
      <c r="J1647" s="20"/>
      <c r="L1647" s="7"/>
    </row>
    <row r="1648">
      <c r="A1648" s="12"/>
      <c r="I1648" s="12"/>
      <c r="J1648" s="20"/>
      <c r="L1648" s="7"/>
    </row>
    <row r="1649">
      <c r="A1649" s="12"/>
      <c r="I1649" s="12"/>
      <c r="J1649" s="20"/>
      <c r="L1649" s="7"/>
    </row>
    <row r="1650">
      <c r="A1650" s="12"/>
      <c r="I1650" s="12"/>
      <c r="J1650" s="20"/>
      <c r="L1650" s="7"/>
    </row>
    <row r="1651">
      <c r="A1651" s="12"/>
      <c r="I1651" s="12"/>
      <c r="J1651" s="20"/>
      <c r="L1651" s="7"/>
    </row>
    <row r="1652">
      <c r="A1652" s="12"/>
      <c r="I1652" s="12"/>
      <c r="J1652" s="20"/>
      <c r="L1652" s="7"/>
    </row>
    <row r="1653">
      <c r="A1653" s="12"/>
      <c r="I1653" s="12"/>
      <c r="J1653" s="20"/>
      <c r="L1653" s="7"/>
    </row>
    <row r="1654">
      <c r="A1654" s="12"/>
      <c r="I1654" s="12"/>
      <c r="J1654" s="20"/>
      <c r="L1654" s="7"/>
    </row>
    <row r="1655">
      <c r="A1655" s="12"/>
      <c r="I1655" s="12"/>
      <c r="J1655" s="20"/>
      <c r="L1655" s="7"/>
    </row>
    <row r="1656">
      <c r="A1656" s="12"/>
      <c r="I1656" s="12"/>
      <c r="J1656" s="20"/>
      <c r="L1656" s="7"/>
    </row>
    <row r="1657">
      <c r="A1657" s="12"/>
      <c r="I1657" s="12"/>
      <c r="J1657" s="20"/>
      <c r="L1657" s="7"/>
    </row>
    <row r="1658">
      <c r="A1658" s="12"/>
      <c r="I1658" s="12"/>
      <c r="J1658" s="20"/>
      <c r="L1658" s="7"/>
    </row>
    <row r="1659">
      <c r="A1659" s="12"/>
      <c r="I1659" s="12"/>
      <c r="J1659" s="20"/>
      <c r="L1659" s="7"/>
    </row>
    <row r="1660">
      <c r="A1660" s="12"/>
      <c r="I1660" s="12"/>
      <c r="J1660" s="20"/>
      <c r="L1660" s="7"/>
    </row>
    <row r="1661">
      <c r="A1661" s="12"/>
      <c r="I1661" s="12"/>
      <c r="J1661" s="20"/>
      <c r="L1661" s="7"/>
    </row>
    <row r="1662">
      <c r="A1662" s="12"/>
      <c r="I1662" s="12"/>
      <c r="J1662" s="20"/>
      <c r="L1662" s="7"/>
    </row>
    <row r="1663">
      <c r="A1663" s="12"/>
      <c r="I1663" s="12"/>
      <c r="J1663" s="20"/>
      <c r="L1663" s="7"/>
    </row>
    <row r="1664">
      <c r="A1664" s="12"/>
      <c r="I1664" s="12"/>
      <c r="J1664" s="20"/>
      <c r="L1664" s="7"/>
    </row>
    <row r="1665">
      <c r="A1665" s="12"/>
      <c r="I1665" s="12"/>
      <c r="J1665" s="20"/>
      <c r="L1665" s="7"/>
    </row>
    <row r="1666">
      <c r="A1666" s="12"/>
      <c r="I1666" s="12"/>
      <c r="J1666" s="20"/>
      <c r="L1666" s="7"/>
    </row>
    <row r="1667">
      <c r="A1667" s="12"/>
      <c r="I1667" s="12"/>
      <c r="J1667" s="20"/>
      <c r="L1667" s="7"/>
    </row>
    <row r="1668">
      <c r="A1668" s="12"/>
      <c r="I1668" s="12"/>
      <c r="J1668" s="20"/>
      <c r="L1668" s="7"/>
    </row>
    <row r="1669">
      <c r="A1669" s="12"/>
      <c r="I1669" s="12"/>
      <c r="J1669" s="20"/>
      <c r="L1669" s="7"/>
    </row>
    <row r="1670">
      <c r="A1670" s="12"/>
      <c r="I1670" s="12"/>
      <c r="J1670" s="20"/>
      <c r="L1670" s="7"/>
    </row>
    <row r="1671">
      <c r="A1671" s="12"/>
      <c r="I1671" s="12"/>
      <c r="J1671" s="20"/>
      <c r="L1671" s="7"/>
    </row>
    <row r="1672">
      <c r="A1672" s="12"/>
      <c r="I1672" s="12"/>
      <c r="J1672" s="20"/>
      <c r="L1672" s="7"/>
    </row>
    <row r="1673">
      <c r="A1673" s="12"/>
      <c r="I1673" s="12"/>
      <c r="J1673" s="20"/>
      <c r="L1673" s="7"/>
    </row>
    <row r="1674">
      <c r="A1674" s="12"/>
      <c r="I1674" s="12"/>
      <c r="J1674" s="20"/>
      <c r="L1674" s="7"/>
    </row>
    <row r="1675">
      <c r="A1675" s="12"/>
      <c r="I1675" s="12"/>
      <c r="J1675" s="20"/>
      <c r="L1675" s="7"/>
    </row>
    <row r="1676">
      <c r="A1676" s="12"/>
      <c r="I1676" s="12"/>
      <c r="J1676" s="20"/>
      <c r="L1676" s="7"/>
    </row>
    <row r="1677">
      <c r="A1677" s="12"/>
      <c r="I1677" s="12"/>
      <c r="J1677" s="20"/>
      <c r="L1677" s="7"/>
    </row>
    <row r="1678">
      <c r="A1678" s="12"/>
      <c r="I1678" s="12"/>
      <c r="J1678" s="20"/>
      <c r="L1678" s="7"/>
    </row>
    <row r="1679">
      <c r="A1679" s="12"/>
      <c r="I1679" s="12"/>
      <c r="J1679" s="20"/>
      <c r="L1679" s="7"/>
    </row>
    <row r="1680">
      <c r="A1680" s="12"/>
      <c r="I1680" s="12"/>
      <c r="J1680" s="20"/>
      <c r="L1680" s="7"/>
    </row>
    <row r="1681">
      <c r="A1681" s="12"/>
      <c r="I1681" s="12"/>
      <c r="J1681" s="20"/>
      <c r="L1681" s="7"/>
    </row>
    <row r="1682">
      <c r="A1682" s="12"/>
      <c r="I1682" s="12"/>
      <c r="J1682" s="20"/>
      <c r="L1682" s="7"/>
    </row>
    <row r="1683">
      <c r="A1683" s="12"/>
      <c r="I1683" s="12"/>
      <c r="J1683" s="20"/>
      <c r="L1683" s="7"/>
    </row>
    <row r="1684">
      <c r="A1684" s="12"/>
      <c r="I1684" s="12"/>
      <c r="J1684" s="20"/>
      <c r="L1684" s="7"/>
    </row>
    <row r="1685">
      <c r="A1685" s="12"/>
      <c r="I1685" s="12"/>
      <c r="J1685" s="20"/>
      <c r="L1685" s="7"/>
    </row>
    <row r="1686">
      <c r="A1686" s="12"/>
      <c r="I1686" s="12"/>
      <c r="J1686" s="20"/>
      <c r="L1686" s="7"/>
    </row>
    <row r="1687">
      <c r="A1687" s="12"/>
      <c r="I1687" s="12"/>
      <c r="J1687" s="20"/>
      <c r="L1687" s="7"/>
    </row>
    <row r="1688">
      <c r="A1688" s="12"/>
      <c r="I1688" s="12"/>
      <c r="J1688" s="20"/>
      <c r="L1688" s="7"/>
    </row>
    <row r="1689">
      <c r="A1689" s="12"/>
      <c r="I1689" s="12"/>
      <c r="J1689" s="20"/>
      <c r="L1689" s="7"/>
    </row>
    <row r="1690">
      <c r="A1690" s="12"/>
      <c r="I1690" s="12"/>
      <c r="J1690" s="20"/>
      <c r="L1690" s="7"/>
    </row>
    <row r="1691">
      <c r="A1691" s="12"/>
      <c r="I1691" s="12"/>
      <c r="J1691" s="20"/>
      <c r="L1691" s="7"/>
    </row>
    <row r="1692">
      <c r="A1692" s="12"/>
      <c r="I1692" s="12"/>
      <c r="J1692" s="20"/>
      <c r="L1692" s="7"/>
    </row>
    <row r="1693">
      <c r="A1693" s="12"/>
      <c r="I1693" s="12"/>
      <c r="J1693" s="20"/>
      <c r="L1693" s="7"/>
    </row>
    <row r="1694">
      <c r="A1694" s="12"/>
      <c r="I1694" s="12"/>
      <c r="J1694" s="20"/>
      <c r="L1694" s="7"/>
    </row>
    <row r="1695">
      <c r="A1695" s="12"/>
      <c r="I1695" s="12"/>
      <c r="J1695" s="20"/>
      <c r="L1695" s="7"/>
    </row>
    <row r="1696">
      <c r="A1696" s="12"/>
      <c r="I1696" s="12"/>
      <c r="J1696" s="20"/>
      <c r="L1696" s="7"/>
    </row>
    <row r="1697">
      <c r="A1697" s="12"/>
      <c r="I1697" s="12"/>
      <c r="J1697" s="20"/>
      <c r="L1697" s="7"/>
    </row>
    <row r="1698">
      <c r="A1698" s="12"/>
      <c r="I1698" s="12"/>
      <c r="J1698" s="20"/>
      <c r="L1698" s="7"/>
    </row>
    <row r="1699">
      <c r="A1699" s="12"/>
      <c r="I1699" s="12"/>
      <c r="J1699" s="20"/>
      <c r="L1699" s="7"/>
    </row>
    <row r="1700">
      <c r="A1700" s="12"/>
      <c r="I1700" s="12"/>
      <c r="J1700" s="20"/>
      <c r="L1700" s="7"/>
    </row>
    <row r="1701">
      <c r="A1701" s="12"/>
      <c r="I1701" s="12"/>
      <c r="J1701" s="20"/>
      <c r="L1701" s="7"/>
    </row>
    <row r="1702">
      <c r="A1702" s="12"/>
      <c r="I1702" s="12"/>
      <c r="J1702" s="20"/>
      <c r="L1702" s="7"/>
    </row>
    <row r="1703">
      <c r="A1703" s="12"/>
      <c r="I1703" s="12"/>
      <c r="J1703" s="20"/>
      <c r="L1703" s="7"/>
    </row>
    <row r="1704">
      <c r="A1704" s="12"/>
      <c r="I1704" s="12"/>
      <c r="J1704" s="20"/>
      <c r="L1704" s="7"/>
    </row>
    <row r="1705">
      <c r="A1705" s="12"/>
      <c r="I1705" s="12"/>
      <c r="J1705" s="20"/>
      <c r="L1705" s="7"/>
    </row>
    <row r="1706">
      <c r="A1706" s="12"/>
      <c r="I1706" s="12"/>
      <c r="J1706" s="20"/>
      <c r="L1706" s="7"/>
    </row>
    <row r="1707">
      <c r="A1707" s="12"/>
      <c r="I1707" s="12"/>
      <c r="J1707" s="20"/>
      <c r="L1707" s="7"/>
    </row>
    <row r="1708">
      <c r="A1708" s="12"/>
      <c r="I1708" s="12"/>
      <c r="J1708" s="20"/>
      <c r="L1708" s="7"/>
    </row>
    <row r="1709">
      <c r="A1709" s="12"/>
      <c r="I1709" s="12"/>
      <c r="J1709" s="20"/>
      <c r="L1709" s="7"/>
    </row>
    <row r="1710">
      <c r="A1710" s="12"/>
      <c r="I1710" s="12"/>
      <c r="J1710" s="20"/>
      <c r="L1710" s="7"/>
    </row>
    <row r="1711">
      <c r="A1711" s="12"/>
      <c r="I1711" s="12"/>
      <c r="J1711" s="20"/>
      <c r="L1711" s="7"/>
    </row>
    <row r="1712">
      <c r="A1712" s="12"/>
      <c r="I1712" s="12"/>
      <c r="J1712" s="20"/>
      <c r="L1712" s="7"/>
    </row>
    <row r="1713">
      <c r="A1713" s="12"/>
      <c r="I1713" s="12"/>
      <c r="J1713" s="20"/>
      <c r="L1713" s="7"/>
    </row>
    <row r="1714">
      <c r="A1714" s="12"/>
      <c r="I1714" s="12"/>
      <c r="J1714" s="20"/>
      <c r="L1714" s="7"/>
    </row>
    <row r="1715">
      <c r="A1715" s="12"/>
      <c r="I1715" s="12"/>
      <c r="J1715" s="20"/>
      <c r="L1715" s="7"/>
    </row>
    <row r="1716">
      <c r="A1716" s="12"/>
      <c r="I1716" s="12"/>
      <c r="J1716" s="20"/>
      <c r="L1716" s="7"/>
    </row>
    <row r="1717">
      <c r="A1717" s="12"/>
      <c r="I1717" s="12"/>
      <c r="J1717" s="20"/>
      <c r="L1717" s="7"/>
    </row>
    <row r="1718">
      <c r="A1718" s="12"/>
      <c r="I1718" s="12"/>
      <c r="J1718" s="20"/>
      <c r="L1718" s="7"/>
    </row>
    <row r="1719">
      <c r="A1719" s="12"/>
      <c r="I1719" s="12"/>
      <c r="J1719" s="20"/>
      <c r="L1719" s="7"/>
    </row>
    <row r="1720">
      <c r="A1720" s="12"/>
      <c r="I1720" s="12"/>
      <c r="J1720" s="20"/>
      <c r="L1720" s="7"/>
    </row>
    <row r="1721">
      <c r="A1721" s="12"/>
      <c r="I1721" s="12"/>
      <c r="J1721" s="20"/>
      <c r="L1721" s="7"/>
    </row>
    <row r="1722">
      <c r="A1722" s="12"/>
      <c r="I1722" s="12"/>
      <c r="J1722" s="20"/>
      <c r="L1722" s="7"/>
    </row>
    <row r="1723">
      <c r="A1723" s="12"/>
      <c r="I1723" s="12"/>
      <c r="J1723" s="20"/>
      <c r="L1723" s="7"/>
    </row>
    <row r="1724">
      <c r="A1724" s="12"/>
      <c r="I1724" s="12"/>
      <c r="J1724" s="20"/>
      <c r="L1724" s="7"/>
    </row>
    <row r="1725">
      <c r="A1725" s="12"/>
      <c r="I1725" s="12"/>
      <c r="J1725" s="20"/>
      <c r="L1725" s="7"/>
    </row>
    <row r="1726">
      <c r="A1726" s="12"/>
      <c r="I1726" s="12"/>
      <c r="J1726" s="20"/>
      <c r="L1726" s="7"/>
    </row>
    <row r="1727">
      <c r="A1727" s="12"/>
      <c r="I1727" s="12"/>
      <c r="J1727" s="20"/>
      <c r="L1727" s="7"/>
    </row>
    <row r="1728">
      <c r="A1728" s="12"/>
      <c r="I1728" s="12"/>
      <c r="J1728" s="20"/>
      <c r="L1728" s="7"/>
    </row>
    <row r="1729">
      <c r="A1729" s="12"/>
      <c r="I1729" s="12"/>
      <c r="J1729" s="20"/>
      <c r="L1729" s="7"/>
    </row>
    <row r="1730">
      <c r="A1730" s="12"/>
      <c r="I1730" s="12"/>
      <c r="J1730" s="20"/>
      <c r="L1730" s="7"/>
    </row>
    <row r="1731">
      <c r="A1731" s="12"/>
      <c r="I1731" s="12"/>
      <c r="J1731" s="20"/>
      <c r="L1731" s="7"/>
    </row>
    <row r="1732">
      <c r="A1732" s="12"/>
      <c r="I1732" s="12"/>
      <c r="J1732" s="20"/>
      <c r="L1732" s="7"/>
    </row>
    <row r="1733">
      <c r="A1733" s="12"/>
      <c r="I1733" s="12"/>
      <c r="J1733" s="20"/>
      <c r="L1733" s="7"/>
    </row>
    <row r="1734">
      <c r="A1734" s="12"/>
      <c r="I1734" s="12"/>
      <c r="J1734" s="20"/>
      <c r="L1734" s="7"/>
    </row>
    <row r="1735">
      <c r="A1735" s="12"/>
      <c r="I1735" s="12"/>
      <c r="J1735" s="20"/>
      <c r="L1735" s="7"/>
    </row>
    <row r="1736">
      <c r="A1736" s="12"/>
      <c r="I1736" s="12"/>
      <c r="J1736" s="20"/>
      <c r="L1736" s="7"/>
    </row>
    <row r="1737">
      <c r="A1737" s="12"/>
      <c r="I1737" s="12"/>
      <c r="J1737" s="20"/>
      <c r="L1737" s="7"/>
    </row>
    <row r="1738">
      <c r="A1738" s="12"/>
      <c r="I1738" s="12"/>
      <c r="J1738" s="20"/>
      <c r="L1738" s="7"/>
    </row>
    <row r="1739">
      <c r="A1739" s="12"/>
      <c r="I1739" s="12"/>
      <c r="J1739" s="20"/>
      <c r="L1739" s="7"/>
    </row>
    <row r="1740">
      <c r="A1740" s="12"/>
      <c r="I1740" s="12"/>
      <c r="J1740" s="20"/>
      <c r="L1740" s="7"/>
    </row>
    <row r="1741">
      <c r="A1741" s="12"/>
      <c r="I1741" s="12"/>
      <c r="J1741" s="20"/>
      <c r="L1741" s="7"/>
    </row>
    <row r="1742">
      <c r="A1742" s="12"/>
      <c r="I1742" s="12"/>
      <c r="J1742" s="20"/>
      <c r="L1742" s="7"/>
    </row>
    <row r="1743">
      <c r="A1743" s="12"/>
      <c r="I1743" s="12"/>
      <c r="J1743" s="20"/>
      <c r="L1743" s="7"/>
    </row>
    <row r="1744">
      <c r="A1744" s="12"/>
      <c r="I1744" s="12"/>
      <c r="J1744" s="20"/>
      <c r="L1744" s="7"/>
    </row>
    <row r="1745">
      <c r="A1745" s="12"/>
      <c r="I1745" s="12"/>
      <c r="J1745" s="20"/>
      <c r="L1745" s="7"/>
    </row>
    <row r="1746">
      <c r="A1746" s="12"/>
      <c r="I1746" s="12"/>
      <c r="J1746" s="20"/>
      <c r="L1746" s="7"/>
    </row>
    <row r="1747">
      <c r="A1747" s="12"/>
      <c r="I1747" s="12"/>
      <c r="J1747" s="20"/>
      <c r="L1747" s="7"/>
    </row>
    <row r="1748">
      <c r="A1748" s="12"/>
      <c r="I1748" s="12"/>
      <c r="J1748" s="20"/>
      <c r="L1748" s="7"/>
    </row>
    <row r="1749">
      <c r="A1749" s="12"/>
      <c r="I1749" s="12"/>
      <c r="J1749" s="20"/>
      <c r="L1749" s="7"/>
    </row>
    <row r="1750">
      <c r="A1750" s="12"/>
      <c r="I1750" s="12"/>
      <c r="J1750" s="20"/>
      <c r="L1750" s="7"/>
    </row>
    <row r="1751">
      <c r="A1751" s="12"/>
      <c r="I1751" s="12"/>
      <c r="J1751" s="20"/>
      <c r="L1751" s="7"/>
    </row>
    <row r="1752">
      <c r="A1752" s="12"/>
      <c r="I1752" s="12"/>
      <c r="J1752" s="20"/>
      <c r="L1752" s="7"/>
    </row>
    <row r="1753">
      <c r="A1753" s="12"/>
      <c r="I1753" s="12"/>
      <c r="J1753" s="20"/>
      <c r="L1753" s="7"/>
    </row>
    <row r="1754">
      <c r="A1754" s="12"/>
      <c r="I1754" s="12"/>
      <c r="J1754" s="20"/>
      <c r="L1754" s="7"/>
    </row>
    <row r="1755">
      <c r="A1755" s="12"/>
      <c r="I1755" s="12"/>
      <c r="J1755" s="20"/>
      <c r="L1755" s="7"/>
    </row>
    <row r="1756">
      <c r="A1756" s="12"/>
      <c r="I1756" s="12"/>
      <c r="J1756" s="20"/>
      <c r="L1756" s="7"/>
    </row>
    <row r="1757">
      <c r="A1757" s="12"/>
      <c r="I1757" s="12"/>
      <c r="J1757" s="20"/>
      <c r="L1757" s="7"/>
    </row>
    <row r="1758">
      <c r="A1758" s="12"/>
      <c r="I1758" s="12"/>
      <c r="J1758" s="20"/>
      <c r="L1758" s="7"/>
    </row>
    <row r="1759">
      <c r="A1759" s="12"/>
      <c r="I1759" s="12"/>
      <c r="J1759" s="20"/>
      <c r="L1759" s="7"/>
    </row>
    <row r="1760">
      <c r="A1760" s="12"/>
      <c r="I1760" s="12"/>
      <c r="J1760" s="20"/>
      <c r="L1760" s="7"/>
    </row>
    <row r="1761">
      <c r="A1761" s="12"/>
      <c r="I1761" s="12"/>
      <c r="J1761" s="20"/>
      <c r="L1761" s="7"/>
    </row>
    <row r="1762">
      <c r="A1762" s="12"/>
      <c r="I1762" s="12"/>
      <c r="J1762" s="20"/>
      <c r="L1762" s="7"/>
    </row>
    <row r="1763">
      <c r="A1763" s="12"/>
      <c r="I1763" s="12"/>
      <c r="J1763" s="20"/>
      <c r="L1763" s="7"/>
    </row>
    <row r="1764">
      <c r="A1764" s="12"/>
      <c r="I1764" s="12"/>
      <c r="J1764" s="20"/>
      <c r="L1764" s="7"/>
    </row>
    <row r="1765">
      <c r="A1765" s="12"/>
      <c r="I1765" s="12"/>
      <c r="J1765" s="20"/>
      <c r="L1765" s="7"/>
    </row>
    <row r="1766">
      <c r="A1766" s="12"/>
      <c r="I1766" s="12"/>
      <c r="J1766" s="20"/>
      <c r="L1766" s="7"/>
    </row>
    <row r="1767">
      <c r="A1767" s="12"/>
      <c r="I1767" s="12"/>
      <c r="J1767" s="20"/>
      <c r="L1767" s="7"/>
    </row>
    <row r="1768">
      <c r="A1768" s="12"/>
      <c r="I1768" s="12"/>
      <c r="J1768" s="20"/>
      <c r="L1768" s="7"/>
    </row>
    <row r="1769">
      <c r="A1769" s="12"/>
      <c r="I1769" s="12"/>
      <c r="J1769" s="20"/>
      <c r="L1769" s="7"/>
    </row>
    <row r="1770">
      <c r="A1770" s="12"/>
      <c r="I1770" s="12"/>
      <c r="J1770" s="20"/>
      <c r="L1770" s="7"/>
    </row>
    <row r="1771">
      <c r="A1771" s="12"/>
      <c r="I1771" s="12"/>
      <c r="J1771" s="20"/>
      <c r="L1771" s="7"/>
    </row>
    <row r="1772">
      <c r="A1772" s="12"/>
      <c r="I1772" s="12"/>
      <c r="J1772" s="20"/>
      <c r="L1772" s="7"/>
    </row>
    <row r="1773">
      <c r="A1773" s="12"/>
      <c r="I1773" s="12"/>
      <c r="J1773" s="20"/>
      <c r="L1773" s="7"/>
    </row>
    <row r="1774">
      <c r="A1774" s="12"/>
      <c r="I1774" s="12"/>
      <c r="J1774" s="20"/>
      <c r="L1774" s="7"/>
    </row>
    <row r="1775">
      <c r="A1775" s="12"/>
      <c r="I1775" s="12"/>
      <c r="J1775" s="20"/>
      <c r="L1775" s="7"/>
    </row>
    <row r="1776">
      <c r="A1776" s="12"/>
      <c r="I1776" s="12"/>
      <c r="J1776" s="20"/>
      <c r="L1776" s="7"/>
    </row>
    <row r="1777">
      <c r="A1777" s="12"/>
      <c r="I1777" s="12"/>
      <c r="J1777" s="20"/>
      <c r="L1777" s="7"/>
    </row>
    <row r="1778">
      <c r="A1778" s="12"/>
      <c r="I1778" s="12"/>
      <c r="J1778" s="20"/>
      <c r="L1778" s="7"/>
    </row>
    <row r="1779">
      <c r="A1779" s="12"/>
      <c r="I1779" s="12"/>
      <c r="J1779" s="20"/>
      <c r="L1779" s="7"/>
    </row>
    <row r="1780">
      <c r="A1780" s="12"/>
      <c r="I1780" s="12"/>
      <c r="J1780" s="20"/>
      <c r="L1780" s="7"/>
    </row>
    <row r="1781">
      <c r="A1781" s="12"/>
      <c r="I1781" s="12"/>
      <c r="J1781" s="20"/>
      <c r="L1781" s="7"/>
    </row>
    <row r="1782">
      <c r="A1782" s="12"/>
      <c r="I1782" s="12"/>
      <c r="J1782" s="20"/>
      <c r="L1782" s="7"/>
    </row>
    <row r="1783">
      <c r="A1783" s="12"/>
      <c r="I1783" s="12"/>
      <c r="J1783" s="20"/>
      <c r="L1783" s="7"/>
    </row>
    <row r="1784">
      <c r="A1784" s="12"/>
      <c r="I1784" s="12"/>
      <c r="J1784" s="20"/>
      <c r="L1784" s="7"/>
    </row>
    <row r="1785">
      <c r="A1785" s="12"/>
      <c r="I1785" s="12"/>
      <c r="J1785" s="20"/>
      <c r="L1785" s="7"/>
    </row>
    <row r="1786">
      <c r="A1786" s="12"/>
      <c r="I1786" s="12"/>
      <c r="J1786" s="20"/>
      <c r="L1786" s="7"/>
    </row>
    <row r="1787">
      <c r="A1787" s="12"/>
      <c r="I1787" s="12"/>
      <c r="J1787" s="20"/>
      <c r="L1787" s="7"/>
    </row>
    <row r="1788">
      <c r="A1788" s="12"/>
      <c r="I1788" s="12"/>
      <c r="J1788" s="20"/>
      <c r="L1788" s="7"/>
    </row>
    <row r="1789">
      <c r="A1789" s="12"/>
      <c r="I1789" s="12"/>
      <c r="J1789" s="20"/>
      <c r="L1789" s="7"/>
    </row>
    <row r="1790">
      <c r="A1790" s="12"/>
      <c r="I1790" s="12"/>
      <c r="J1790" s="20"/>
      <c r="L1790" s="7"/>
    </row>
    <row r="1791">
      <c r="A1791" s="12"/>
      <c r="I1791" s="12"/>
      <c r="J1791" s="20"/>
      <c r="L1791" s="7"/>
    </row>
    <row r="1792">
      <c r="A1792" s="12"/>
      <c r="I1792" s="12"/>
      <c r="J1792" s="20"/>
      <c r="L1792" s="7"/>
    </row>
    <row r="1793">
      <c r="A1793" s="12"/>
      <c r="I1793" s="12"/>
      <c r="J1793" s="20"/>
      <c r="L1793" s="7"/>
    </row>
    <row r="1794">
      <c r="A1794" s="12"/>
      <c r="I1794" s="12"/>
      <c r="J1794" s="20"/>
      <c r="L1794" s="7"/>
    </row>
    <row r="1795">
      <c r="A1795" s="12"/>
      <c r="I1795" s="12"/>
      <c r="J1795" s="20"/>
      <c r="L1795" s="7"/>
    </row>
    <row r="1796">
      <c r="A1796" s="12"/>
      <c r="I1796" s="12"/>
      <c r="J1796" s="20"/>
      <c r="L1796" s="7"/>
    </row>
    <row r="1797">
      <c r="A1797" s="12"/>
      <c r="I1797" s="12"/>
      <c r="J1797" s="20"/>
      <c r="L1797" s="7"/>
    </row>
    <row r="1798">
      <c r="A1798" s="12"/>
      <c r="I1798" s="12"/>
      <c r="J1798" s="20"/>
      <c r="L1798" s="7"/>
    </row>
    <row r="1799">
      <c r="A1799" s="12"/>
      <c r="I1799" s="12"/>
      <c r="J1799" s="20"/>
      <c r="L1799" s="7"/>
    </row>
    <row r="1800">
      <c r="A1800" s="12"/>
      <c r="I1800" s="12"/>
      <c r="J1800" s="20"/>
      <c r="L1800" s="7"/>
    </row>
    <row r="1801">
      <c r="A1801" s="12"/>
      <c r="I1801" s="12"/>
      <c r="J1801" s="20"/>
      <c r="L1801" s="7"/>
    </row>
    <row r="1802">
      <c r="A1802" s="12"/>
      <c r="I1802" s="12"/>
      <c r="J1802" s="20"/>
      <c r="L1802" s="7"/>
    </row>
    <row r="1803">
      <c r="A1803" s="12"/>
      <c r="I1803" s="12"/>
      <c r="J1803" s="20"/>
      <c r="L1803" s="7"/>
    </row>
    <row r="1804">
      <c r="A1804" s="12"/>
      <c r="I1804" s="12"/>
      <c r="J1804" s="20"/>
      <c r="L1804" s="7"/>
    </row>
    <row r="1805">
      <c r="A1805" s="12"/>
      <c r="I1805" s="12"/>
      <c r="J1805" s="20"/>
      <c r="L1805" s="7"/>
    </row>
    <row r="1806">
      <c r="A1806" s="12"/>
      <c r="I1806" s="12"/>
      <c r="J1806" s="20"/>
      <c r="L1806" s="7"/>
    </row>
    <row r="1807">
      <c r="A1807" s="12"/>
      <c r="I1807" s="12"/>
      <c r="J1807" s="20"/>
      <c r="L1807" s="7"/>
    </row>
    <row r="1808">
      <c r="A1808" s="12"/>
      <c r="I1808" s="12"/>
      <c r="J1808" s="20"/>
      <c r="L1808" s="7"/>
    </row>
    <row r="1809">
      <c r="A1809" s="12"/>
      <c r="I1809" s="12"/>
      <c r="J1809" s="20"/>
      <c r="L1809" s="7"/>
    </row>
    <row r="1810">
      <c r="A1810" s="12"/>
      <c r="I1810" s="12"/>
      <c r="J1810" s="20"/>
      <c r="L1810" s="7"/>
    </row>
    <row r="1811">
      <c r="A1811" s="12"/>
      <c r="I1811" s="12"/>
      <c r="J1811" s="20"/>
      <c r="L1811" s="7"/>
    </row>
    <row r="1812">
      <c r="A1812" s="12"/>
      <c r="I1812" s="12"/>
      <c r="J1812" s="20"/>
      <c r="L1812" s="7"/>
    </row>
    <row r="1813">
      <c r="A1813" s="12"/>
      <c r="I1813" s="12"/>
      <c r="J1813" s="20"/>
      <c r="L1813" s="7"/>
    </row>
    <row r="1814">
      <c r="A1814" s="12"/>
      <c r="I1814" s="12"/>
      <c r="J1814" s="20"/>
      <c r="L1814" s="7"/>
    </row>
    <row r="1815">
      <c r="A1815" s="12"/>
      <c r="I1815" s="12"/>
      <c r="J1815" s="20"/>
      <c r="L1815" s="7"/>
    </row>
    <row r="1816">
      <c r="A1816" s="12"/>
      <c r="I1816" s="12"/>
      <c r="J1816" s="20"/>
      <c r="L1816" s="7"/>
    </row>
    <row r="1817">
      <c r="A1817" s="12"/>
      <c r="I1817" s="12"/>
      <c r="J1817" s="20"/>
      <c r="L1817" s="7"/>
    </row>
    <row r="1818">
      <c r="A1818" s="12"/>
      <c r="I1818" s="12"/>
      <c r="J1818" s="20"/>
      <c r="L1818" s="7"/>
    </row>
    <row r="1819">
      <c r="A1819" s="12"/>
      <c r="I1819" s="12"/>
      <c r="J1819" s="20"/>
      <c r="L1819" s="7"/>
    </row>
    <row r="1820">
      <c r="A1820" s="12"/>
      <c r="I1820" s="12"/>
      <c r="J1820" s="20"/>
      <c r="L1820" s="7"/>
    </row>
    <row r="1821">
      <c r="A1821" s="12"/>
      <c r="I1821" s="12"/>
      <c r="J1821" s="20"/>
      <c r="L1821" s="7"/>
    </row>
    <row r="1822">
      <c r="A1822" s="12"/>
      <c r="I1822" s="12"/>
      <c r="J1822" s="20"/>
      <c r="L1822" s="7"/>
    </row>
    <row r="1823">
      <c r="A1823" s="12"/>
      <c r="I1823" s="12"/>
      <c r="J1823" s="20"/>
      <c r="L1823" s="7"/>
    </row>
    <row r="1824">
      <c r="A1824" s="12"/>
      <c r="I1824" s="12"/>
      <c r="J1824" s="20"/>
      <c r="L1824" s="7"/>
    </row>
    <row r="1825">
      <c r="A1825" s="12"/>
      <c r="I1825" s="12"/>
      <c r="J1825" s="20"/>
      <c r="L1825" s="7"/>
    </row>
    <row r="1826">
      <c r="A1826" s="12"/>
      <c r="I1826" s="12"/>
      <c r="J1826" s="20"/>
      <c r="L1826" s="7"/>
    </row>
    <row r="1827">
      <c r="A1827" s="12"/>
      <c r="I1827" s="12"/>
      <c r="J1827" s="20"/>
      <c r="L1827" s="7"/>
    </row>
    <row r="1828">
      <c r="A1828" s="12"/>
      <c r="I1828" s="12"/>
      <c r="J1828" s="20"/>
      <c r="L1828" s="7"/>
    </row>
    <row r="1829">
      <c r="A1829" s="12"/>
      <c r="I1829" s="12"/>
      <c r="J1829" s="20"/>
      <c r="L1829" s="7"/>
    </row>
    <row r="1830">
      <c r="A1830" s="12"/>
      <c r="I1830" s="12"/>
      <c r="J1830" s="20"/>
      <c r="L1830" s="7"/>
    </row>
    <row r="1831">
      <c r="A1831" s="12"/>
      <c r="I1831" s="12"/>
      <c r="J1831" s="20"/>
      <c r="L1831" s="7"/>
    </row>
    <row r="1832">
      <c r="A1832" s="12"/>
      <c r="I1832" s="12"/>
      <c r="J1832" s="20"/>
      <c r="L1832" s="7"/>
    </row>
    <row r="1833">
      <c r="A1833" s="12"/>
      <c r="I1833" s="12"/>
      <c r="J1833" s="20"/>
      <c r="L1833" s="7"/>
    </row>
    <row r="1834">
      <c r="A1834" s="12"/>
      <c r="I1834" s="12"/>
      <c r="J1834" s="20"/>
      <c r="L1834" s="7"/>
    </row>
    <row r="1835">
      <c r="A1835" s="12"/>
      <c r="I1835" s="12"/>
      <c r="J1835" s="20"/>
      <c r="L1835" s="7"/>
    </row>
    <row r="1836">
      <c r="A1836" s="12"/>
      <c r="I1836" s="12"/>
      <c r="J1836" s="20"/>
      <c r="L1836" s="7"/>
    </row>
    <row r="1837">
      <c r="A1837" s="12"/>
      <c r="I1837" s="12"/>
      <c r="J1837" s="20"/>
      <c r="L1837" s="7"/>
    </row>
    <row r="1838">
      <c r="A1838" s="12"/>
      <c r="I1838" s="12"/>
      <c r="J1838" s="20"/>
      <c r="L1838" s="7"/>
    </row>
    <row r="1839">
      <c r="A1839" s="12"/>
      <c r="I1839" s="12"/>
      <c r="J1839" s="20"/>
      <c r="L1839" s="7"/>
    </row>
    <row r="1840">
      <c r="A1840" s="12"/>
      <c r="I1840" s="12"/>
      <c r="J1840" s="20"/>
      <c r="L1840" s="7"/>
    </row>
    <row r="1841">
      <c r="A1841" s="12"/>
      <c r="I1841" s="12"/>
      <c r="J1841" s="20"/>
      <c r="L1841" s="7"/>
    </row>
    <row r="1842">
      <c r="A1842" s="12"/>
      <c r="I1842" s="12"/>
      <c r="J1842" s="20"/>
      <c r="L1842" s="7"/>
    </row>
    <row r="1843">
      <c r="A1843" s="12"/>
      <c r="I1843" s="12"/>
      <c r="J1843" s="20"/>
      <c r="L1843" s="7"/>
    </row>
    <row r="1844">
      <c r="A1844" s="12"/>
      <c r="I1844" s="12"/>
      <c r="J1844" s="20"/>
      <c r="L1844" s="7"/>
    </row>
    <row r="1845">
      <c r="A1845" s="12"/>
      <c r="I1845" s="12"/>
      <c r="J1845" s="20"/>
      <c r="L1845" s="7"/>
    </row>
    <row r="1846">
      <c r="A1846" s="12"/>
      <c r="I1846" s="12"/>
      <c r="J1846" s="20"/>
      <c r="L1846" s="7"/>
    </row>
    <row r="1847">
      <c r="A1847" s="12"/>
      <c r="I1847" s="12"/>
      <c r="J1847" s="20"/>
      <c r="L1847" s="7"/>
    </row>
    <row r="1848">
      <c r="A1848" s="12"/>
      <c r="I1848" s="12"/>
      <c r="J1848" s="20"/>
      <c r="L1848" s="7"/>
    </row>
    <row r="1849">
      <c r="A1849" s="12"/>
      <c r="I1849" s="12"/>
      <c r="J1849" s="20"/>
      <c r="L1849" s="7"/>
    </row>
    <row r="1850">
      <c r="A1850" s="12"/>
      <c r="I1850" s="12"/>
      <c r="J1850" s="20"/>
      <c r="L1850" s="7"/>
    </row>
    <row r="1851">
      <c r="A1851" s="12"/>
      <c r="I1851" s="12"/>
      <c r="J1851" s="20"/>
      <c r="L1851" s="7"/>
    </row>
    <row r="1852">
      <c r="A1852" s="12"/>
      <c r="I1852" s="12"/>
      <c r="J1852" s="20"/>
      <c r="L1852" s="7"/>
    </row>
    <row r="1853">
      <c r="A1853" s="12"/>
      <c r="I1853" s="12"/>
      <c r="J1853" s="20"/>
      <c r="L1853" s="7"/>
    </row>
    <row r="1854">
      <c r="A1854" s="12"/>
      <c r="I1854" s="12"/>
      <c r="J1854" s="20"/>
      <c r="L1854" s="7"/>
    </row>
    <row r="1855">
      <c r="A1855" s="12"/>
      <c r="I1855" s="12"/>
      <c r="J1855" s="20"/>
      <c r="L1855" s="7"/>
    </row>
    <row r="1856">
      <c r="A1856" s="12"/>
      <c r="I1856" s="12"/>
      <c r="J1856" s="20"/>
      <c r="L1856" s="7"/>
    </row>
    <row r="1857">
      <c r="A1857" s="12"/>
      <c r="I1857" s="12"/>
      <c r="J1857" s="20"/>
      <c r="L1857" s="7"/>
    </row>
    <row r="1858">
      <c r="A1858" s="12"/>
      <c r="I1858" s="12"/>
      <c r="J1858" s="20"/>
      <c r="L1858" s="7"/>
    </row>
    <row r="1859">
      <c r="A1859" s="12"/>
      <c r="I1859" s="12"/>
      <c r="J1859" s="20"/>
      <c r="L1859" s="7"/>
    </row>
    <row r="1860">
      <c r="A1860" s="12"/>
      <c r="I1860" s="12"/>
      <c r="J1860" s="20"/>
      <c r="L1860" s="7"/>
    </row>
    <row r="1861">
      <c r="A1861" s="12"/>
      <c r="I1861" s="12"/>
      <c r="J1861" s="20"/>
      <c r="L1861" s="7"/>
    </row>
    <row r="1862">
      <c r="A1862" s="12"/>
      <c r="I1862" s="12"/>
      <c r="J1862" s="20"/>
      <c r="L1862" s="7"/>
    </row>
    <row r="1863">
      <c r="A1863" s="12"/>
      <c r="I1863" s="12"/>
      <c r="J1863" s="20"/>
      <c r="L1863" s="7"/>
    </row>
    <row r="1864">
      <c r="A1864" s="12"/>
      <c r="I1864" s="12"/>
      <c r="J1864" s="20"/>
      <c r="L1864" s="7"/>
    </row>
    <row r="1865">
      <c r="A1865" s="12"/>
      <c r="I1865" s="12"/>
      <c r="J1865" s="20"/>
      <c r="L1865" s="7"/>
    </row>
    <row r="1866">
      <c r="A1866" s="12"/>
      <c r="I1866" s="12"/>
      <c r="J1866" s="20"/>
      <c r="L1866" s="7"/>
    </row>
    <row r="1867">
      <c r="A1867" s="12"/>
      <c r="I1867" s="12"/>
      <c r="J1867" s="20"/>
      <c r="L1867" s="7"/>
    </row>
    <row r="1868">
      <c r="A1868" s="12"/>
      <c r="I1868" s="12"/>
      <c r="J1868" s="20"/>
      <c r="L1868" s="7"/>
    </row>
    <row r="1869">
      <c r="A1869" s="12"/>
      <c r="I1869" s="12"/>
      <c r="J1869" s="20"/>
      <c r="L1869" s="7"/>
    </row>
    <row r="1870">
      <c r="A1870" s="12"/>
      <c r="I1870" s="12"/>
      <c r="J1870" s="20"/>
      <c r="L1870" s="7"/>
    </row>
    <row r="1871">
      <c r="A1871" s="12"/>
      <c r="I1871" s="12"/>
      <c r="J1871" s="20"/>
      <c r="L1871" s="7"/>
    </row>
    <row r="1872">
      <c r="A1872" s="12"/>
      <c r="I1872" s="12"/>
      <c r="J1872" s="20"/>
      <c r="L1872" s="7"/>
    </row>
    <row r="1873">
      <c r="A1873" s="12"/>
      <c r="I1873" s="12"/>
      <c r="J1873" s="20"/>
      <c r="L1873" s="7"/>
    </row>
    <row r="1874">
      <c r="A1874" s="12"/>
      <c r="I1874" s="12"/>
      <c r="J1874" s="20"/>
      <c r="L1874" s="7"/>
    </row>
    <row r="1875">
      <c r="A1875" s="12"/>
      <c r="I1875" s="12"/>
      <c r="J1875" s="20"/>
      <c r="L1875" s="7"/>
    </row>
    <row r="1876">
      <c r="A1876" s="12"/>
      <c r="I1876" s="12"/>
      <c r="J1876" s="20"/>
      <c r="L1876" s="7"/>
    </row>
    <row r="1877">
      <c r="A1877" s="12"/>
      <c r="I1877" s="12"/>
      <c r="J1877" s="20"/>
      <c r="L1877" s="7"/>
    </row>
    <row r="1878">
      <c r="A1878" s="12"/>
      <c r="I1878" s="12"/>
      <c r="J1878" s="20"/>
      <c r="L1878" s="7"/>
    </row>
    <row r="1879">
      <c r="A1879" s="12"/>
      <c r="I1879" s="12"/>
      <c r="J1879" s="20"/>
      <c r="L1879" s="7"/>
    </row>
    <row r="1880">
      <c r="A1880" s="12"/>
      <c r="I1880" s="12"/>
      <c r="J1880" s="20"/>
      <c r="L1880" s="7"/>
    </row>
    <row r="1881">
      <c r="A1881" s="12"/>
      <c r="I1881" s="12"/>
      <c r="J1881" s="20"/>
      <c r="L1881" s="7"/>
    </row>
    <row r="1882">
      <c r="A1882" s="12"/>
      <c r="I1882" s="12"/>
      <c r="J1882" s="20"/>
      <c r="L1882" s="7"/>
    </row>
    <row r="1883">
      <c r="A1883" s="12"/>
      <c r="I1883" s="12"/>
      <c r="J1883" s="20"/>
      <c r="L1883" s="7"/>
    </row>
    <row r="1884">
      <c r="A1884" s="12"/>
      <c r="I1884" s="12"/>
      <c r="J1884" s="20"/>
      <c r="L1884" s="7"/>
    </row>
    <row r="1885">
      <c r="A1885" s="12"/>
      <c r="I1885" s="12"/>
      <c r="J1885" s="20"/>
      <c r="L1885" s="7"/>
    </row>
    <row r="1886">
      <c r="A1886" s="12"/>
      <c r="I1886" s="12"/>
      <c r="J1886" s="20"/>
      <c r="L1886" s="7"/>
    </row>
    <row r="1887">
      <c r="A1887" s="12"/>
      <c r="I1887" s="12"/>
      <c r="J1887" s="20"/>
      <c r="L1887" s="7"/>
    </row>
    <row r="1888">
      <c r="A1888" s="12"/>
      <c r="I1888" s="12"/>
      <c r="J1888" s="20"/>
      <c r="L1888" s="7"/>
    </row>
    <row r="1889">
      <c r="A1889" s="12"/>
      <c r="I1889" s="12"/>
      <c r="J1889" s="20"/>
      <c r="L1889" s="7"/>
    </row>
    <row r="1890">
      <c r="A1890" s="12"/>
      <c r="I1890" s="12"/>
      <c r="J1890" s="20"/>
      <c r="L1890" s="7"/>
    </row>
    <row r="1891">
      <c r="A1891" s="12"/>
      <c r="I1891" s="12"/>
      <c r="J1891" s="20"/>
      <c r="L1891" s="7"/>
    </row>
    <row r="1892">
      <c r="A1892" s="12"/>
      <c r="I1892" s="12"/>
      <c r="J1892" s="20"/>
      <c r="L1892" s="7"/>
    </row>
    <row r="1893">
      <c r="A1893" s="12"/>
      <c r="I1893" s="12"/>
      <c r="J1893" s="20"/>
      <c r="L1893" s="7"/>
    </row>
    <row r="1894">
      <c r="A1894" s="12"/>
      <c r="I1894" s="12"/>
      <c r="J1894" s="20"/>
      <c r="L1894" s="7"/>
    </row>
    <row r="1895">
      <c r="A1895" s="12"/>
      <c r="I1895" s="12"/>
      <c r="J1895" s="20"/>
      <c r="L1895" s="7"/>
    </row>
    <row r="1896">
      <c r="A1896" s="12"/>
      <c r="I1896" s="12"/>
      <c r="J1896" s="20"/>
      <c r="L1896" s="7"/>
    </row>
    <row r="1897">
      <c r="A1897" s="12"/>
      <c r="I1897" s="12"/>
      <c r="J1897" s="20"/>
      <c r="L1897" s="7"/>
    </row>
    <row r="1898">
      <c r="A1898" s="12"/>
      <c r="I1898" s="12"/>
      <c r="J1898" s="20"/>
      <c r="L1898" s="7"/>
    </row>
    <row r="1899">
      <c r="A1899" s="12"/>
      <c r="I1899" s="12"/>
      <c r="J1899" s="20"/>
      <c r="L1899" s="7"/>
    </row>
    <row r="1900">
      <c r="A1900" s="12"/>
      <c r="I1900" s="12"/>
      <c r="J1900" s="20"/>
      <c r="L1900" s="7"/>
    </row>
    <row r="1901">
      <c r="A1901" s="12"/>
      <c r="I1901" s="12"/>
      <c r="J1901" s="20"/>
      <c r="L1901" s="7"/>
    </row>
    <row r="1902">
      <c r="A1902" s="12"/>
      <c r="I1902" s="12"/>
      <c r="J1902" s="20"/>
      <c r="L1902" s="7"/>
    </row>
    <row r="1903">
      <c r="A1903" s="12"/>
      <c r="I1903" s="12"/>
      <c r="J1903" s="20"/>
      <c r="L1903" s="7"/>
    </row>
    <row r="1904">
      <c r="A1904" s="12"/>
      <c r="I1904" s="12"/>
      <c r="J1904" s="20"/>
      <c r="L1904" s="7"/>
    </row>
    <row r="1905">
      <c r="A1905" s="12"/>
      <c r="I1905" s="12"/>
      <c r="J1905" s="20"/>
      <c r="L1905" s="7"/>
    </row>
    <row r="1906">
      <c r="A1906" s="12"/>
      <c r="I1906" s="12"/>
      <c r="J1906" s="20"/>
      <c r="L1906" s="7"/>
    </row>
    <row r="1907">
      <c r="A1907" s="12"/>
      <c r="I1907" s="12"/>
      <c r="J1907" s="20"/>
      <c r="L1907" s="7"/>
    </row>
    <row r="1908">
      <c r="A1908" s="12"/>
      <c r="I1908" s="12"/>
      <c r="J1908" s="20"/>
      <c r="L1908" s="7"/>
    </row>
    <row r="1909">
      <c r="A1909" s="12"/>
      <c r="I1909" s="12"/>
      <c r="J1909" s="20"/>
      <c r="L1909" s="7"/>
    </row>
    <row r="1910">
      <c r="A1910" s="12"/>
      <c r="I1910" s="12"/>
      <c r="J1910" s="20"/>
      <c r="L1910" s="7"/>
    </row>
    <row r="1911">
      <c r="A1911" s="12"/>
      <c r="I1911" s="12"/>
      <c r="J1911" s="20"/>
      <c r="L1911" s="7"/>
    </row>
    <row r="1912">
      <c r="A1912" s="12"/>
      <c r="I1912" s="12"/>
      <c r="J1912" s="20"/>
      <c r="L1912" s="7"/>
    </row>
    <row r="1913">
      <c r="A1913" s="12"/>
      <c r="I1913" s="12"/>
      <c r="J1913" s="20"/>
      <c r="L1913" s="7"/>
    </row>
    <row r="1914">
      <c r="A1914" s="12"/>
      <c r="I1914" s="12"/>
      <c r="J1914" s="20"/>
      <c r="L1914" s="7"/>
    </row>
    <row r="1915">
      <c r="A1915" s="12"/>
      <c r="I1915" s="12"/>
      <c r="J1915" s="20"/>
      <c r="L1915" s="7"/>
    </row>
    <row r="1916">
      <c r="A1916" s="12"/>
      <c r="I1916" s="12"/>
      <c r="J1916" s="20"/>
      <c r="L1916" s="7"/>
    </row>
    <row r="1917">
      <c r="A1917" s="12"/>
      <c r="I1917" s="12"/>
      <c r="J1917" s="20"/>
      <c r="L1917" s="7"/>
    </row>
    <row r="1918">
      <c r="A1918" s="12"/>
      <c r="I1918" s="12"/>
      <c r="J1918" s="20"/>
      <c r="L1918" s="7"/>
    </row>
    <row r="1919">
      <c r="A1919" s="12"/>
      <c r="I1919" s="12"/>
      <c r="J1919" s="20"/>
      <c r="L1919" s="7"/>
    </row>
    <row r="1920">
      <c r="A1920" s="12"/>
      <c r="I1920" s="12"/>
      <c r="J1920" s="20"/>
      <c r="L1920" s="7"/>
    </row>
    <row r="1921">
      <c r="A1921" s="12"/>
      <c r="I1921" s="12"/>
      <c r="J1921" s="20"/>
      <c r="L1921" s="7"/>
    </row>
    <row r="1922">
      <c r="A1922" s="12"/>
      <c r="I1922" s="12"/>
      <c r="J1922" s="20"/>
      <c r="L1922" s="7"/>
    </row>
    <row r="1923">
      <c r="A1923" s="12"/>
      <c r="I1923" s="12"/>
      <c r="J1923" s="20"/>
      <c r="L1923" s="7"/>
    </row>
    <row r="1924">
      <c r="A1924" s="12"/>
      <c r="I1924" s="12"/>
      <c r="J1924" s="20"/>
      <c r="L1924" s="7"/>
    </row>
    <row r="1925">
      <c r="A1925" s="12"/>
      <c r="I1925" s="12"/>
      <c r="J1925" s="20"/>
      <c r="L1925" s="7"/>
    </row>
    <row r="1926">
      <c r="A1926" s="12"/>
      <c r="I1926" s="12"/>
      <c r="J1926" s="20"/>
      <c r="L1926" s="7"/>
    </row>
    <row r="1927">
      <c r="A1927" s="12"/>
      <c r="I1927" s="12"/>
      <c r="J1927" s="20"/>
      <c r="L1927" s="7"/>
    </row>
    <row r="1928">
      <c r="A1928" s="12"/>
      <c r="I1928" s="12"/>
      <c r="J1928" s="20"/>
      <c r="L1928" s="7"/>
    </row>
    <row r="1929">
      <c r="A1929" s="12"/>
      <c r="I1929" s="12"/>
      <c r="J1929" s="20"/>
      <c r="L1929" s="7"/>
    </row>
    <row r="1930">
      <c r="A1930" s="12"/>
      <c r="I1930" s="12"/>
      <c r="J1930" s="20"/>
      <c r="L1930" s="7"/>
    </row>
    <row r="1931">
      <c r="A1931" s="12"/>
      <c r="I1931" s="12"/>
      <c r="J1931" s="20"/>
      <c r="L1931" s="7"/>
    </row>
    <row r="1932">
      <c r="A1932" s="12"/>
      <c r="I1932" s="12"/>
      <c r="J1932" s="20"/>
      <c r="L1932" s="7"/>
    </row>
    <row r="1933">
      <c r="A1933" s="12"/>
      <c r="I1933" s="12"/>
      <c r="J1933" s="20"/>
      <c r="L1933" s="7"/>
    </row>
    <row r="1934">
      <c r="A1934" s="12"/>
      <c r="I1934" s="12"/>
      <c r="J1934" s="20"/>
      <c r="L1934" s="7"/>
    </row>
    <row r="1935">
      <c r="A1935" s="12"/>
      <c r="I1935" s="12"/>
      <c r="J1935" s="20"/>
      <c r="L1935" s="7"/>
    </row>
    <row r="1936">
      <c r="A1936" s="12"/>
      <c r="I1936" s="12"/>
      <c r="J1936" s="20"/>
      <c r="L1936" s="7"/>
    </row>
    <row r="1937">
      <c r="A1937" s="12"/>
      <c r="I1937" s="12"/>
      <c r="J1937" s="20"/>
      <c r="L1937" s="7"/>
    </row>
    <row r="1938">
      <c r="A1938" s="12"/>
      <c r="I1938" s="12"/>
      <c r="J1938" s="20"/>
      <c r="L1938" s="7"/>
    </row>
    <row r="1939">
      <c r="A1939" s="12"/>
      <c r="I1939" s="12"/>
      <c r="J1939" s="20"/>
      <c r="L1939" s="7"/>
    </row>
    <row r="1940">
      <c r="A1940" s="12"/>
      <c r="I1940" s="12"/>
      <c r="J1940" s="20"/>
      <c r="L1940" s="7"/>
    </row>
    <row r="1941">
      <c r="A1941" s="12"/>
      <c r="I1941" s="12"/>
      <c r="J1941" s="20"/>
      <c r="L1941" s="7"/>
    </row>
    <row r="1942">
      <c r="A1942" s="12"/>
      <c r="I1942" s="12"/>
      <c r="J1942" s="20"/>
      <c r="L1942" s="7"/>
    </row>
    <row r="1943">
      <c r="A1943" s="12"/>
      <c r="I1943" s="12"/>
      <c r="J1943" s="20"/>
      <c r="L1943" s="7"/>
    </row>
    <row r="1944">
      <c r="A1944" s="12"/>
      <c r="I1944" s="12"/>
      <c r="J1944" s="20"/>
      <c r="L1944" s="7"/>
    </row>
    <row r="1945">
      <c r="A1945" s="12"/>
      <c r="I1945" s="12"/>
      <c r="J1945" s="20"/>
      <c r="L1945" s="7"/>
    </row>
    <row r="1946">
      <c r="A1946" s="12"/>
      <c r="I1946" s="12"/>
      <c r="J1946" s="20"/>
      <c r="L1946" s="7"/>
    </row>
    <row r="1947">
      <c r="A1947" s="12"/>
      <c r="I1947" s="12"/>
      <c r="J1947" s="20"/>
      <c r="L1947" s="7"/>
    </row>
    <row r="1948">
      <c r="A1948" s="12"/>
      <c r="I1948" s="12"/>
      <c r="J1948" s="20"/>
      <c r="L1948" s="7"/>
    </row>
    <row r="1949">
      <c r="A1949" s="12"/>
      <c r="I1949" s="12"/>
      <c r="J1949" s="20"/>
      <c r="L1949" s="7"/>
    </row>
    <row r="1950">
      <c r="A1950" s="12"/>
      <c r="I1950" s="12"/>
      <c r="J1950" s="20"/>
      <c r="L1950" s="7"/>
    </row>
    <row r="1951">
      <c r="A1951" s="12"/>
      <c r="I1951" s="12"/>
      <c r="J1951" s="20"/>
      <c r="L1951" s="7"/>
    </row>
    <row r="1952">
      <c r="A1952" s="12"/>
      <c r="I1952" s="12"/>
      <c r="J1952" s="20"/>
      <c r="L1952" s="7"/>
    </row>
    <row r="1953">
      <c r="A1953" s="12"/>
      <c r="I1953" s="12"/>
      <c r="J1953" s="20"/>
      <c r="L1953" s="7"/>
    </row>
    <row r="1954">
      <c r="A1954" s="12"/>
      <c r="I1954" s="12"/>
      <c r="J1954" s="20"/>
      <c r="L1954" s="7"/>
    </row>
    <row r="1955">
      <c r="A1955" s="12"/>
      <c r="I1955" s="12"/>
      <c r="J1955" s="20"/>
      <c r="L1955" s="7"/>
    </row>
    <row r="1956">
      <c r="A1956" s="12"/>
      <c r="I1956" s="12"/>
      <c r="J1956" s="20"/>
      <c r="L1956" s="7"/>
    </row>
    <row r="1957">
      <c r="A1957" s="12"/>
      <c r="I1957" s="12"/>
      <c r="J1957" s="20"/>
      <c r="L1957" s="7"/>
    </row>
    <row r="1958">
      <c r="A1958" s="12"/>
      <c r="I1958" s="12"/>
      <c r="J1958" s="20"/>
      <c r="L1958" s="7"/>
    </row>
    <row r="1959">
      <c r="A1959" s="12"/>
      <c r="I1959" s="12"/>
      <c r="J1959" s="20"/>
      <c r="L1959" s="7"/>
    </row>
    <row r="1960">
      <c r="A1960" s="12"/>
      <c r="I1960" s="12"/>
      <c r="J1960" s="20"/>
      <c r="L1960" s="7"/>
    </row>
    <row r="1961">
      <c r="A1961" s="12"/>
      <c r="I1961" s="12"/>
      <c r="J1961" s="20"/>
      <c r="L1961" s="7"/>
    </row>
    <row r="1962">
      <c r="A1962" s="12"/>
      <c r="I1962" s="12"/>
      <c r="J1962" s="20"/>
      <c r="L1962" s="7"/>
    </row>
    <row r="1963">
      <c r="A1963" s="12"/>
      <c r="I1963" s="12"/>
      <c r="J1963" s="20"/>
      <c r="L1963" s="7"/>
    </row>
    <row r="1964">
      <c r="A1964" s="12"/>
      <c r="I1964" s="12"/>
      <c r="J1964" s="20"/>
      <c r="L1964" s="7"/>
    </row>
    <row r="1965">
      <c r="A1965" s="12"/>
      <c r="I1965" s="12"/>
      <c r="J1965" s="20"/>
      <c r="L1965" s="7"/>
    </row>
    <row r="1966">
      <c r="A1966" s="12"/>
      <c r="I1966" s="12"/>
      <c r="J1966" s="20"/>
      <c r="L1966" s="7"/>
    </row>
    <row r="1967">
      <c r="A1967" s="12"/>
      <c r="I1967" s="12"/>
      <c r="J1967" s="20"/>
      <c r="L1967" s="7"/>
    </row>
    <row r="1968">
      <c r="A1968" s="12"/>
      <c r="I1968" s="12"/>
      <c r="J1968" s="20"/>
      <c r="L1968" s="7"/>
    </row>
    <row r="1969">
      <c r="A1969" s="12"/>
      <c r="I1969" s="12"/>
      <c r="J1969" s="20"/>
      <c r="L1969" s="7"/>
    </row>
    <row r="1970">
      <c r="A1970" s="12"/>
      <c r="I1970" s="12"/>
      <c r="J1970" s="20"/>
      <c r="L1970" s="7"/>
    </row>
    <row r="1971">
      <c r="A1971" s="12"/>
      <c r="I1971" s="12"/>
      <c r="J1971" s="20"/>
      <c r="L1971" s="7"/>
    </row>
    <row r="1972">
      <c r="A1972" s="12"/>
      <c r="I1972" s="12"/>
      <c r="J1972" s="20"/>
      <c r="L1972" s="7"/>
    </row>
    <row r="1973">
      <c r="A1973" s="12"/>
      <c r="I1973" s="12"/>
      <c r="J1973" s="20"/>
      <c r="K1973" s="12"/>
      <c r="L1973" s="7"/>
    </row>
    <row r="1974">
      <c r="A1974" s="12"/>
      <c r="I1974" s="12"/>
      <c r="J1974" s="20"/>
      <c r="K1974" s="12"/>
      <c r="L1974" s="7"/>
    </row>
    <row r="1975">
      <c r="A1975" s="12"/>
      <c r="I1975" s="12"/>
      <c r="J1975" s="20"/>
      <c r="K1975" s="12"/>
      <c r="L1975" s="7"/>
    </row>
    <row r="1976">
      <c r="A1976" s="12"/>
      <c r="I1976" s="12"/>
      <c r="J1976" s="20"/>
      <c r="K1976" s="12"/>
      <c r="L1976" s="7"/>
    </row>
    <row r="1977">
      <c r="A1977" s="12"/>
      <c r="I1977" s="12"/>
      <c r="J1977" s="20"/>
      <c r="K1977" s="12"/>
      <c r="L1977" s="7"/>
    </row>
    <row r="1978">
      <c r="A1978" s="12"/>
      <c r="I1978" s="12"/>
      <c r="J1978" s="20"/>
      <c r="K1978" s="12"/>
      <c r="L1978" s="7"/>
    </row>
    <row r="1979">
      <c r="A1979" s="12"/>
      <c r="I1979" s="12"/>
      <c r="J1979" s="20"/>
      <c r="K1979" s="12"/>
      <c r="L1979" s="7"/>
    </row>
    <row r="1980">
      <c r="A1980" s="12"/>
      <c r="I1980" s="12"/>
      <c r="J1980" s="20"/>
      <c r="K1980" s="12"/>
      <c r="L1980" s="7"/>
    </row>
    <row r="1981">
      <c r="A1981" s="12"/>
      <c r="I1981" s="12"/>
      <c r="J1981" s="20"/>
      <c r="K1981" s="12"/>
      <c r="L1981" s="7"/>
    </row>
    <row r="1982">
      <c r="A1982" s="12"/>
      <c r="I1982" s="12"/>
      <c r="J1982" s="20"/>
      <c r="K1982" s="12"/>
      <c r="L1982" s="7"/>
    </row>
    <row r="1983">
      <c r="A1983" s="12"/>
      <c r="I1983" s="12"/>
      <c r="J1983" s="20"/>
      <c r="K1983" s="12"/>
      <c r="L1983" s="7"/>
    </row>
    <row r="1984">
      <c r="A1984" s="12"/>
      <c r="I1984" s="12"/>
      <c r="J1984" s="20"/>
      <c r="K1984" s="12"/>
      <c r="L1984" s="7"/>
    </row>
    <row r="1985">
      <c r="A1985" s="12"/>
      <c r="I1985" s="12"/>
      <c r="J1985" s="20"/>
      <c r="K1985" s="12"/>
      <c r="L1985" s="7"/>
    </row>
    <row r="1986">
      <c r="A1986" s="12"/>
      <c r="I1986" s="12"/>
      <c r="J1986" s="20"/>
      <c r="K1986" s="12"/>
      <c r="L1986" s="7"/>
    </row>
    <row r="1987">
      <c r="A1987" s="12"/>
      <c r="I1987" s="12"/>
      <c r="J1987" s="20"/>
      <c r="K1987" s="12"/>
      <c r="L1987" s="7"/>
    </row>
    <row r="1988">
      <c r="A1988" s="12"/>
      <c r="I1988" s="12"/>
      <c r="J1988" s="20"/>
      <c r="K1988" s="12"/>
      <c r="L1988" s="7"/>
    </row>
    <row r="1989">
      <c r="A1989" s="12"/>
      <c r="I1989" s="12"/>
      <c r="J1989" s="20"/>
      <c r="K1989" s="12"/>
      <c r="L1989" s="7"/>
    </row>
    <row r="1990">
      <c r="A1990" s="12"/>
      <c r="I1990" s="12"/>
      <c r="J1990" s="20"/>
      <c r="K1990" s="12"/>
      <c r="L1990" s="7"/>
    </row>
    <row r="1991">
      <c r="A1991" s="12"/>
      <c r="I1991" s="12"/>
      <c r="J1991" s="20"/>
      <c r="K1991" s="12"/>
      <c r="L1991" s="7"/>
    </row>
    <row r="1992">
      <c r="A1992" s="12"/>
      <c r="I1992" s="12"/>
      <c r="J1992" s="20"/>
      <c r="K1992" s="12"/>
      <c r="L1992" s="7"/>
    </row>
    <row r="1993">
      <c r="A1993" s="12"/>
      <c r="I1993" s="12"/>
      <c r="J1993" s="20"/>
      <c r="K1993" s="12"/>
      <c r="L1993" s="7"/>
    </row>
    <row r="1994">
      <c r="A1994" s="12"/>
      <c r="I1994" s="12"/>
      <c r="J1994" s="20"/>
      <c r="K1994" s="12"/>
      <c r="L1994" s="7"/>
    </row>
  </sheetData>
  <mergeCells count="17">
    <mergeCell ref="D8:I8"/>
    <mergeCell ref="D9:I9"/>
    <mergeCell ref="A1:A10"/>
    <mergeCell ref="A12:B12"/>
    <mergeCell ref="A21:B21"/>
    <mergeCell ref="D12:E12"/>
    <mergeCell ref="H12:I12"/>
    <mergeCell ref="H21:I21"/>
    <mergeCell ref="D28:E28"/>
    <mergeCell ref="A147:I149"/>
    <mergeCell ref="D1:I2"/>
    <mergeCell ref="D3:I3"/>
    <mergeCell ref="D4:I4"/>
    <mergeCell ref="D5:I5"/>
    <mergeCell ref="D6:I6"/>
    <mergeCell ref="D7:I7"/>
    <mergeCell ref="D10:I10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13"/>
    <col customWidth="1" min="2" max="2" width="42.5"/>
    <col customWidth="1" min="3" max="27" width="34.13"/>
  </cols>
  <sheetData>
    <row r="1">
      <c r="A1" s="46" t="s">
        <v>12</v>
      </c>
      <c r="B1" s="46" t="s">
        <v>140</v>
      </c>
      <c r="C1" s="46" t="s">
        <v>141</v>
      </c>
      <c r="D1" s="46" t="s">
        <v>15</v>
      </c>
      <c r="E1" s="46" t="s">
        <v>13</v>
      </c>
      <c r="F1" s="47" t="s">
        <v>142</v>
      </c>
      <c r="G1" s="48" t="s">
        <v>143</v>
      </c>
      <c r="H1" s="47" t="s">
        <v>144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>
      <c r="A2" s="50" t="s">
        <v>17</v>
      </c>
      <c r="B2" s="50" t="s">
        <v>145</v>
      </c>
      <c r="C2" s="50" t="s">
        <v>24</v>
      </c>
      <c r="D2" s="50" t="s">
        <v>24</v>
      </c>
      <c r="E2" s="50">
        <v>4.8</v>
      </c>
      <c r="F2" s="50">
        <v>150.0</v>
      </c>
      <c r="G2" s="51">
        <f t="shared" ref="G2:G119" si="1">F2*2*0.9</f>
        <v>270</v>
      </c>
      <c r="H2" s="50">
        <f t="shared" ref="H2:H119" si="2">F2*4*0.75</f>
        <v>450</v>
      </c>
    </row>
    <row r="3">
      <c r="A3" s="52" t="s">
        <v>21</v>
      </c>
      <c r="B3" s="52" t="s">
        <v>146</v>
      </c>
      <c r="C3" s="52" t="s">
        <v>147</v>
      </c>
      <c r="D3" s="52" t="s">
        <v>20</v>
      </c>
      <c r="E3" s="52">
        <v>4.6</v>
      </c>
      <c r="F3" s="52">
        <v>400.0</v>
      </c>
      <c r="G3" s="53">
        <f t="shared" si="1"/>
        <v>720</v>
      </c>
      <c r="H3" s="52">
        <f t="shared" si="2"/>
        <v>1200</v>
      </c>
    </row>
    <row r="4">
      <c r="A4" s="50" t="s">
        <v>19</v>
      </c>
      <c r="B4" s="50" t="s">
        <v>148</v>
      </c>
      <c r="C4" s="50" t="s">
        <v>149</v>
      </c>
      <c r="D4" s="50" t="s">
        <v>24</v>
      </c>
      <c r="E4" s="50">
        <v>4.6</v>
      </c>
      <c r="F4" s="50">
        <v>126.0</v>
      </c>
      <c r="G4" s="51">
        <f t="shared" si="1"/>
        <v>226.8</v>
      </c>
      <c r="H4" s="50">
        <f t="shared" si="2"/>
        <v>378</v>
      </c>
    </row>
    <row r="5">
      <c r="A5" s="52" t="s">
        <v>23</v>
      </c>
      <c r="B5" s="52" t="s">
        <v>150</v>
      </c>
      <c r="C5" s="52" t="s">
        <v>20</v>
      </c>
      <c r="D5" s="52" t="s">
        <v>20</v>
      </c>
      <c r="E5" s="52">
        <v>4.5</v>
      </c>
      <c r="F5" s="52">
        <v>400.0</v>
      </c>
      <c r="G5" s="53">
        <f t="shared" si="1"/>
        <v>720</v>
      </c>
      <c r="H5" s="52">
        <f t="shared" si="2"/>
        <v>1200</v>
      </c>
    </row>
    <row r="6">
      <c r="A6" s="50" t="s">
        <v>62</v>
      </c>
      <c r="B6" s="50" t="s">
        <v>151</v>
      </c>
      <c r="C6" s="50" t="s">
        <v>152</v>
      </c>
      <c r="D6" s="50" t="s">
        <v>24</v>
      </c>
      <c r="E6" s="50">
        <v>4.4</v>
      </c>
      <c r="F6" s="50">
        <v>450.0</v>
      </c>
      <c r="G6" s="51">
        <f t="shared" si="1"/>
        <v>810</v>
      </c>
      <c r="H6" s="50">
        <f t="shared" si="2"/>
        <v>1350</v>
      </c>
    </row>
    <row r="7">
      <c r="A7" s="52" t="s">
        <v>25</v>
      </c>
      <c r="B7" s="52" t="s">
        <v>153</v>
      </c>
      <c r="C7" s="52" t="s">
        <v>154</v>
      </c>
      <c r="D7" s="52" t="s">
        <v>24</v>
      </c>
      <c r="E7" s="52">
        <v>4.4</v>
      </c>
      <c r="F7" s="52">
        <v>350.0</v>
      </c>
      <c r="G7" s="53">
        <f t="shared" si="1"/>
        <v>630</v>
      </c>
      <c r="H7" s="52">
        <f t="shared" si="2"/>
        <v>1050</v>
      </c>
    </row>
    <row r="8">
      <c r="A8" s="50" t="s">
        <v>41</v>
      </c>
      <c r="B8" s="50" t="s">
        <v>155</v>
      </c>
      <c r="C8" s="50" t="s">
        <v>156</v>
      </c>
      <c r="D8" s="50" t="s">
        <v>18</v>
      </c>
      <c r="E8" s="50">
        <v>4.4</v>
      </c>
      <c r="F8" s="50">
        <v>200.0</v>
      </c>
      <c r="G8" s="51">
        <f t="shared" si="1"/>
        <v>360</v>
      </c>
      <c r="H8" s="50">
        <f t="shared" si="2"/>
        <v>600</v>
      </c>
    </row>
    <row r="9">
      <c r="A9" s="52" t="s">
        <v>29</v>
      </c>
      <c r="B9" s="52" t="s">
        <v>157</v>
      </c>
      <c r="C9" s="52" t="s">
        <v>18</v>
      </c>
      <c r="D9" s="52" t="s">
        <v>18</v>
      </c>
      <c r="E9" s="52">
        <v>4.4</v>
      </c>
      <c r="F9" s="52">
        <v>500.0</v>
      </c>
      <c r="G9" s="53">
        <f t="shared" si="1"/>
        <v>900</v>
      </c>
      <c r="H9" s="52">
        <f t="shared" si="2"/>
        <v>1500</v>
      </c>
    </row>
    <row r="10">
      <c r="A10" s="50" t="s">
        <v>52</v>
      </c>
      <c r="B10" s="50" t="s">
        <v>158</v>
      </c>
      <c r="C10" s="50" t="s">
        <v>20</v>
      </c>
      <c r="D10" s="50" t="s">
        <v>20</v>
      </c>
      <c r="E10" s="50">
        <v>4.3</v>
      </c>
      <c r="F10" s="50">
        <v>350.0</v>
      </c>
      <c r="G10" s="51">
        <f t="shared" si="1"/>
        <v>630</v>
      </c>
      <c r="H10" s="50">
        <f t="shared" si="2"/>
        <v>1050</v>
      </c>
    </row>
    <row r="11">
      <c r="A11" s="52" t="s">
        <v>128</v>
      </c>
      <c r="B11" s="52" t="s">
        <v>159</v>
      </c>
      <c r="C11" s="52" t="s">
        <v>160</v>
      </c>
      <c r="D11" s="52" t="s">
        <v>24</v>
      </c>
      <c r="E11" s="52">
        <v>4.3</v>
      </c>
      <c r="F11" s="52">
        <v>150.0</v>
      </c>
      <c r="G11" s="53">
        <f t="shared" si="1"/>
        <v>270</v>
      </c>
      <c r="H11" s="52">
        <f t="shared" si="2"/>
        <v>450</v>
      </c>
    </row>
    <row r="12">
      <c r="A12" s="50" t="s">
        <v>53</v>
      </c>
      <c r="B12" s="50" t="s">
        <v>161</v>
      </c>
      <c r="C12" s="50" t="s">
        <v>162</v>
      </c>
      <c r="D12" s="50" t="s">
        <v>18</v>
      </c>
      <c r="E12" s="50">
        <v>4.3</v>
      </c>
      <c r="F12" s="50">
        <v>500.0</v>
      </c>
      <c r="G12" s="51">
        <f t="shared" si="1"/>
        <v>900</v>
      </c>
      <c r="H12" s="50">
        <f t="shared" si="2"/>
        <v>1500</v>
      </c>
    </row>
    <row r="13">
      <c r="A13" s="52" t="s">
        <v>114</v>
      </c>
      <c r="B13" s="52" t="s">
        <v>163</v>
      </c>
      <c r="C13" s="52" t="s">
        <v>24</v>
      </c>
      <c r="D13" s="52" t="s">
        <v>24</v>
      </c>
      <c r="E13" s="52">
        <v>4.3</v>
      </c>
      <c r="F13" s="52">
        <v>247.0</v>
      </c>
      <c r="G13" s="53">
        <f t="shared" si="1"/>
        <v>444.6</v>
      </c>
      <c r="H13" s="52">
        <f t="shared" si="2"/>
        <v>741</v>
      </c>
    </row>
    <row r="14">
      <c r="A14" s="50" t="s">
        <v>38</v>
      </c>
      <c r="B14" s="50" t="s">
        <v>164</v>
      </c>
      <c r="C14" s="50" t="s">
        <v>152</v>
      </c>
      <c r="D14" s="50" t="s">
        <v>24</v>
      </c>
      <c r="E14" s="50">
        <v>4.3</v>
      </c>
      <c r="F14" s="50">
        <v>550.0</v>
      </c>
      <c r="G14" s="51">
        <f t="shared" si="1"/>
        <v>990</v>
      </c>
      <c r="H14" s="50">
        <f t="shared" si="2"/>
        <v>1650</v>
      </c>
    </row>
    <row r="15">
      <c r="A15" s="52" t="s">
        <v>57</v>
      </c>
      <c r="B15" s="52" t="s">
        <v>165</v>
      </c>
      <c r="C15" s="52" t="s">
        <v>152</v>
      </c>
      <c r="D15" s="52" t="s">
        <v>24</v>
      </c>
      <c r="E15" s="52">
        <v>4.3</v>
      </c>
      <c r="F15" s="52">
        <v>450.0</v>
      </c>
      <c r="G15" s="53">
        <f t="shared" si="1"/>
        <v>810</v>
      </c>
      <c r="H15" s="52">
        <f t="shared" si="2"/>
        <v>1350</v>
      </c>
    </row>
    <row r="16">
      <c r="A16" s="50" t="s">
        <v>59</v>
      </c>
      <c r="B16" s="50" t="s">
        <v>166</v>
      </c>
      <c r="C16" s="50" t="s">
        <v>167</v>
      </c>
      <c r="D16" s="50" t="s">
        <v>24</v>
      </c>
      <c r="E16" s="50">
        <v>4.3</v>
      </c>
      <c r="F16" s="50">
        <v>450.0</v>
      </c>
      <c r="G16" s="51">
        <f t="shared" si="1"/>
        <v>810</v>
      </c>
      <c r="H16" s="50">
        <f t="shared" si="2"/>
        <v>1350</v>
      </c>
    </row>
    <row r="17">
      <c r="A17" s="52" t="s">
        <v>129</v>
      </c>
      <c r="B17" s="52" t="s">
        <v>168</v>
      </c>
      <c r="C17" s="52" t="s">
        <v>169</v>
      </c>
      <c r="D17" s="52" t="s">
        <v>24</v>
      </c>
      <c r="E17" s="52">
        <v>4.3</v>
      </c>
      <c r="F17" s="52">
        <v>150.0</v>
      </c>
      <c r="G17" s="53">
        <f t="shared" si="1"/>
        <v>270</v>
      </c>
      <c r="H17" s="52">
        <f t="shared" si="2"/>
        <v>450</v>
      </c>
    </row>
    <row r="18">
      <c r="A18" s="50" t="s">
        <v>117</v>
      </c>
      <c r="B18" s="50" t="s">
        <v>170</v>
      </c>
      <c r="C18" s="50" t="s">
        <v>24</v>
      </c>
      <c r="D18" s="50" t="s">
        <v>24</v>
      </c>
      <c r="E18" s="50">
        <v>4.3</v>
      </c>
      <c r="F18" s="50">
        <v>200.0</v>
      </c>
      <c r="G18" s="51">
        <f t="shared" si="1"/>
        <v>360</v>
      </c>
      <c r="H18" s="50">
        <f t="shared" si="2"/>
        <v>600</v>
      </c>
    </row>
    <row r="19">
      <c r="A19" s="52" t="s">
        <v>43</v>
      </c>
      <c r="B19" s="52" t="s">
        <v>153</v>
      </c>
      <c r="C19" s="52" t="s">
        <v>171</v>
      </c>
      <c r="D19" s="52" t="s">
        <v>18</v>
      </c>
      <c r="E19" s="52">
        <v>4.3</v>
      </c>
      <c r="F19" s="52">
        <v>200.0</v>
      </c>
      <c r="G19" s="53">
        <f t="shared" si="1"/>
        <v>360</v>
      </c>
      <c r="H19" s="52">
        <f t="shared" si="2"/>
        <v>600</v>
      </c>
    </row>
    <row r="20">
      <c r="A20" s="50" t="s">
        <v>56</v>
      </c>
      <c r="B20" s="50" t="s">
        <v>153</v>
      </c>
      <c r="C20" s="50" t="s">
        <v>172</v>
      </c>
      <c r="D20" s="50" t="s">
        <v>24</v>
      </c>
      <c r="E20" s="50">
        <v>4.3</v>
      </c>
      <c r="F20" s="50">
        <v>300.0</v>
      </c>
      <c r="G20" s="51">
        <f t="shared" si="1"/>
        <v>540</v>
      </c>
      <c r="H20" s="50">
        <f t="shared" si="2"/>
        <v>900</v>
      </c>
    </row>
    <row r="21">
      <c r="A21" s="52" t="s">
        <v>73</v>
      </c>
      <c r="B21" s="52" t="s">
        <v>173</v>
      </c>
      <c r="C21" s="52" t="s">
        <v>174</v>
      </c>
      <c r="D21" s="52" t="s">
        <v>20</v>
      </c>
      <c r="E21" s="52">
        <v>4.3</v>
      </c>
      <c r="F21" s="52">
        <v>350.0</v>
      </c>
      <c r="G21" s="53">
        <f t="shared" si="1"/>
        <v>630</v>
      </c>
      <c r="H21" s="52">
        <f t="shared" si="2"/>
        <v>1050</v>
      </c>
    </row>
    <row r="22">
      <c r="A22" s="50" t="s">
        <v>91</v>
      </c>
      <c r="B22" s="50" t="s">
        <v>175</v>
      </c>
      <c r="C22" s="50" t="s">
        <v>176</v>
      </c>
      <c r="D22" s="50" t="s">
        <v>18</v>
      </c>
      <c r="E22" s="50">
        <v>4.3</v>
      </c>
      <c r="F22" s="50">
        <v>300.0</v>
      </c>
      <c r="G22" s="51">
        <f t="shared" si="1"/>
        <v>540</v>
      </c>
      <c r="H22" s="50">
        <f t="shared" si="2"/>
        <v>900</v>
      </c>
    </row>
    <row r="23">
      <c r="A23" s="52" t="s">
        <v>50</v>
      </c>
      <c r="B23" s="52" t="s">
        <v>177</v>
      </c>
      <c r="C23" s="52" t="s">
        <v>178</v>
      </c>
      <c r="D23" s="52" t="s">
        <v>24</v>
      </c>
      <c r="E23" s="52">
        <v>4.3</v>
      </c>
      <c r="F23" s="52">
        <v>129.0</v>
      </c>
      <c r="G23" s="53">
        <f t="shared" si="1"/>
        <v>232.2</v>
      </c>
      <c r="H23" s="52">
        <f t="shared" si="2"/>
        <v>387</v>
      </c>
    </row>
    <row r="24">
      <c r="A24" s="50" t="s">
        <v>54</v>
      </c>
      <c r="B24" s="50" t="s">
        <v>179</v>
      </c>
      <c r="C24" s="50" t="s">
        <v>180</v>
      </c>
      <c r="D24" s="50" t="s">
        <v>18</v>
      </c>
      <c r="E24" s="50">
        <v>4.3</v>
      </c>
      <c r="F24" s="50">
        <v>400.0</v>
      </c>
      <c r="G24" s="51">
        <f t="shared" si="1"/>
        <v>720</v>
      </c>
      <c r="H24" s="50">
        <f t="shared" si="2"/>
        <v>1200</v>
      </c>
    </row>
    <row r="25">
      <c r="A25" s="52" t="s">
        <v>88</v>
      </c>
      <c r="B25" s="52" t="s">
        <v>181</v>
      </c>
      <c r="C25" s="52" t="s">
        <v>182</v>
      </c>
      <c r="D25" s="52" t="s">
        <v>24</v>
      </c>
      <c r="E25" s="52">
        <v>4.3</v>
      </c>
      <c r="F25" s="52">
        <v>300.0</v>
      </c>
      <c r="G25" s="53">
        <f t="shared" si="1"/>
        <v>540</v>
      </c>
      <c r="H25" s="52">
        <f t="shared" si="2"/>
        <v>900</v>
      </c>
    </row>
    <row r="26">
      <c r="A26" s="50" t="s">
        <v>47</v>
      </c>
      <c r="B26" s="50" t="s">
        <v>183</v>
      </c>
      <c r="C26" s="50" t="s">
        <v>20</v>
      </c>
      <c r="D26" s="50" t="s">
        <v>20</v>
      </c>
      <c r="E26" s="50">
        <v>4.3</v>
      </c>
      <c r="F26" s="50">
        <v>150.0</v>
      </c>
      <c r="G26" s="51">
        <f t="shared" si="1"/>
        <v>270</v>
      </c>
      <c r="H26" s="50">
        <f t="shared" si="2"/>
        <v>450</v>
      </c>
    </row>
    <row r="27">
      <c r="A27" s="52" t="s">
        <v>104</v>
      </c>
      <c r="B27" s="52" t="s">
        <v>184</v>
      </c>
      <c r="C27" s="52" t="s">
        <v>18</v>
      </c>
      <c r="D27" s="52" t="s">
        <v>18</v>
      </c>
      <c r="E27" s="52">
        <v>4.3</v>
      </c>
      <c r="F27" s="52">
        <v>250.0</v>
      </c>
      <c r="G27" s="53">
        <f t="shared" si="1"/>
        <v>450</v>
      </c>
      <c r="H27" s="52">
        <f t="shared" si="2"/>
        <v>750</v>
      </c>
    </row>
    <row r="28">
      <c r="A28" s="50" t="s">
        <v>45</v>
      </c>
      <c r="B28" s="50" t="s">
        <v>185</v>
      </c>
      <c r="C28" s="50" t="s">
        <v>149</v>
      </c>
      <c r="D28" s="50" t="s">
        <v>24</v>
      </c>
      <c r="E28" s="50">
        <v>4.3</v>
      </c>
      <c r="F28" s="50">
        <v>250.0</v>
      </c>
      <c r="G28" s="51">
        <f t="shared" si="1"/>
        <v>450</v>
      </c>
      <c r="H28" s="50">
        <f t="shared" si="2"/>
        <v>750</v>
      </c>
    </row>
    <row r="29">
      <c r="A29" s="52" t="s">
        <v>80</v>
      </c>
      <c r="B29" s="52" t="s">
        <v>186</v>
      </c>
      <c r="C29" s="52" t="s">
        <v>187</v>
      </c>
      <c r="D29" s="52" t="s">
        <v>18</v>
      </c>
      <c r="E29" s="52">
        <v>4.3</v>
      </c>
      <c r="F29" s="52">
        <v>350.0</v>
      </c>
      <c r="G29" s="53">
        <f t="shared" si="1"/>
        <v>630</v>
      </c>
      <c r="H29" s="52">
        <f t="shared" si="2"/>
        <v>1050</v>
      </c>
    </row>
    <row r="30">
      <c r="A30" s="50" t="s">
        <v>82</v>
      </c>
      <c r="B30" s="50" t="s">
        <v>188</v>
      </c>
      <c r="C30" s="50" t="s">
        <v>167</v>
      </c>
      <c r="D30" s="50" t="s">
        <v>24</v>
      </c>
      <c r="E30" s="50">
        <v>4.3</v>
      </c>
      <c r="F30" s="50">
        <v>350.0</v>
      </c>
      <c r="G30" s="51">
        <f t="shared" si="1"/>
        <v>630</v>
      </c>
      <c r="H30" s="50">
        <f t="shared" si="2"/>
        <v>1050</v>
      </c>
    </row>
    <row r="31">
      <c r="A31" s="52" t="s">
        <v>42</v>
      </c>
      <c r="B31" s="52" t="s">
        <v>189</v>
      </c>
      <c r="C31" s="52" t="s">
        <v>24</v>
      </c>
      <c r="D31" s="52" t="s">
        <v>24</v>
      </c>
      <c r="E31" s="52">
        <v>4.3</v>
      </c>
      <c r="F31" s="52">
        <v>500.0</v>
      </c>
      <c r="G31" s="53">
        <f t="shared" si="1"/>
        <v>900</v>
      </c>
      <c r="H31" s="52">
        <f t="shared" si="2"/>
        <v>1500</v>
      </c>
    </row>
    <row r="32">
      <c r="A32" s="50" t="s">
        <v>69</v>
      </c>
      <c r="B32" s="50" t="s">
        <v>190</v>
      </c>
      <c r="C32" s="50" t="s">
        <v>191</v>
      </c>
      <c r="D32" s="50" t="s">
        <v>24</v>
      </c>
      <c r="E32" s="50">
        <v>4.3</v>
      </c>
      <c r="F32" s="50">
        <v>200.0</v>
      </c>
      <c r="G32" s="51">
        <f t="shared" si="1"/>
        <v>360</v>
      </c>
      <c r="H32" s="50">
        <f t="shared" si="2"/>
        <v>600</v>
      </c>
    </row>
    <row r="33">
      <c r="A33" s="52" t="s">
        <v>96</v>
      </c>
      <c r="B33" s="52" t="s">
        <v>153</v>
      </c>
      <c r="C33" s="52" t="s">
        <v>192</v>
      </c>
      <c r="D33" s="52" t="s">
        <v>18</v>
      </c>
      <c r="E33" s="52">
        <v>4.2</v>
      </c>
      <c r="F33" s="52">
        <v>300.0</v>
      </c>
      <c r="G33" s="53">
        <f t="shared" si="1"/>
        <v>540</v>
      </c>
      <c r="H33" s="52">
        <f t="shared" si="2"/>
        <v>900</v>
      </c>
    </row>
    <row r="34">
      <c r="A34" s="50" t="s">
        <v>131</v>
      </c>
      <c r="B34" s="50" t="s">
        <v>193</v>
      </c>
      <c r="C34" s="50" t="s">
        <v>149</v>
      </c>
      <c r="D34" s="50" t="s">
        <v>24</v>
      </c>
      <c r="E34" s="50">
        <v>4.2</v>
      </c>
      <c r="F34" s="50">
        <v>150.0</v>
      </c>
      <c r="G34" s="51">
        <f t="shared" si="1"/>
        <v>270</v>
      </c>
      <c r="H34" s="50">
        <f t="shared" si="2"/>
        <v>450</v>
      </c>
    </row>
    <row r="35">
      <c r="A35" s="52" t="s">
        <v>99</v>
      </c>
      <c r="B35" s="52" t="s">
        <v>194</v>
      </c>
      <c r="C35" s="52" t="s">
        <v>18</v>
      </c>
      <c r="D35" s="52" t="s">
        <v>18</v>
      </c>
      <c r="E35" s="52">
        <v>4.2</v>
      </c>
      <c r="F35" s="52">
        <v>268.0</v>
      </c>
      <c r="G35" s="53">
        <f t="shared" si="1"/>
        <v>482.4</v>
      </c>
      <c r="H35" s="52">
        <f t="shared" si="2"/>
        <v>804</v>
      </c>
    </row>
    <row r="36">
      <c r="A36" s="50" t="s">
        <v>31</v>
      </c>
      <c r="B36" s="50" t="s">
        <v>195</v>
      </c>
      <c r="C36" s="50" t="s">
        <v>149</v>
      </c>
      <c r="D36" s="50" t="s">
        <v>24</v>
      </c>
      <c r="E36" s="50">
        <v>4.2</v>
      </c>
      <c r="F36" s="50">
        <v>600.0</v>
      </c>
      <c r="G36" s="51">
        <f t="shared" si="1"/>
        <v>1080</v>
      </c>
      <c r="H36" s="50">
        <f t="shared" si="2"/>
        <v>1800</v>
      </c>
    </row>
    <row r="37">
      <c r="A37" s="52" t="s">
        <v>58</v>
      </c>
      <c r="B37" s="52" t="s">
        <v>196</v>
      </c>
      <c r="C37" s="52" t="s">
        <v>197</v>
      </c>
      <c r="D37" s="52" t="s">
        <v>18</v>
      </c>
      <c r="E37" s="52">
        <v>4.2</v>
      </c>
      <c r="F37" s="52">
        <v>450.0</v>
      </c>
      <c r="G37" s="53">
        <f t="shared" si="1"/>
        <v>810</v>
      </c>
      <c r="H37" s="52">
        <f t="shared" si="2"/>
        <v>1350</v>
      </c>
    </row>
    <row r="38">
      <c r="A38" s="50" t="s">
        <v>37</v>
      </c>
      <c r="B38" s="50" t="s">
        <v>196</v>
      </c>
      <c r="C38" s="50" t="s">
        <v>198</v>
      </c>
      <c r="D38" s="50" t="s">
        <v>20</v>
      </c>
      <c r="E38" s="50">
        <v>4.2</v>
      </c>
      <c r="F38" s="50">
        <v>600.0</v>
      </c>
      <c r="G38" s="51">
        <f t="shared" si="1"/>
        <v>1080</v>
      </c>
      <c r="H38" s="50">
        <f t="shared" si="2"/>
        <v>1800</v>
      </c>
    </row>
    <row r="39">
      <c r="A39" s="52" t="s">
        <v>92</v>
      </c>
      <c r="B39" s="52" t="s">
        <v>196</v>
      </c>
      <c r="C39" s="52" t="s">
        <v>199</v>
      </c>
      <c r="D39" s="52" t="s">
        <v>20</v>
      </c>
      <c r="E39" s="52">
        <v>4.2</v>
      </c>
      <c r="F39" s="52">
        <v>300.0</v>
      </c>
      <c r="G39" s="53">
        <f t="shared" si="1"/>
        <v>540</v>
      </c>
      <c r="H39" s="52">
        <f t="shared" si="2"/>
        <v>900</v>
      </c>
    </row>
    <row r="40">
      <c r="A40" s="50" t="s">
        <v>112</v>
      </c>
      <c r="B40" s="50" t="s">
        <v>153</v>
      </c>
      <c r="C40" s="50" t="s">
        <v>152</v>
      </c>
      <c r="D40" s="50" t="s">
        <v>24</v>
      </c>
      <c r="E40" s="50">
        <v>4.2</v>
      </c>
      <c r="F40" s="50">
        <v>250.0</v>
      </c>
      <c r="G40" s="51">
        <f t="shared" si="1"/>
        <v>450</v>
      </c>
      <c r="H40" s="50">
        <f t="shared" si="2"/>
        <v>750</v>
      </c>
    </row>
    <row r="41">
      <c r="A41" s="52" t="s">
        <v>36</v>
      </c>
      <c r="B41" s="52" t="s">
        <v>200</v>
      </c>
      <c r="C41" s="52" t="s">
        <v>201</v>
      </c>
      <c r="D41" s="52" t="s">
        <v>20</v>
      </c>
      <c r="E41" s="52">
        <v>4.2</v>
      </c>
      <c r="F41" s="52">
        <v>300.0</v>
      </c>
      <c r="G41" s="53">
        <f t="shared" si="1"/>
        <v>540</v>
      </c>
      <c r="H41" s="52">
        <f t="shared" si="2"/>
        <v>900</v>
      </c>
    </row>
    <row r="42">
      <c r="A42" s="50" t="s">
        <v>86</v>
      </c>
      <c r="B42" s="50" t="s">
        <v>202</v>
      </c>
      <c r="C42" s="50" t="s">
        <v>203</v>
      </c>
      <c r="D42" s="50" t="s">
        <v>18</v>
      </c>
      <c r="E42" s="50">
        <v>4.2</v>
      </c>
      <c r="F42" s="50">
        <v>300.0</v>
      </c>
      <c r="G42" s="51">
        <f t="shared" si="1"/>
        <v>540</v>
      </c>
      <c r="H42" s="50">
        <f t="shared" si="2"/>
        <v>900</v>
      </c>
    </row>
    <row r="43">
      <c r="A43" s="52" t="s">
        <v>61</v>
      </c>
      <c r="B43" s="52" t="s">
        <v>163</v>
      </c>
      <c r="C43" s="52" t="s">
        <v>20</v>
      </c>
      <c r="D43" s="52" t="s">
        <v>20</v>
      </c>
      <c r="E43" s="52">
        <v>4.1</v>
      </c>
      <c r="F43" s="52">
        <v>450.0</v>
      </c>
      <c r="G43" s="53">
        <f t="shared" si="1"/>
        <v>810</v>
      </c>
      <c r="H43" s="52">
        <f t="shared" si="2"/>
        <v>1350</v>
      </c>
    </row>
    <row r="44">
      <c r="A44" s="50" t="s">
        <v>103</v>
      </c>
      <c r="B44" s="50" t="s">
        <v>204</v>
      </c>
      <c r="C44" s="50" t="s">
        <v>205</v>
      </c>
      <c r="D44" s="50" t="s">
        <v>18</v>
      </c>
      <c r="E44" s="50">
        <v>4.1</v>
      </c>
      <c r="F44" s="50">
        <v>250.0</v>
      </c>
      <c r="G44" s="51">
        <f t="shared" si="1"/>
        <v>450</v>
      </c>
      <c r="H44" s="50">
        <f t="shared" si="2"/>
        <v>750</v>
      </c>
    </row>
    <row r="45">
      <c r="A45" s="52" t="s">
        <v>109</v>
      </c>
      <c r="B45" s="52" t="s">
        <v>163</v>
      </c>
      <c r="C45" s="52" t="s">
        <v>152</v>
      </c>
      <c r="D45" s="52" t="s">
        <v>24</v>
      </c>
      <c r="E45" s="52">
        <v>4.1</v>
      </c>
      <c r="F45" s="52">
        <v>250.0</v>
      </c>
      <c r="G45" s="53">
        <f t="shared" si="1"/>
        <v>450</v>
      </c>
      <c r="H45" s="52">
        <f t="shared" si="2"/>
        <v>750</v>
      </c>
    </row>
    <row r="46">
      <c r="A46" s="50" t="s">
        <v>119</v>
      </c>
      <c r="B46" s="50" t="s">
        <v>206</v>
      </c>
      <c r="C46" s="50" t="s">
        <v>207</v>
      </c>
      <c r="D46" s="50" t="s">
        <v>18</v>
      </c>
      <c r="E46" s="50">
        <v>4.1</v>
      </c>
      <c r="F46" s="50">
        <v>200.0</v>
      </c>
      <c r="G46" s="51">
        <f t="shared" si="1"/>
        <v>360</v>
      </c>
      <c r="H46" s="50">
        <f t="shared" si="2"/>
        <v>600</v>
      </c>
    </row>
    <row r="47">
      <c r="A47" s="52" t="s">
        <v>105</v>
      </c>
      <c r="B47" s="52" t="s">
        <v>208</v>
      </c>
      <c r="C47" s="52" t="s">
        <v>18</v>
      </c>
      <c r="D47" s="52" t="s">
        <v>18</v>
      </c>
      <c r="E47" s="52">
        <v>4.1</v>
      </c>
      <c r="F47" s="52">
        <v>250.0</v>
      </c>
      <c r="G47" s="53">
        <f t="shared" si="1"/>
        <v>450</v>
      </c>
      <c r="H47" s="52">
        <f t="shared" si="2"/>
        <v>750</v>
      </c>
    </row>
    <row r="48">
      <c r="A48" s="50" t="s">
        <v>33</v>
      </c>
      <c r="B48" s="50" t="s">
        <v>209</v>
      </c>
      <c r="C48" s="50" t="s">
        <v>210</v>
      </c>
      <c r="D48" s="50" t="s">
        <v>24</v>
      </c>
      <c r="E48" s="50">
        <v>4.1</v>
      </c>
      <c r="F48" s="50">
        <v>600.0</v>
      </c>
      <c r="G48" s="51">
        <f t="shared" si="1"/>
        <v>1080</v>
      </c>
      <c r="H48" s="50">
        <f t="shared" si="2"/>
        <v>1800</v>
      </c>
    </row>
    <row r="49">
      <c r="A49" s="52" t="s">
        <v>79</v>
      </c>
      <c r="B49" s="52" t="s">
        <v>211</v>
      </c>
      <c r="C49" s="52" t="s">
        <v>212</v>
      </c>
      <c r="D49" s="52" t="s">
        <v>24</v>
      </c>
      <c r="E49" s="52">
        <v>4.1</v>
      </c>
      <c r="F49" s="52">
        <v>350.0</v>
      </c>
      <c r="G49" s="53">
        <f t="shared" si="1"/>
        <v>630</v>
      </c>
      <c r="H49" s="52">
        <f t="shared" si="2"/>
        <v>1050</v>
      </c>
    </row>
    <row r="50">
      <c r="A50" s="50" t="s">
        <v>40</v>
      </c>
      <c r="B50" s="50" t="s">
        <v>213</v>
      </c>
      <c r="C50" s="50" t="s">
        <v>149</v>
      </c>
      <c r="D50" s="50" t="s">
        <v>24</v>
      </c>
      <c r="E50" s="50">
        <v>4.1</v>
      </c>
      <c r="F50" s="50">
        <v>527.0</v>
      </c>
      <c r="G50" s="51">
        <f t="shared" si="1"/>
        <v>948.6</v>
      </c>
      <c r="H50" s="50">
        <f t="shared" si="2"/>
        <v>1581</v>
      </c>
    </row>
    <row r="51">
      <c r="A51" s="52" t="s">
        <v>97</v>
      </c>
      <c r="B51" s="52" t="s">
        <v>214</v>
      </c>
      <c r="C51" s="52" t="s">
        <v>215</v>
      </c>
      <c r="D51" s="52" t="s">
        <v>18</v>
      </c>
      <c r="E51" s="52">
        <v>4.1</v>
      </c>
      <c r="F51" s="52">
        <v>300.0</v>
      </c>
      <c r="G51" s="53">
        <f t="shared" si="1"/>
        <v>540</v>
      </c>
      <c r="H51" s="52">
        <f t="shared" si="2"/>
        <v>900</v>
      </c>
    </row>
    <row r="52">
      <c r="A52" s="50" t="s">
        <v>106</v>
      </c>
      <c r="B52" s="50" t="s">
        <v>216</v>
      </c>
      <c r="C52" s="50" t="s">
        <v>187</v>
      </c>
      <c r="D52" s="50" t="s">
        <v>24</v>
      </c>
      <c r="E52" s="50">
        <v>4.1</v>
      </c>
      <c r="F52" s="50">
        <v>250.0</v>
      </c>
      <c r="G52" s="51">
        <f t="shared" si="1"/>
        <v>450</v>
      </c>
      <c r="H52" s="50">
        <f t="shared" si="2"/>
        <v>750</v>
      </c>
    </row>
    <row r="53">
      <c r="A53" s="52" t="s">
        <v>132</v>
      </c>
      <c r="B53" s="52" t="s">
        <v>217</v>
      </c>
      <c r="C53" s="52" t="s">
        <v>18</v>
      </c>
      <c r="D53" s="52" t="s">
        <v>18</v>
      </c>
      <c r="E53" s="52">
        <v>4.1</v>
      </c>
      <c r="F53" s="52">
        <v>150.0</v>
      </c>
      <c r="G53" s="53">
        <f t="shared" si="1"/>
        <v>270</v>
      </c>
      <c r="H53" s="52">
        <f t="shared" si="2"/>
        <v>450</v>
      </c>
    </row>
    <row r="54">
      <c r="A54" s="50" t="s">
        <v>81</v>
      </c>
      <c r="B54" s="50" t="s">
        <v>218</v>
      </c>
      <c r="C54" s="50" t="s">
        <v>182</v>
      </c>
      <c r="D54" s="50" t="s">
        <v>24</v>
      </c>
      <c r="E54" s="50">
        <v>4.1</v>
      </c>
      <c r="F54" s="50">
        <v>350.0</v>
      </c>
      <c r="G54" s="51">
        <f t="shared" si="1"/>
        <v>630</v>
      </c>
      <c r="H54" s="50">
        <f t="shared" si="2"/>
        <v>1050</v>
      </c>
    </row>
    <row r="55">
      <c r="A55" s="52" t="s">
        <v>135</v>
      </c>
      <c r="B55" s="52" t="s">
        <v>202</v>
      </c>
      <c r="C55" s="52" t="s">
        <v>167</v>
      </c>
      <c r="D55" s="52" t="s">
        <v>24</v>
      </c>
      <c r="E55" s="52">
        <v>4.1</v>
      </c>
      <c r="F55" s="52">
        <v>130.0</v>
      </c>
      <c r="G55" s="53">
        <f t="shared" si="1"/>
        <v>234</v>
      </c>
      <c r="H55" s="52">
        <f t="shared" si="2"/>
        <v>390</v>
      </c>
    </row>
    <row r="56">
      <c r="A56" s="50" t="s">
        <v>100</v>
      </c>
      <c r="B56" s="50" t="s">
        <v>219</v>
      </c>
      <c r="C56" s="50" t="s">
        <v>220</v>
      </c>
      <c r="D56" s="50" t="s">
        <v>24</v>
      </c>
      <c r="E56" s="50">
        <v>4.1</v>
      </c>
      <c r="F56" s="50">
        <v>257.0</v>
      </c>
      <c r="G56" s="51">
        <f t="shared" si="1"/>
        <v>462.6</v>
      </c>
      <c r="H56" s="50">
        <f t="shared" si="2"/>
        <v>771</v>
      </c>
    </row>
    <row r="57">
      <c r="A57" s="52" t="s">
        <v>120</v>
      </c>
      <c r="B57" s="52" t="s">
        <v>153</v>
      </c>
      <c r="C57" s="52" t="s">
        <v>182</v>
      </c>
      <c r="D57" s="52" t="s">
        <v>24</v>
      </c>
      <c r="E57" s="52">
        <v>4.1</v>
      </c>
      <c r="F57" s="52">
        <v>200.0</v>
      </c>
      <c r="G57" s="53">
        <f t="shared" si="1"/>
        <v>360</v>
      </c>
      <c r="H57" s="52">
        <f t="shared" si="2"/>
        <v>600</v>
      </c>
    </row>
    <row r="58">
      <c r="A58" s="50" t="s">
        <v>67</v>
      </c>
      <c r="B58" s="50" t="s">
        <v>188</v>
      </c>
      <c r="C58" s="50" t="s">
        <v>221</v>
      </c>
      <c r="D58" s="50" t="s">
        <v>24</v>
      </c>
      <c r="E58" s="50">
        <v>4.1</v>
      </c>
      <c r="F58" s="50">
        <v>400.0</v>
      </c>
      <c r="G58" s="51">
        <f t="shared" si="1"/>
        <v>720</v>
      </c>
      <c r="H58" s="50">
        <f t="shared" si="2"/>
        <v>1200</v>
      </c>
    </row>
    <row r="59">
      <c r="A59" s="52" t="s">
        <v>93</v>
      </c>
      <c r="B59" s="52" t="s">
        <v>193</v>
      </c>
      <c r="C59" s="52" t="s">
        <v>222</v>
      </c>
      <c r="D59" s="52" t="s">
        <v>20</v>
      </c>
      <c r="E59" s="52">
        <v>4.1</v>
      </c>
      <c r="F59" s="52">
        <v>300.0</v>
      </c>
      <c r="G59" s="53">
        <f t="shared" si="1"/>
        <v>540</v>
      </c>
      <c r="H59" s="52">
        <f t="shared" si="2"/>
        <v>900</v>
      </c>
    </row>
    <row r="60">
      <c r="A60" s="50" t="s">
        <v>65</v>
      </c>
      <c r="B60" s="50" t="s">
        <v>223</v>
      </c>
      <c r="C60" s="50" t="s">
        <v>20</v>
      </c>
      <c r="D60" s="50" t="s">
        <v>20</v>
      </c>
      <c r="E60" s="50">
        <v>4.1</v>
      </c>
      <c r="F60" s="50">
        <v>400.0</v>
      </c>
      <c r="G60" s="51">
        <f t="shared" si="1"/>
        <v>720</v>
      </c>
      <c r="H60" s="50">
        <f t="shared" si="2"/>
        <v>1200</v>
      </c>
    </row>
    <row r="61">
      <c r="A61" s="52" t="s">
        <v>121</v>
      </c>
      <c r="B61" s="52" t="s">
        <v>224</v>
      </c>
      <c r="C61" s="52" t="s">
        <v>225</v>
      </c>
      <c r="D61" s="52" t="s">
        <v>24</v>
      </c>
      <c r="E61" s="52">
        <v>4.1</v>
      </c>
      <c r="F61" s="52">
        <v>200.0</v>
      </c>
      <c r="G61" s="53">
        <f t="shared" si="1"/>
        <v>360</v>
      </c>
      <c r="H61" s="52">
        <f t="shared" si="2"/>
        <v>600</v>
      </c>
    </row>
    <row r="62">
      <c r="A62" s="50" t="s">
        <v>98</v>
      </c>
      <c r="B62" s="50" t="s">
        <v>226</v>
      </c>
      <c r="C62" s="50" t="s">
        <v>18</v>
      </c>
      <c r="D62" s="50" t="s">
        <v>18</v>
      </c>
      <c r="E62" s="50">
        <v>4.1</v>
      </c>
      <c r="F62" s="50">
        <v>280.0</v>
      </c>
      <c r="G62" s="51">
        <f t="shared" si="1"/>
        <v>504</v>
      </c>
      <c r="H62" s="50">
        <f t="shared" si="2"/>
        <v>840</v>
      </c>
    </row>
    <row r="63">
      <c r="A63" s="52" t="s">
        <v>111</v>
      </c>
      <c r="B63" s="52" t="s">
        <v>175</v>
      </c>
      <c r="C63" s="52" t="s">
        <v>20</v>
      </c>
      <c r="D63" s="52" t="s">
        <v>20</v>
      </c>
      <c r="E63" s="52">
        <v>4.1</v>
      </c>
      <c r="F63" s="52">
        <v>250.0</v>
      </c>
      <c r="G63" s="53">
        <f t="shared" si="1"/>
        <v>450</v>
      </c>
      <c r="H63" s="52">
        <f t="shared" si="2"/>
        <v>750</v>
      </c>
    </row>
    <row r="64">
      <c r="A64" s="50" t="s">
        <v>71</v>
      </c>
      <c r="B64" s="50" t="s">
        <v>227</v>
      </c>
      <c r="C64" s="50" t="s">
        <v>228</v>
      </c>
      <c r="D64" s="50" t="s">
        <v>24</v>
      </c>
      <c r="E64" s="50">
        <v>4.1</v>
      </c>
      <c r="F64" s="50">
        <v>399.0</v>
      </c>
      <c r="G64" s="51">
        <f t="shared" si="1"/>
        <v>718.2</v>
      </c>
      <c r="H64" s="50">
        <f t="shared" si="2"/>
        <v>1197</v>
      </c>
    </row>
    <row r="65">
      <c r="A65" s="52" t="s">
        <v>70</v>
      </c>
      <c r="B65" s="52" t="s">
        <v>202</v>
      </c>
      <c r="C65" s="52" t="s">
        <v>24</v>
      </c>
      <c r="D65" s="52" t="s">
        <v>24</v>
      </c>
      <c r="E65" s="52">
        <v>4.1</v>
      </c>
      <c r="F65" s="52">
        <v>400.0</v>
      </c>
      <c r="G65" s="53">
        <f t="shared" si="1"/>
        <v>720</v>
      </c>
      <c r="H65" s="52">
        <f t="shared" si="2"/>
        <v>1200</v>
      </c>
    </row>
    <row r="66">
      <c r="A66" s="50" t="s">
        <v>133</v>
      </c>
      <c r="B66" s="50" t="s">
        <v>165</v>
      </c>
      <c r="C66" s="50" t="s">
        <v>24</v>
      </c>
      <c r="D66" s="50" t="s">
        <v>24</v>
      </c>
      <c r="E66" s="50">
        <v>4.1</v>
      </c>
      <c r="F66" s="50">
        <v>150.0</v>
      </c>
      <c r="G66" s="51">
        <f t="shared" si="1"/>
        <v>270</v>
      </c>
      <c r="H66" s="50">
        <f t="shared" si="2"/>
        <v>450</v>
      </c>
    </row>
    <row r="67">
      <c r="A67" s="52" t="s">
        <v>102</v>
      </c>
      <c r="B67" s="52" t="s">
        <v>229</v>
      </c>
      <c r="C67" s="52" t="s">
        <v>18</v>
      </c>
      <c r="D67" s="52" t="s">
        <v>18</v>
      </c>
      <c r="E67" s="52">
        <v>4.1</v>
      </c>
      <c r="F67" s="52">
        <v>250.0</v>
      </c>
      <c r="G67" s="53">
        <f t="shared" si="1"/>
        <v>450</v>
      </c>
      <c r="H67" s="52">
        <f t="shared" si="2"/>
        <v>750</v>
      </c>
    </row>
    <row r="68">
      <c r="A68" s="50" t="s">
        <v>115</v>
      </c>
      <c r="B68" s="50" t="s">
        <v>153</v>
      </c>
      <c r="C68" s="50" t="s">
        <v>18</v>
      </c>
      <c r="D68" s="50" t="s">
        <v>18</v>
      </c>
      <c r="E68" s="50">
        <v>4.1</v>
      </c>
      <c r="F68" s="50">
        <v>220.0</v>
      </c>
      <c r="G68" s="51">
        <f t="shared" si="1"/>
        <v>396</v>
      </c>
      <c r="H68" s="50">
        <f t="shared" si="2"/>
        <v>660</v>
      </c>
    </row>
    <row r="69">
      <c r="A69" s="52" t="s">
        <v>87</v>
      </c>
      <c r="B69" s="52" t="s">
        <v>230</v>
      </c>
      <c r="C69" s="52" t="s">
        <v>152</v>
      </c>
      <c r="D69" s="52" t="s">
        <v>24</v>
      </c>
      <c r="E69" s="52">
        <v>4.1</v>
      </c>
      <c r="F69" s="52">
        <v>300.0</v>
      </c>
      <c r="G69" s="53">
        <f t="shared" si="1"/>
        <v>540</v>
      </c>
      <c r="H69" s="52">
        <f t="shared" si="2"/>
        <v>900</v>
      </c>
    </row>
    <row r="70">
      <c r="A70" s="50" t="s">
        <v>90</v>
      </c>
      <c r="B70" s="50" t="s">
        <v>231</v>
      </c>
      <c r="C70" s="50" t="s">
        <v>232</v>
      </c>
      <c r="D70" s="50" t="s">
        <v>18</v>
      </c>
      <c r="E70" s="50">
        <v>4.1</v>
      </c>
      <c r="F70" s="50">
        <v>300.0</v>
      </c>
      <c r="G70" s="51">
        <f t="shared" si="1"/>
        <v>540</v>
      </c>
      <c r="H70" s="50">
        <f t="shared" si="2"/>
        <v>900</v>
      </c>
    </row>
    <row r="71">
      <c r="A71" s="52" t="s">
        <v>107</v>
      </c>
      <c r="B71" s="52" t="s">
        <v>233</v>
      </c>
      <c r="C71" s="52" t="s">
        <v>18</v>
      </c>
      <c r="D71" s="52" t="s">
        <v>18</v>
      </c>
      <c r="E71" s="52">
        <v>4.1</v>
      </c>
      <c r="F71" s="52">
        <v>250.0</v>
      </c>
      <c r="G71" s="53">
        <f t="shared" si="1"/>
        <v>450</v>
      </c>
      <c r="H71" s="52">
        <f t="shared" si="2"/>
        <v>750</v>
      </c>
    </row>
    <row r="72">
      <c r="A72" s="50" t="s">
        <v>68</v>
      </c>
      <c r="B72" s="50" t="s">
        <v>234</v>
      </c>
      <c r="C72" s="50" t="s">
        <v>18</v>
      </c>
      <c r="D72" s="50" t="s">
        <v>18</v>
      </c>
      <c r="E72" s="50">
        <v>4.1</v>
      </c>
      <c r="F72" s="50">
        <v>400.0</v>
      </c>
      <c r="G72" s="51">
        <f t="shared" si="1"/>
        <v>720</v>
      </c>
      <c r="H72" s="50">
        <f t="shared" si="2"/>
        <v>1200</v>
      </c>
    </row>
    <row r="73">
      <c r="A73" s="52" t="s">
        <v>122</v>
      </c>
      <c r="B73" s="52" t="s">
        <v>235</v>
      </c>
      <c r="C73" s="52" t="s">
        <v>236</v>
      </c>
      <c r="D73" s="52" t="s">
        <v>20</v>
      </c>
      <c r="E73" s="52">
        <v>4.0</v>
      </c>
      <c r="F73" s="52">
        <v>200.0</v>
      </c>
      <c r="G73" s="53">
        <f t="shared" si="1"/>
        <v>360</v>
      </c>
      <c r="H73" s="52">
        <f t="shared" si="2"/>
        <v>600</v>
      </c>
    </row>
    <row r="74">
      <c r="A74" s="50" t="s">
        <v>35</v>
      </c>
      <c r="B74" s="50" t="s">
        <v>237</v>
      </c>
      <c r="C74" s="50" t="s">
        <v>238</v>
      </c>
      <c r="D74" s="50" t="s">
        <v>24</v>
      </c>
      <c r="E74" s="50">
        <v>4.0</v>
      </c>
      <c r="F74" s="50">
        <v>600.0</v>
      </c>
      <c r="G74" s="51">
        <f t="shared" si="1"/>
        <v>1080</v>
      </c>
      <c r="H74" s="50">
        <f t="shared" si="2"/>
        <v>1800</v>
      </c>
    </row>
    <row r="75">
      <c r="A75" s="52" t="s">
        <v>28</v>
      </c>
      <c r="B75" s="52" t="s">
        <v>153</v>
      </c>
      <c r="C75" s="52" t="s">
        <v>239</v>
      </c>
      <c r="D75" s="52" t="s">
        <v>20</v>
      </c>
      <c r="E75" s="52">
        <v>4.0</v>
      </c>
      <c r="F75" s="52">
        <v>800.0</v>
      </c>
      <c r="G75" s="53">
        <f t="shared" si="1"/>
        <v>1440</v>
      </c>
      <c r="H75" s="52">
        <f t="shared" si="2"/>
        <v>2400</v>
      </c>
    </row>
    <row r="76">
      <c r="A76" s="50" t="s">
        <v>94</v>
      </c>
      <c r="B76" s="50" t="s">
        <v>188</v>
      </c>
      <c r="C76" s="50" t="s">
        <v>240</v>
      </c>
      <c r="D76" s="50" t="s">
        <v>22</v>
      </c>
      <c r="E76" s="50">
        <v>4.0</v>
      </c>
      <c r="F76" s="50">
        <v>300.0</v>
      </c>
      <c r="G76" s="51">
        <f t="shared" si="1"/>
        <v>540</v>
      </c>
      <c r="H76" s="50">
        <f t="shared" si="2"/>
        <v>900</v>
      </c>
    </row>
    <row r="77">
      <c r="A77" s="52" t="s">
        <v>84</v>
      </c>
      <c r="B77" s="52" t="s">
        <v>241</v>
      </c>
      <c r="C77" s="52" t="s">
        <v>242</v>
      </c>
      <c r="D77" s="52" t="s">
        <v>24</v>
      </c>
      <c r="E77" s="52">
        <v>4.0</v>
      </c>
      <c r="F77" s="52">
        <v>350.0</v>
      </c>
      <c r="G77" s="53">
        <f t="shared" si="1"/>
        <v>630</v>
      </c>
      <c r="H77" s="52">
        <f t="shared" si="2"/>
        <v>1050</v>
      </c>
    </row>
    <row r="78">
      <c r="A78" s="50" t="s">
        <v>95</v>
      </c>
      <c r="B78" s="50" t="s">
        <v>243</v>
      </c>
      <c r="C78" s="50" t="s">
        <v>244</v>
      </c>
      <c r="D78" s="50" t="s">
        <v>18</v>
      </c>
      <c r="E78" s="50">
        <v>4.0</v>
      </c>
      <c r="F78" s="50">
        <v>300.0</v>
      </c>
      <c r="G78" s="51">
        <f t="shared" si="1"/>
        <v>540</v>
      </c>
      <c r="H78" s="50">
        <f t="shared" si="2"/>
        <v>900</v>
      </c>
    </row>
    <row r="79">
      <c r="A79" s="52" t="s">
        <v>36</v>
      </c>
      <c r="B79" s="52" t="s">
        <v>245</v>
      </c>
      <c r="C79" s="52" t="s">
        <v>152</v>
      </c>
      <c r="D79" s="52" t="s">
        <v>24</v>
      </c>
      <c r="E79" s="52">
        <v>4.0</v>
      </c>
      <c r="F79" s="52">
        <v>300.0</v>
      </c>
      <c r="G79" s="53">
        <f t="shared" si="1"/>
        <v>540</v>
      </c>
      <c r="H79" s="52">
        <f t="shared" si="2"/>
        <v>900</v>
      </c>
    </row>
    <row r="80">
      <c r="A80" s="50" t="s">
        <v>123</v>
      </c>
      <c r="B80" s="50" t="s">
        <v>246</v>
      </c>
      <c r="C80" s="50" t="s">
        <v>24</v>
      </c>
      <c r="D80" s="50" t="s">
        <v>24</v>
      </c>
      <c r="E80" s="50">
        <v>4.0</v>
      </c>
      <c r="F80" s="50">
        <v>200.0</v>
      </c>
      <c r="G80" s="51">
        <f t="shared" si="1"/>
        <v>360</v>
      </c>
      <c r="H80" s="50">
        <f t="shared" si="2"/>
        <v>600</v>
      </c>
    </row>
    <row r="81">
      <c r="A81" s="52" t="s">
        <v>137</v>
      </c>
      <c r="B81" s="52" t="s">
        <v>186</v>
      </c>
      <c r="C81" s="52" t="s">
        <v>187</v>
      </c>
      <c r="D81" s="52" t="s">
        <v>18</v>
      </c>
      <c r="E81" s="52">
        <v>4.0</v>
      </c>
      <c r="F81" s="52">
        <v>100.0</v>
      </c>
      <c r="G81" s="53">
        <f t="shared" si="1"/>
        <v>180</v>
      </c>
      <c r="H81" s="52">
        <f t="shared" si="2"/>
        <v>300</v>
      </c>
    </row>
    <row r="82">
      <c r="A82" s="50" t="s">
        <v>60</v>
      </c>
      <c r="B82" s="50" t="s">
        <v>151</v>
      </c>
      <c r="C82" s="50" t="s">
        <v>18</v>
      </c>
      <c r="D82" s="50" t="s">
        <v>18</v>
      </c>
      <c r="E82" s="50">
        <v>4.0</v>
      </c>
      <c r="F82" s="50">
        <v>450.0</v>
      </c>
      <c r="G82" s="51">
        <f t="shared" si="1"/>
        <v>810</v>
      </c>
      <c r="H82" s="50">
        <f t="shared" si="2"/>
        <v>1350</v>
      </c>
    </row>
    <row r="83">
      <c r="A83" s="52" t="s">
        <v>78</v>
      </c>
      <c r="B83" s="52" t="s">
        <v>165</v>
      </c>
      <c r="C83" s="52" t="s">
        <v>24</v>
      </c>
      <c r="D83" s="52" t="s">
        <v>24</v>
      </c>
      <c r="E83" s="52">
        <v>4.0</v>
      </c>
      <c r="F83" s="52">
        <v>350.0</v>
      </c>
      <c r="G83" s="53">
        <f t="shared" si="1"/>
        <v>630</v>
      </c>
      <c r="H83" s="52">
        <f t="shared" si="2"/>
        <v>1050</v>
      </c>
    </row>
    <row r="84">
      <c r="A84" s="50" t="s">
        <v>130</v>
      </c>
      <c r="B84" s="50" t="s">
        <v>247</v>
      </c>
      <c r="C84" s="50" t="s">
        <v>248</v>
      </c>
      <c r="D84" s="50" t="s">
        <v>24</v>
      </c>
      <c r="E84" s="50">
        <v>4.0</v>
      </c>
      <c r="F84" s="50">
        <v>150.0</v>
      </c>
      <c r="G84" s="51">
        <f t="shared" si="1"/>
        <v>270</v>
      </c>
      <c r="H84" s="50">
        <f t="shared" si="2"/>
        <v>450</v>
      </c>
    </row>
    <row r="85">
      <c r="A85" s="52" t="s">
        <v>113</v>
      </c>
      <c r="B85" s="52" t="s">
        <v>249</v>
      </c>
      <c r="C85" s="52" t="s">
        <v>18</v>
      </c>
      <c r="D85" s="52" t="s">
        <v>18</v>
      </c>
      <c r="E85" s="52">
        <v>4.0</v>
      </c>
      <c r="F85" s="52">
        <v>250.0</v>
      </c>
      <c r="G85" s="53">
        <f t="shared" si="1"/>
        <v>450</v>
      </c>
      <c r="H85" s="52">
        <f t="shared" si="2"/>
        <v>750</v>
      </c>
    </row>
    <row r="86">
      <c r="A86" s="50" t="s">
        <v>64</v>
      </c>
      <c r="B86" s="50" t="s">
        <v>250</v>
      </c>
      <c r="C86" s="50" t="s">
        <v>251</v>
      </c>
      <c r="D86" s="50" t="s">
        <v>18</v>
      </c>
      <c r="E86" s="50">
        <v>4.0</v>
      </c>
      <c r="F86" s="50">
        <v>400.0</v>
      </c>
      <c r="G86" s="51">
        <f t="shared" si="1"/>
        <v>720</v>
      </c>
      <c r="H86" s="50">
        <f t="shared" si="2"/>
        <v>1200</v>
      </c>
    </row>
    <row r="87">
      <c r="A87" s="52" t="s">
        <v>55</v>
      </c>
      <c r="B87" s="52" t="s">
        <v>252</v>
      </c>
      <c r="C87" s="52" t="s">
        <v>152</v>
      </c>
      <c r="D87" s="52" t="s">
        <v>24</v>
      </c>
      <c r="E87" s="52">
        <v>4.0</v>
      </c>
      <c r="F87" s="52">
        <v>450.0</v>
      </c>
      <c r="G87" s="53">
        <f t="shared" si="1"/>
        <v>810</v>
      </c>
      <c r="H87" s="52">
        <f t="shared" si="2"/>
        <v>1350</v>
      </c>
    </row>
    <row r="88">
      <c r="A88" s="50" t="s">
        <v>48</v>
      </c>
      <c r="B88" s="50" t="s">
        <v>153</v>
      </c>
      <c r="C88" s="50" t="s">
        <v>253</v>
      </c>
      <c r="D88" s="50" t="s">
        <v>18</v>
      </c>
      <c r="E88" s="50">
        <v>4.0</v>
      </c>
      <c r="F88" s="50">
        <v>500.0</v>
      </c>
      <c r="G88" s="51">
        <f t="shared" si="1"/>
        <v>900</v>
      </c>
      <c r="H88" s="50">
        <f t="shared" si="2"/>
        <v>1500</v>
      </c>
    </row>
    <row r="89">
      <c r="A89" s="52" t="s">
        <v>83</v>
      </c>
      <c r="B89" s="52" t="s">
        <v>254</v>
      </c>
      <c r="C89" s="52" t="s">
        <v>255</v>
      </c>
      <c r="D89" s="52" t="s">
        <v>18</v>
      </c>
      <c r="E89" s="52">
        <v>4.0</v>
      </c>
      <c r="F89" s="52">
        <v>350.0</v>
      </c>
      <c r="G89" s="53">
        <f t="shared" si="1"/>
        <v>630</v>
      </c>
      <c r="H89" s="52">
        <f t="shared" si="2"/>
        <v>1050</v>
      </c>
    </row>
    <row r="90">
      <c r="A90" s="50" t="s">
        <v>126</v>
      </c>
      <c r="B90" s="50" t="s">
        <v>165</v>
      </c>
      <c r="C90" s="50" t="s">
        <v>24</v>
      </c>
      <c r="D90" s="50" t="s">
        <v>24</v>
      </c>
      <c r="E90" s="50">
        <v>4.0</v>
      </c>
      <c r="F90" s="50">
        <v>178.0</v>
      </c>
      <c r="G90" s="51">
        <f t="shared" si="1"/>
        <v>320.4</v>
      </c>
      <c r="H90" s="50">
        <f t="shared" si="2"/>
        <v>534</v>
      </c>
    </row>
    <row r="91">
      <c r="A91" s="52" t="s">
        <v>138</v>
      </c>
      <c r="B91" s="52" t="s">
        <v>256</v>
      </c>
      <c r="C91" s="52" t="s">
        <v>257</v>
      </c>
      <c r="D91" s="52" t="s">
        <v>24</v>
      </c>
      <c r="E91" s="52">
        <v>4.0</v>
      </c>
      <c r="F91" s="52">
        <v>100.0</v>
      </c>
      <c r="G91" s="53">
        <f t="shared" si="1"/>
        <v>180</v>
      </c>
      <c r="H91" s="52">
        <f t="shared" si="2"/>
        <v>300</v>
      </c>
    </row>
    <row r="92">
      <c r="A92" s="50" t="s">
        <v>63</v>
      </c>
      <c r="B92" s="50" t="s">
        <v>258</v>
      </c>
      <c r="C92" s="50" t="s">
        <v>152</v>
      </c>
      <c r="D92" s="50" t="s">
        <v>24</v>
      </c>
      <c r="E92" s="50">
        <v>4.0</v>
      </c>
      <c r="F92" s="50">
        <v>400.0</v>
      </c>
      <c r="G92" s="51">
        <f t="shared" si="1"/>
        <v>720</v>
      </c>
      <c r="H92" s="50">
        <f t="shared" si="2"/>
        <v>1200</v>
      </c>
    </row>
    <row r="93">
      <c r="A93" s="52" t="s">
        <v>101</v>
      </c>
      <c r="B93" s="52" t="s">
        <v>163</v>
      </c>
      <c r="C93" s="52" t="s">
        <v>24</v>
      </c>
      <c r="D93" s="52" t="s">
        <v>24</v>
      </c>
      <c r="E93" s="52">
        <v>4.0</v>
      </c>
      <c r="F93" s="52">
        <v>250.0</v>
      </c>
      <c r="G93" s="53">
        <f t="shared" si="1"/>
        <v>450</v>
      </c>
      <c r="H93" s="52">
        <f t="shared" si="2"/>
        <v>750</v>
      </c>
    </row>
    <row r="94">
      <c r="A94" s="50" t="s">
        <v>51</v>
      </c>
      <c r="B94" s="50" t="s">
        <v>184</v>
      </c>
      <c r="C94" s="50" t="s">
        <v>18</v>
      </c>
      <c r="D94" s="50" t="s">
        <v>18</v>
      </c>
      <c r="E94" s="50">
        <v>3.9</v>
      </c>
      <c r="F94" s="50">
        <v>500.0</v>
      </c>
      <c r="G94" s="51">
        <f t="shared" si="1"/>
        <v>900</v>
      </c>
      <c r="H94" s="50">
        <f t="shared" si="2"/>
        <v>1500</v>
      </c>
    </row>
    <row r="95">
      <c r="A95" s="52" t="s">
        <v>44</v>
      </c>
      <c r="B95" s="52" t="s">
        <v>259</v>
      </c>
      <c r="C95" s="52" t="s">
        <v>260</v>
      </c>
      <c r="D95" s="52" t="s">
        <v>24</v>
      </c>
      <c r="E95" s="52">
        <v>3.9</v>
      </c>
      <c r="F95" s="52">
        <v>500.0</v>
      </c>
      <c r="G95" s="53">
        <f t="shared" si="1"/>
        <v>900</v>
      </c>
      <c r="H95" s="52">
        <f t="shared" si="2"/>
        <v>1500</v>
      </c>
    </row>
    <row r="96">
      <c r="A96" s="50" t="s">
        <v>110</v>
      </c>
      <c r="B96" s="50" t="s">
        <v>261</v>
      </c>
      <c r="C96" s="50" t="s">
        <v>167</v>
      </c>
      <c r="D96" s="50" t="s">
        <v>24</v>
      </c>
      <c r="E96" s="50">
        <v>3.9</v>
      </c>
      <c r="F96" s="50">
        <v>250.0</v>
      </c>
      <c r="G96" s="51">
        <f t="shared" si="1"/>
        <v>450</v>
      </c>
      <c r="H96" s="50">
        <f t="shared" si="2"/>
        <v>750</v>
      </c>
    </row>
    <row r="97">
      <c r="A97" s="52" t="s">
        <v>136</v>
      </c>
      <c r="B97" s="52" t="s">
        <v>261</v>
      </c>
      <c r="C97" s="52" t="s">
        <v>262</v>
      </c>
      <c r="D97" s="52" t="s">
        <v>24</v>
      </c>
      <c r="E97" s="52">
        <v>3.9</v>
      </c>
      <c r="F97" s="52">
        <v>120.0</v>
      </c>
      <c r="G97" s="53">
        <f t="shared" si="1"/>
        <v>216</v>
      </c>
      <c r="H97" s="52">
        <f t="shared" si="2"/>
        <v>360</v>
      </c>
    </row>
    <row r="98">
      <c r="A98" s="50" t="s">
        <v>108</v>
      </c>
      <c r="B98" s="50" t="s">
        <v>181</v>
      </c>
      <c r="C98" s="50" t="s">
        <v>263</v>
      </c>
      <c r="D98" s="50" t="s">
        <v>24</v>
      </c>
      <c r="E98" s="50">
        <v>3.9</v>
      </c>
      <c r="F98" s="50">
        <v>250.0</v>
      </c>
      <c r="G98" s="51">
        <f t="shared" si="1"/>
        <v>450</v>
      </c>
      <c r="H98" s="50">
        <f t="shared" si="2"/>
        <v>750</v>
      </c>
    </row>
    <row r="99">
      <c r="A99" s="52" t="s">
        <v>29</v>
      </c>
      <c r="B99" s="52" t="s">
        <v>157</v>
      </c>
      <c r="C99" s="52" t="s">
        <v>220</v>
      </c>
      <c r="D99" s="52" t="s">
        <v>24</v>
      </c>
      <c r="E99" s="52">
        <v>3.9</v>
      </c>
      <c r="F99" s="52">
        <v>251.0</v>
      </c>
      <c r="G99" s="53">
        <f t="shared" si="1"/>
        <v>451.8</v>
      </c>
      <c r="H99" s="52">
        <f t="shared" si="2"/>
        <v>753</v>
      </c>
    </row>
    <row r="100">
      <c r="A100" s="50" t="s">
        <v>76</v>
      </c>
      <c r="B100" s="50" t="s">
        <v>202</v>
      </c>
      <c r="C100" s="50" t="s">
        <v>20</v>
      </c>
      <c r="D100" s="50" t="s">
        <v>20</v>
      </c>
      <c r="E100" s="50">
        <v>3.9</v>
      </c>
      <c r="F100" s="50">
        <v>350.0</v>
      </c>
      <c r="G100" s="51">
        <f t="shared" si="1"/>
        <v>630</v>
      </c>
      <c r="H100" s="50">
        <f t="shared" si="2"/>
        <v>1050</v>
      </c>
    </row>
    <row r="101">
      <c r="A101" s="52" t="s">
        <v>30</v>
      </c>
      <c r="B101" s="52" t="s">
        <v>153</v>
      </c>
      <c r="C101" s="52" t="s">
        <v>20</v>
      </c>
      <c r="D101" s="52" t="s">
        <v>20</v>
      </c>
      <c r="E101" s="52">
        <v>3.9</v>
      </c>
      <c r="F101" s="52">
        <v>650.0</v>
      </c>
      <c r="G101" s="53">
        <f t="shared" si="1"/>
        <v>1170</v>
      </c>
      <c r="H101" s="52">
        <f t="shared" si="2"/>
        <v>1950</v>
      </c>
    </row>
    <row r="102">
      <c r="A102" s="50" t="s">
        <v>134</v>
      </c>
      <c r="B102" s="50" t="s">
        <v>153</v>
      </c>
      <c r="C102" s="50" t="s">
        <v>182</v>
      </c>
      <c r="D102" s="50" t="s">
        <v>24</v>
      </c>
      <c r="E102" s="50">
        <v>3.9</v>
      </c>
      <c r="F102" s="50">
        <v>132.0</v>
      </c>
      <c r="G102" s="51">
        <f t="shared" si="1"/>
        <v>237.6</v>
      </c>
      <c r="H102" s="50">
        <f t="shared" si="2"/>
        <v>396</v>
      </c>
    </row>
    <row r="103">
      <c r="A103" s="52" t="s">
        <v>69</v>
      </c>
      <c r="B103" s="52" t="s">
        <v>190</v>
      </c>
      <c r="C103" s="52" t="s">
        <v>264</v>
      </c>
      <c r="D103" s="52" t="s">
        <v>20</v>
      </c>
      <c r="E103" s="52">
        <v>3.9</v>
      </c>
      <c r="F103" s="52">
        <v>200.0</v>
      </c>
      <c r="G103" s="53">
        <f t="shared" si="1"/>
        <v>360</v>
      </c>
      <c r="H103" s="52">
        <f t="shared" si="2"/>
        <v>600</v>
      </c>
    </row>
    <row r="104">
      <c r="A104" s="50" t="s">
        <v>77</v>
      </c>
      <c r="B104" s="50" t="s">
        <v>163</v>
      </c>
      <c r="C104" s="50" t="s">
        <v>167</v>
      </c>
      <c r="D104" s="50" t="s">
        <v>24</v>
      </c>
      <c r="E104" s="50">
        <v>3.9</v>
      </c>
      <c r="F104" s="50">
        <v>350.0</v>
      </c>
      <c r="G104" s="51">
        <f t="shared" si="1"/>
        <v>630</v>
      </c>
      <c r="H104" s="50">
        <f t="shared" si="2"/>
        <v>1050</v>
      </c>
    </row>
    <row r="105">
      <c r="A105" s="52" t="s">
        <v>85</v>
      </c>
      <c r="B105" s="52" t="s">
        <v>193</v>
      </c>
      <c r="C105" s="52" t="s">
        <v>24</v>
      </c>
      <c r="D105" s="52" t="s">
        <v>24</v>
      </c>
      <c r="E105" s="52">
        <v>3.9</v>
      </c>
      <c r="F105" s="52">
        <v>300.0</v>
      </c>
      <c r="G105" s="53">
        <f t="shared" si="1"/>
        <v>540</v>
      </c>
      <c r="H105" s="52">
        <f t="shared" si="2"/>
        <v>900</v>
      </c>
    </row>
    <row r="106">
      <c r="A106" s="50" t="s">
        <v>74</v>
      </c>
      <c r="B106" s="50" t="s">
        <v>265</v>
      </c>
      <c r="C106" s="50" t="s">
        <v>266</v>
      </c>
      <c r="D106" s="50" t="s">
        <v>18</v>
      </c>
      <c r="E106" s="50">
        <v>3.9</v>
      </c>
      <c r="F106" s="50">
        <v>350.0</v>
      </c>
      <c r="G106" s="51">
        <f t="shared" si="1"/>
        <v>630</v>
      </c>
      <c r="H106" s="50">
        <f t="shared" si="2"/>
        <v>1050</v>
      </c>
    </row>
    <row r="107">
      <c r="A107" s="52" t="s">
        <v>89</v>
      </c>
      <c r="B107" s="52" t="s">
        <v>267</v>
      </c>
      <c r="C107" s="52" t="s">
        <v>268</v>
      </c>
      <c r="D107" s="52" t="s">
        <v>24</v>
      </c>
      <c r="E107" s="52">
        <v>3.8</v>
      </c>
      <c r="F107" s="52">
        <v>300.0</v>
      </c>
      <c r="G107" s="53">
        <f t="shared" si="1"/>
        <v>540</v>
      </c>
      <c r="H107" s="52">
        <f t="shared" si="2"/>
        <v>900</v>
      </c>
    </row>
    <row r="108">
      <c r="A108" s="50" t="s">
        <v>75</v>
      </c>
      <c r="B108" s="50" t="s">
        <v>269</v>
      </c>
      <c r="C108" s="50" t="s">
        <v>270</v>
      </c>
      <c r="D108" s="50" t="s">
        <v>18</v>
      </c>
      <c r="E108" s="50">
        <v>3.8</v>
      </c>
      <c r="F108" s="50">
        <v>350.0</v>
      </c>
      <c r="G108" s="51">
        <f t="shared" si="1"/>
        <v>630</v>
      </c>
      <c r="H108" s="50">
        <f t="shared" si="2"/>
        <v>1050</v>
      </c>
    </row>
    <row r="109">
      <c r="A109" s="52" t="s">
        <v>39</v>
      </c>
      <c r="B109" s="52" t="s">
        <v>271</v>
      </c>
      <c r="C109" s="52" t="s">
        <v>272</v>
      </c>
      <c r="D109" s="52" t="s">
        <v>20</v>
      </c>
      <c r="E109" s="52">
        <v>3.8</v>
      </c>
      <c r="F109" s="52">
        <v>550.0</v>
      </c>
      <c r="G109" s="53">
        <f t="shared" si="1"/>
        <v>990</v>
      </c>
      <c r="H109" s="52">
        <f t="shared" si="2"/>
        <v>1650</v>
      </c>
    </row>
    <row r="110">
      <c r="A110" s="50" t="s">
        <v>72</v>
      </c>
      <c r="B110" s="50" t="s">
        <v>273</v>
      </c>
      <c r="C110" s="50" t="s">
        <v>274</v>
      </c>
      <c r="D110" s="50" t="s">
        <v>24</v>
      </c>
      <c r="E110" s="50">
        <v>3.8</v>
      </c>
      <c r="F110" s="50">
        <v>350.0</v>
      </c>
      <c r="G110" s="51">
        <f t="shared" si="1"/>
        <v>630</v>
      </c>
      <c r="H110" s="50">
        <f t="shared" si="2"/>
        <v>1050</v>
      </c>
    </row>
    <row r="111">
      <c r="A111" s="52" t="s">
        <v>127</v>
      </c>
      <c r="B111" s="52" t="s">
        <v>243</v>
      </c>
      <c r="C111" s="52" t="s">
        <v>275</v>
      </c>
      <c r="D111" s="52" t="s">
        <v>24</v>
      </c>
      <c r="E111" s="52">
        <v>3.7</v>
      </c>
      <c r="F111" s="52">
        <v>153.0</v>
      </c>
      <c r="G111" s="53">
        <f t="shared" si="1"/>
        <v>275.4</v>
      </c>
      <c r="H111" s="52">
        <f t="shared" si="2"/>
        <v>459</v>
      </c>
    </row>
    <row r="112">
      <c r="A112" s="50" t="s">
        <v>49</v>
      </c>
      <c r="B112" s="50" t="s">
        <v>276</v>
      </c>
      <c r="C112" s="50" t="s">
        <v>277</v>
      </c>
      <c r="D112" s="50" t="s">
        <v>18</v>
      </c>
      <c r="E112" s="50">
        <v>3.7</v>
      </c>
      <c r="F112" s="50">
        <v>500.0</v>
      </c>
      <c r="G112" s="51">
        <f t="shared" si="1"/>
        <v>900</v>
      </c>
      <c r="H112" s="50">
        <f t="shared" si="2"/>
        <v>1500</v>
      </c>
    </row>
    <row r="113">
      <c r="A113" s="52" t="s">
        <v>124</v>
      </c>
      <c r="B113" s="52" t="s">
        <v>243</v>
      </c>
      <c r="C113" s="52" t="s">
        <v>278</v>
      </c>
      <c r="D113" s="52" t="s">
        <v>24</v>
      </c>
      <c r="E113" s="52">
        <v>3.7</v>
      </c>
      <c r="F113" s="52">
        <v>200.0</v>
      </c>
      <c r="G113" s="53">
        <f t="shared" si="1"/>
        <v>360</v>
      </c>
      <c r="H113" s="52">
        <f t="shared" si="2"/>
        <v>600</v>
      </c>
    </row>
    <row r="114">
      <c r="A114" s="50" t="s">
        <v>46</v>
      </c>
      <c r="B114" s="50" t="s">
        <v>223</v>
      </c>
      <c r="C114" s="50" t="s">
        <v>152</v>
      </c>
      <c r="D114" s="50" t="s">
        <v>24</v>
      </c>
      <c r="E114" s="50">
        <v>3.7</v>
      </c>
      <c r="F114" s="50">
        <v>500.0</v>
      </c>
      <c r="G114" s="51">
        <f t="shared" si="1"/>
        <v>900</v>
      </c>
      <c r="H114" s="50">
        <f t="shared" si="2"/>
        <v>1500</v>
      </c>
    </row>
    <row r="115">
      <c r="A115" s="52" t="s">
        <v>116</v>
      </c>
      <c r="B115" s="52" t="s">
        <v>279</v>
      </c>
      <c r="C115" s="52" t="s">
        <v>280</v>
      </c>
      <c r="D115" s="52" t="s">
        <v>24</v>
      </c>
      <c r="E115" s="52">
        <v>3.7</v>
      </c>
      <c r="F115" s="52">
        <v>219.0</v>
      </c>
      <c r="G115" s="53">
        <f t="shared" si="1"/>
        <v>394.2</v>
      </c>
      <c r="H115" s="52">
        <f t="shared" si="2"/>
        <v>657</v>
      </c>
    </row>
    <row r="116">
      <c r="A116" s="50" t="s">
        <v>32</v>
      </c>
      <c r="B116" s="50" t="s">
        <v>281</v>
      </c>
      <c r="C116" s="50" t="s">
        <v>282</v>
      </c>
      <c r="D116" s="50" t="s">
        <v>18</v>
      </c>
      <c r="E116" s="50">
        <v>3.7</v>
      </c>
      <c r="F116" s="50">
        <v>600.0</v>
      </c>
      <c r="G116" s="51">
        <f t="shared" si="1"/>
        <v>1080</v>
      </c>
      <c r="H116" s="50">
        <f t="shared" si="2"/>
        <v>1800</v>
      </c>
    </row>
    <row r="117">
      <c r="A117" s="52" t="s">
        <v>125</v>
      </c>
      <c r="B117" s="52" t="s">
        <v>283</v>
      </c>
      <c r="C117" s="52" t="s">
        <v>284</v>
      </c>
      <c r="D117" s="52" t="s">
        <v>24</v>
      </c>
      <c r="E117" s="52">
        <v>3.6</v>
      </c>
      <c r="F117" s="52">
        <v>193.0</v>
      </c>
      <c r="G117" s="53">
        <f t="shared" si="1"/>
        <v>347.4</v>
      </c>
      <c r="H117" s="52">
        <f t="shared" si="2"/>
        <v>579</v>
      </c>
    </row>
    <row r="118">
      <c r="A118" s="50" t="s">
        <v>118</v>
      </c>
      <c r="B118" s="50" t="s">
        <v>153</v>
      </c>
      <c r="C118" s="50" t="s">
        <v>24</v>
      </c>
      <c r="D118" s="50" t="s">
        <v>24</v>
      </c>
      <c r="E118" s="50">
        <v>3.6</v>
      </c>
      <c r="F118" s="50">
        <v>200.0</v>
      </c>
      <c r="G118" s="51">
        <f t="shared" si="1"/>
        <v>360</v>
      </c>
      <c r="H118" s="50">
        <f t="shared" si="2"/>
        <v>600</v>
      </c>
    </row>
    <row r="119">
      <c r="A119" s="52" t="s">
        <v>66</v>
      </c>
      <c r="B119" s="52" t="s">
        <v>223</v>
      </c>
      <c r="C119" s="52" t="s">
        <v>182</v>
      </c>
      <c r="D119" s="52" t="s">
        <v>24</v>
      </c>
      <c r="E119" s="52">
        <v>3.6</v>
      </c>
      <c r="F119" s="52">
        <v>400.0</v>
      </c>
      <c r="G119" s="53">
        <f t="shared" si="1"/>
        <v>720</v>
      </c>
      <c r="H119" s="52">
        <f t="shared" si="2"/>
        <v>1200</v>
      </c>
    </row>
    <row r="120">
      <c r="A120" s="54"/>
      <c r="B120" s="54"/>
      <c r="C120" s="54"/>
      <c r="D120" s="54"/>
      <c r="E120" s="54"/>
      <c r="F120" s="54"/>
      <c r="G120" s="55"/>
      <c r="H120" s="54"/>
    </row>
    <row r="121">
      <c r="A121" s="54"/>
      <c r="B121" s="54"/>
      <c r="C121" s="54"/>
      <c r="D121" s="54"/>
      <c r="E121" s="54"/>
      <c r="F121" s="54"/>
      <c r="G121" s="55"/>
      <c r="H121" s="54"/>
    </row>
    <row r="122">
      <c r="A122" s="54"/>
      <c r="B122" s="54"/>
      <c r="C122" s="54"/>
      <c r="D122" s="54"/>
      <c r="E122" s="54"/>
      <c r="F122" s="54"/>
      <c r="G122" s="55"/>
      <c r="H122" s="54"/>
    </row>
    <row r="123">
      <c r="A123" s="54"/>
      <c r="B123" s="54"/>
      <c r="C123" s="54"/>
      <c r="D123" s="54"/>
      <c r="E123" s="54"/>
      <c r="F123" s="54"/>
      <c r="G123" s="55"/>
      <c r="H123" s="54"/>
    </row>
    <row r="124">
      <c r="A124" s="54"/>
      <c r="B124" s="54"/>
      <c r="C124" s="54"/>
      <c r="D124" s="54"/>
      <c r="E124" s="54"/>
      <c r="F124" s="54"/>
      <c r="G124" s="55"/>
      <c r="H124" s="54"/>
    </row>
    <row r="125">
      <c r="A125" s="54"/>
      <c r="B125" s="54"/>
      <c r="C125" s="54"/>
      <c r="D125" s="54"/>
      <c r="E125" s="54"/>
      <c r="F125" s="54"/>
      <c r="G125" s="55"/>
      <c r="H125" s="54"/>
    </row>
    <row r="126">
      <c r="A126" s="54"/>
      <c r="B126" s="54"/>
      <c r="C126" s="54"/>
      <c r="D126" s="54"/>
      <c r="E126" s="54"/>
      <c r="F126" s="54"/>
      <c r="G126" s="55"/>
      <c r="H126" s="54"/>
    </row>
    <row r="127">
      <c r="A127" s="54"/>
      <c r="B127" s="54"/>
      <c r="C127" s="54"/>
      <c r="D127" s="54"/>
      <c r="E127" s="54"/>
      <c r="F127" s="54"/>
      <c r="G127" s="55"/>
      <c r="H127" s="54"/>
    </row>
    <row r="128">
      <c r="A128" s="54"/>
      <c r="B128" s="54"/>
      <c r="C128" s="54"/>
      <c r="D128" s="54"/>
      <c r="E128" s="54"/>
      <c r="F128" s="54"/>
      <c r="G128" s="55"/>
      <c r="H128" s="54"/>
    </row>
    <row r="129">
      <c r="A129" s="54"/>
      <c r="B129" s="54"/>
      <c r="C129" s="54"/>
      <c r="D129" s="54"/>
      <c r="E129" s="54"/>
      <c r="F129" s="54"/>
      <c r="G129" s="55"/>
      <c r="H129" s="54"/>
    </row>
    <row r="130">
      <c r="A130" s="54"/>
      <c r="B130" s="54"/>
      <c r="C130" s="54"/>
      <c r="D130" s="54"/>
      <c r="E130" s="54"/>
      <c r="F130" s="54"/>
      <c r="G130" s="55"/>
      <c r="H130" s="54"/>
    </row>
    <row r="131">
      <c r="A131" s="54"/>
      <c r="B131" s="54"/>
      <c r="C131" s="54"/>
      <c r="D131" s="54"/>
      <c r="E131" s="54"/>
      <c r="F131" s="54"/>
      <c r="G131" s="55"/>
      <c r="H131" s="54"/>
    </row>
    <row r="132">
      <c r="A132" s="54"/>
      <c r="B132" s="54"/>
      <c r="C132" s="54"/>
      <c r="D132" s="54"/>
      <c r="E132" s="54"/>
      <c r="F132" s="54"/>
      <c r="G132" s="55"/>
      <c r="H132" s="54"/>
    </row>
    <row r="133">
      <c r="A133" s="54"/>
      <c r="B133" s="54"/>
      <c r="C133" s="54"/>
      <c r="D133" s="54"/>
      <c r="E133" s="54"/>
      <c r="F133" s="54"/>
      <c r="G133" s="55"/>
      <c r="H133" s="54"/>
    </row>
    <row r="134">
      <c r="A134" s="54"/>
      <c r="B134" s="54"/>
      <c r="C134" s="54"/>
      <c r="D134" s="54"/>
      <c r="E134" s="54"/>
      <c r="F134" s="54"/>
      <c r="G134" s="55"/>
      <c r="H134" s="54"/>
    </row>
    <row r="135">
      <c r="A135" s="54"/>
      <c r="B135" s="54"/>
      <c r="C135" s="54"/>
      <c r="D135" s="54"/>
      <c r="E135" s="54"/>
      <c r="F135" s="54"/>
      <c r="G135" s="55"/>
      <c r="H135" s="54"/>
    </row>
    <row r="136">
      <c r="A136" s="54"/>
      <c r="B136" s="54"/>
      <c r="C136" s="54"/>
      <c r="D136" s="54"/>
      <c r="E136" s="54"/>
      <c r="F136" s="54"/>
      <c r="G136" s="55"/>
      <c r="H136" s="54"/>
    </row>
    <row r="137">
      <c r="A137" s="54"/>
      <c r="B137" s="54"/>
      <c r="C137" s="54"/>
      <c r="D137" s="54"/>
      <c r="E137" s="54"/>
      <c r="F137" s="54"/>
      <c r="G137" s="55"/>
      <c r="H137" s="54"/>
    </row>
    <row r="138">
      <c r="A138" s="54"/>
      <c r="B138" s="54"/>
      <c r="C138" s="54"/>
      <c r="D138" s="54"/>
      <c r="E138" s="54"/>
      <c r="F138" s="54"/>
      <c r="G138" s="55"/>
      <c r="H138" s="54"/>
    </row>
    <row r="139">
      <c r="A139" s="54"/>
      <c r="B139" s="54"/>
      <c r="C139" s="54"/>
      <c r="D139" s="54"/>
      <c r="E139" s="54"/>
      <c r="F139" s="54"/>
      <c r="G139" s="55"/>
      <c r="H139" s="54"/>
    </row>
    <row r="140">
      <c r="A140" s="54"/>
      <c r="B140" s="54"/>
      <c r="C140" s="54"/>
      <c r="D140" s="54"/>
      <c r="E140" s="54"/>
      <c r="F140" s="54"/>
      <c r="G140" s="55"/>
      <c r="H140" s="54"/>
    </row>
    <row r="141">
      <c r="A141" s="54"/>
      <c r="B141" s="54"/>
      <c r="C141" s="54"/>
      <c r="D141" s="54"/>
      <c r="E141" s="54"/>
      <c r="F141" s="54"/>
      <c r="G141" s="55"/>
      <c r="H141" s="54"/>
    </row>
    <row r="142">
      <c r="A142" s="54"/>
      <c r="B142" s="54"/>
      <c r="C142" s="54"/>
      <c r="D142" s="54"/>
      <c r="E142" s="54"/>
      <c r="F142" s="54"/>
      <c r="G142" s="55"/>
      <c r="H142" s="54"/>
    </row>
    <row r="143">
      <c r="A143" s="54"/>
      <c r="B143" s="54"/>
      <c r="C143" s="54"/>
      <c r="D143" s="54"/>
      <c r="E143" s="54"/>
      <c r="F143" s="54"/>
      <c r="G143" s="55"/>
      <c r="H143" s="54"/>
    </row>
    <row r="144">
      <c r="A144" s="54"/>
      <c r="B144" s="54"/>
      <c r="C144" s="54"/>
      <c r="D144" s="54"/>
      <c r="E144" s="54"/>
      <c r="F144" s="54"/>
      <c r="G144" s="55"/>
      <c r="H144" s="54"/>
    </row>
    <row r="145">
      <c r="A145" s="54"/>
      <c r="B145" s="54"/>
      <c r="C145" s="54"/>
      <c r="D145" s="54"/>
      <c r="E145" s="54"/>
      <c r="F145" s="54"/>
      <c r="G145" s="55"/>
      <c r="H145" s="54"/>
    </row>
    <row r="146">
      <c r="A146" s="54"/>
      <c r="B146" s="54"/>
      <c r="C146" s="54"/>
      <c r="D146" s="54"/>
      <c r="E146" s="54"/>
      <c r="F146" s="54"/>
      <c r="G146" s="55"/>
      <c r="H146" s="54"/>
    </row>
    <row r="147">
      <c r="A147" s="54"/>
      <c r="B147" s="54"/>
      <c r="C147" s="54"/>
      <c r="D147" s="54"/>
      <c r="E147" s="54"/>
      <c r="F147" s="54"/>
      <c r="G147" s="55"/>
      <c r="H147" s="54"/>
    </row>
    <row r="148">
      <c r="A148" s="54"/>
      <c r="B148" s="54"/>
      <c r="C148" s="54"/>
      <c r="D148" s="54"/>
      <c r="E148" s="54"/>
      <c r="F148" s="54"/>
      <c r="G148" s="55"/>
      <c r="H148" s="54"/>
    </row>
    <row r="149">
      <c r="A149" s="54"/>
      <c r="B149" s="54"/>
      <c r="C149" s="54"/>
      <c r="D149" s="54"/>
      <c r="E149" s="54"/>
      <c r="F149" s="54"/>
      <c r="G149" s="55"/>
      <c r="H149" s="54"/>
    </row>
    <row r="150">
      <c r="A150" s="54"/>
      <c r="B150" s="54"/>
      <c r="C150" s="54"/>
      <c r="D150" s="54"/>
      <c r="E150" s="54"/>
      <c r="F150" s="54"/>
      <c r="G150" s="55"/>
      <c r="H150" s="54"/>
    </row>
    <row r="151">
      <c r="A151" s="54"/>
      <c r="B151" s="54"/>
      <c r="C151" s="54"/>
      <c r="D151" s="54"/>
      <c r="E151" s="54"/>
      <c r="F151" s="54"/>
      <c r="G151" s="55"/>
      <c r="H151" s="54"/>
    </row>
    <row r="152">
      <c r="A152" s="54"/>
      <c r="B152" s="54"/>
      <c r="C152" s="54"/>
      <c r="D152" s="54"/>
      <c r="E152" s="54"/>
      <c r="F152" s="54"/>
      <c r="G152" s="55"/>
      <c r="H152" s="54"/>
    </row>
    <row r="153">
      <c r="A153" s="54"/>
      <c r="B153" s="54"/>
      <c r="C153" s="54"/>
      <c r="D153" s="54"/>
      <c r="E153" s="54"/>
      <c r="F153" s="54"/>
      <c r="G153" s="55"/>
      <c r="H153" s="54"/>
    </row>
    <row r="154">
      <c r="A154" s="54"/>
      <c r="B154" s="54"/>
      <c r="C154" s="54"/>
      <c r="D154" s="54"/>
      <c r="E154" s="54"/>
      <c r="F154" s="54"/>
      <c r="G154" s="55"/>
      <c r="H154" s="54"/>
    </row>
    <row r="155">
      <c r="A155" s="54"/>
      <c r="B155" s="54"/>
      <c r="C155" s="54"/>
      <c r="D155" s="54"/>
      <c r="E155" s="54"/>
      <c r="F155" s="54"/>
      <c r="G155" s="55"/>
      <c r="H155" s="54"/>
    </row>
    <row r="156">
      <c r="A156" s="54"/>
      <c r="B156" s="54"/>
      <c r="C156" s="54"/>
      <c r="D156" s="54"/>
      <c r="E156" s="54"/>
      <c r="F156" s="54"/>
      <c r="G156" s="55"/>
      <c r="H156" s="54"/>
    </row>
    <row r="157">
      <c r="A157" s="54"/>
      <c r="B157" s="54"/>
      <c r="C157" s="54"/>
      <c r="D157" s="54"/>
      <c r="E157" s="54"/>
      <c r="F157" s="54"/>
      <c r="G157" s="55"/>
      <c r="H157" s="54"/>
    </row>
    <row r="158">
      <c r="A158" s="54"/>
      <c r="B158" s="54"/>
      <c r="C158" s="54"/>
      <c r="D158" s="54"/>
      <c r="E158" s="54"/>
      <c r="F158" s="54"/>
      <c r="G158" s="55"/>
      <c r="H158" s="54"/>
    </row>
    <row r="159">
      <c r="A159" s="54"/>
      <c r="B159" s="54"/>
      <c r="C159" s="54"/>
      <c r="D159" s="54"/>
      <c r="E159" s="54"/>
      <c r="F159" s="54"/>
      <c r="G159" s="55"/>
      <c r="H159" s="54"/>
    </row>
    <row r="160">
      <c r="A160" s="54"/>
      <c r="B160" s="54"/>
      <c r="C160" s="54"/>
      <c r="D160" s="54"/>
      <c r="E160" s="54"/>
      <c r="F160" s="54"/>
      <c r="G160" s="55"/>
      <c r="H160" s="54"/>
    </row>
    <row r="161">
      <c r="A161" s="54"/>
      <c r="B161" s="54"/>
      <c r="C161" s="54"/>
      <c r="D161" s="54"/>
      <c r="E161" s="54"/>
      <c r="F161" s="54"/>
      <c r="G161" s="55"/>
      <c r="H161" s="54"/>
    </row>
    <row r="162">
      <c r="A162" s="54"/>
      <c r="B162" s="54"/>
      <c r="C162" s="54"/>
      <c r="D162" s="54"/>
      <c r="E162" s="54"/>
      <c r="F162" s="54"/>
      <c r="G162" s="55"/>
      <c r="H162" s="54"/>
    </row>
    <row r="163">
      <c r="A163" s="54"/>
      <c r="B163" s="54"/>
      <c r="C163" s="54"/>
      <c r="D163" s="54"/>
      <c r="E163" s="54"/>
      <c r="F163" s="54"/>
      <c r="G163" s="55"/>
      <c r="H163" s="54"/>
    </row>
    <row r="164">
      <c r="A164" s="54"/>
      <c r="B164" s="54"/>
      <c r="C164" s="54"/>
      <c r="D164" s="54"/>
      <c r="E164" s="54"/>
      <c r="F164" s="54"/>
      <c r="G164" s="55"/>
      <c r="H164" s="54"/>
    </row>
    <row r="165">
      <c r="A165" s="54"/>
      <c r="B165" s="54"/>
      <c r="C165" s="54"/>
      <c r="D165" s="54"/>
      <c r="E165" s="54"/>
      <c r="F165" s="54"/>
      <c r="G165" s="55"/>
      <c r="H165" s="54"/>
    </row>
    <row r="166">
      <c r="A166" s="54"/>
      <c r="B166" s="54"/>
      <c r="C166" s="54"/>
      <c r="D166" s="54"/>
      <c r="E166" s="54"/>
      <c r="F166" s="54"/>
      <c r="G166" s="55"/>
      <c r="H166" s="54"/>
    </row>
    <row r="167">
      <c r="A167" s="54"/>
      <c r="B167" s="54"/>
      <c r="C167" s="54"/>
      <c r="D167" s="54"/>
      <c r="E167" s="54"/>
      <c r="F167" s="54"/>
      <c r="G167" s="55"/>
      <c r="H167" s="54"/>
    </row>
    <row r="168">
      <c r="A168" s="54"/>
      <c r="B168" s="54"/>
      <c r="C168" s="54"/>
      <c r="D168" s="54"/>
      <c r="E168" s="54"/>
      <c r="F168" s="54"/>
      <c r="G168" s="55"/>
      <c r="H168" s="54"/>
    </row>
    <row r="169">
      <c r="A169" s="54"/>
      <c r="B169" s="54"/>
      <c r="C169" s="54"/>
      <c r="D169" s="54"/>
      <c r="E169" s="54"/>
      <c r="F169" s="54"/>
      <c r="G169" s="55"/>
      <c r="H169" s="54"/>
    </row>
    <row r="170">
      <c r="A170" s="54"/>
      <c r="B170" s="54"/>
      <c r="C170" s="54"/>
      <c r="D170" s="54"/>
      <c r="E170" s="54"/>
      <c r="F170" s="54"/>
      <c r="G170" s="55"/>
      <c r="H170" s="54"/>
    </row>
    <row r="171">
      <c r="A171" s="54"/>
      <c r="B171" s="54"/>
      <c r="C171" s="54"/>
      <c r="D171" s="54"/>
      <c r="E171" s="54"/>
      <c r="F171" s="54"/>
      <c r="G171" s="55"/>
      <c r="H171" s="54"/>
    </row>
    <row r="172">
      <c r="A172" s="54"/>
      <c r="B172" s="54"/>
      <c r="C172" s="54"/>
      <c r="D172" s="54"/>
      <c r="E172" s="54"/>
      <c r="F172" s="54"/>
      <c r="G172" s="55"/>
      <c r="H172" s="54"/>
    </row>
    <row r="173">
      <c r="A173" s="54"/>
      <c r="B173" s="54"/>
      <c r="C173" s="54"/>
      <c r="D173" s="54"/>
      <c r="E173" s="54"/>
      <c r="F173" s="54"/>
      <c r="G173" s="55"/>
      <c r="H173" s="54"/>
    </row>
    <row r="174">
      <c r="A174" s="54"/>
      <c r="B174" s="54"/>
      <c r="C174" s="54"/>
      <c r="D174" s="54"/>
      <c r="E174" s="54"/>
      <c r="F174" s="54"/>
      <c r="G174" s="55"/>
      <c r="H174" s="54"/>
    </row>
    <row r="175">
      <c r="A175" s="54"/>
      <c r="B175" s="54"/>
      <c r="C175" s="54"/>
      <c r="D175" s="54"/>
      <c r="E175" s="54"/>
      <c r="F175" s="54"/>
      <c r="G175" s="55"/>
      <c r="H175" s="54"/>
    </row>
    <row r="176">
      <c r="A176" s="54"/>
      <c r="B176" s="54"/>
      <c r="C176" s="54"/>
      <c r="D176" s="54"/>
      <c r="E176" s="54"/>
      <c r="F176" s="54"/>
      <c r="G176" s="55"/>
      <c r="H176" s="54"/>
    </row>
    <row r="177">
      <c r="A177" s="54"/>
      <c r="B177" s="54"/>
      <c r="C177" s="54"/>
      <c r="D177" s="54"/>
      <c r="E177" s="54"/>
      <c r="F177" s="54"/>
      <c r="G177" s="55"/>
      <c r="H177" s="54"/>
    </row>
    <row r="178">
      <c r="A178" s="54"/>
      <c r="B178" s="54"/>
      <c r="C178" s="54"/>
      <c r="D178" s="54"/>
      <c r="E178" s="54"/>
      <c r="F178" s="54"/>
      <c r="G178" s="55"/>
      <c r="H178" s="54"/>
    </row>
    <row r="179">
      <c r="A179" s="54"/>
      <c r="B179" s="54"/>
      <c r="C179" s="54"/>
      <c r="D179" s="54"/>
      <c r="E179" s="54"/>
      <c r="F179" s="54"/>
      <c r="G179" s="55"/>
      <c r="H179" s="54"/>
    </row>
    <row r="180">
      <c r="A180" s="54"/>
      <c r="B180" s="54"/>
      <c r="C180" s="54"/>
      <c r="D180" s="54"/>
      <c r="E180" s="54"/>
      <c r="F180" s="54"/>
      <c r="G180" s="55"/>
      <c r="H180" s="54"/>
    </row>
    <row r="181">
      <c r="A181" s="54"/>
      <c r="B181" s="54"/>
      <c r="C181" s="54"/>
      <c r="D181" s="54"/>
      <c r="E181" s="54"/>
      <c r="F181" s="54"/>
      <c r="G181" s="55"/>
      <c r="H181" s="54"/>
    </row>
    <row r="182">
      <c r="A182" s="54"/>
      <c r="B182" s="54"/>
      <c r="C182" s="54"/>
      <c r="D182" s="54"/>
      <c r="E182" s="54"/>
      <c r="F182" s="54"/>
      <c r="G182" s="55"/>
      <c r="H182" s="54"/>
    </row>
    <row r="183">
      <c r="A183" s="54"/>
      <c r="B183" s="54"/>
      <c r="C183" s="54"/>
      <c r="D183" s="54"/>
      <c r="E183" s="54"/>
      <c r="F183" s="54"/>
      <c r="G183" s="55"/>
      <c r="H183" s="54"/>
    </row>
    <row r="184">
      <c r="A184" s="54"/>
      <c r="B184" s="54"/>
      <c r="C184" s="54"/>
      <c r="D184" s="54"/>
      <c r="E184" s="54"/>
      <c r="F184" s="54"/>
      <c r="G184" s="55"/>
      <c r="H184" s="54"/>
    </row>
    <row r="185">
      <c r="A185" s="54"/>
      <c r="B185" s="54"/>
      <c r="C185" s="54"/>
      <c r="D185" s="54"/>
      <c r="E185" s="54"/>
      <c r="F185" s="54"/>
      <c r="G185" s="55"/>
      <c r="H185" s="54"/>
    </row>
    <row r="186">
      <c r="A186" s="54"/>
      <c r="B186" s="54"/>
      <c r="C186" s="54"/>
      <c r="D186" s="54"/>
      <c r="E186" s="54"/>
      <c r="F186" s="54"/>
      <c r="G186" s="55"/>
      <c r="H186" s="54"/>
    </row>
    <row r="187">
      <c r="A187" s="54"/>
      <c r="B187" s="54"/>
      <c r="C187" s="54"/>
      <c r="D187" s="54"/>
      <c r="E187" s="54"/>
      <c r="F187" s="54"/>
      <c r="G187" s="55"/>
      <c r="H187" s="54"/>
    </row>
    <row r="188">
      <c r="A188" s="54"/>
      <c r="B188" s="54"/>
      <c r="C188" s="54"/>
      <c r="D188" s="54"/>
      <c r="E188" s="54"/>
      <c r="F188" s="54"/>
      <c r="G188" s="55"/>
      <c r="H188" s="54"/>
    </row>
    <row r="189">
      <c r="A189" s="54"/>
      <c r="B189" s="54"/>
      <c r="C189" s="54"/>
      <c r="D189" s="54"/>
      <c r="E189" s="54"/>
      <c r="F189" s="54"/>
      <c r="G189" s="55"/>
      <c r="H189" s="54"/>
    </row>
    <row r="190">
      <c r="A190" s="54"/>
      <c r="B190" s="54"/>
      <c r="C190" s="54"/>
      <c r="D190" s="54"/>
      <c r="E190" s="54"/>
      <c r="F190" s="54"/>
      <c r="G190" s="55"/>
      <c r="H190" s="54"/>
    </row>
    <row r="191">
      <c r="A191" s="54"/>
      <c r="B191" s="54"/>
      <c r="C191" s="54"/>
      <c r="D191" s="54"/>
      <c r="E191" s="54"/>
      <c r="F191" s="54"/>
      <c r="G191" s="55"/>
      <c r="H191" s="54"/>
    </row>
    <row r="192">
      <c r="A192" s="54"/>
      <c r="B192" s="54"/>
      <c r="C192" s="54"/>
      <c r="D192" s="54"/>
      <c r="E192" s="54"/>
      <c r="F192" s="54"/>
      <c r="G192" s="55"/>
      <c r="H192" s="54"/>
    </row>
    <row r="193">
      <c r="A193" s="54"/>
      <c r="B193" s="54"/>
      <c r="C193" s="54"/>
      <c r="D193" s="54"/>
      <c r="E193" s="54"/>
      <c r="F193" s="54"/>
      <c r="G193" s="55"/>
      <c r="H193" s="54"/>
    </row>
    <row r="194">
      <c r="A194" s="54"/>
      <c r="B194" s="54"/>
      <c r="C194" s="54"/>
      <c r="D194" s="54"/>
      <c r="E194" s="54"/>
      <c r="F194" s="54"/>
      <c r="G194" s="55"/>
      <c r="H194" s="54"/>
    </row>
    <row r="195">
      <c r="A195" s="54"/>
      <c r="B195" s="54"/>
      <c r="C195" s="54"/>
      <c r="D195" s="54"/>
      <c r="E195" s="54"/>
      <c r="F195" s="54"/>
      <c r="G195" s="55"/>
      <c r="H195" s="54"/>
    </row>
    <row r="196">
      <c r="A196" s="54"/>
      <c r="B196" s="54"/>
      <c r="C196" s="54"/>
      <c r="D196" s="54"/>
      <c r="E196" s="54"/>
      <c r="F196" s="54"/>
      <c r="G196" s="55"/>
      <c r="H196" s="54"/>
    </row>
    <row r="197">
      <c r="A197" s="54"/>
      <c r="B197" s="54"/>
      <c r="C197" s="54"/>
      <c r="D197" s="54"/>
      <c r="E197" s="54"/>
      <c r="F197" s="54"/>
      <c r="G197" s="55"/>
      <c r="H197" s="54"/>
    </row>
    <row r="198">
      <c r="A198" s="54"/>
      <c r="B198" s="54"/>
      <c r="C198" s="54"/>
      <c r="D198" s="54"/>
      <c r="E198" s="54"/>
      <c r="F198" s="54"/>
      <c r="G198" s="55"/>
      <c r="H198" s="54"/>
    </row>
    <row r="199">
      <c r="A199" s="54"/>
      <c r="B199" s="54"/>
      <c r="C199" s="54"/>
      <c r="D199" s="54"/>
      <c r="E199" s="54"/>
      <c r="F199" s="54"/>
      <c r="G199" s="55"/>
      <c r="H199" s="54"/>
    </row>
    <row r="200">
      <c r="A200" s="54"/>
      <c r="B200" s="54"/>
      <c r="C200" s="54"/>
      <c r="D200" s="54"/>
      <c r="E200" s="54"/>
      <c r="F200" s="54"/>
      <c r="G200" s="55"/>
      <c r="H200" s="54"/>
    </row>
    <row r="201">
      <c r="A201" s="54"/>
      <c r="B201" s="54"/>
      <c r="C201" s="54"/>
      <c r="D201" s="54"/>
      <c r="E201" s="54"/>
      <c r="F201" s="54"/>
      <c r="G201" s="55"/>
      <c r="H201" s="54"/>
    </row>
    <row r="202">
      <c r="A202" s="54"/>
      <c r="B202" s="54"/>
      <c r="C202" s="54"/>
      <c r="D202" s="54"/>
      <c r="E202" s="54"/>
      <c r="F202" s="54"/>
      <c r="G202" s="55"/>
      <c r="H202" s="54"/>
    </row>
    <row r="203">
      <c r="A203" s="54"/>
      <c r="B203" s="54"/>
      <c r="C203" s="54"/>
      <c r="D203" s="54"/>
      <c r="E203" s="54"/>
      <c r="F203" s="54"/>
      <c r="G203" s="55"/>
      <c r="H203" s="54"/>
    </row>
    <row r="204">
      <c r="A204" s="54"/>
      <c r="B204" s="54"/>
      <c r="C204" s="54"/>
      <c r="D204" s="54"/>
      <c r="E204" s="54"/>
      <c r="F204" s="54"/>
      <c r="G204" s="55"/>
      <c r="H204" s="54"/>
    </row>
    <row r="205">
      <c r="A205" s="54"/>
      <c r="B205" s="54"/>
      <c r="C205" s="54"/>
      <c r="D205" s="54"/>
      <c r="E205" s="54"/>
      <c r="F205" s="54"/>
      <c r="G205" s="55"/>
      <c r="H205" s="54"/>
    </row>
    <row r="206">
      <c r="A206" s="54"/>
      <c r="B206" s="54"/>
      <c r="C206" s="54"/>
      <c r="D206" s="54"/>
      <c r="E206" s="54"/>
      <c r="F206" s="54"/>
      <c r="G206" s="55"/>
      <c r="H206" s="54"/>
    </row>
    <row r="207">
      <c r="A207" s="54"/>
      <c r="B207" s="54"/>
      <c r="C207" s="54"/>
      <c r="D207" s="54"/>
      <c r="E207" s="54"/>
      <c r="F207" s="54"/>
      <c r="G207" s="55"/>
      <c r="H207" s="54"/>
    </row>
    <row r="208">
      <c r="A208" s="54"/>
      <c r="B208" s="54"/>
      <c r="C208" s="54"/>
      <c r="D208" s="54"/>
      <c r="E208" s="54"/>
      <c r="F208" s="54"/>
      <c r="G208" s="55"/>
      <c r="H208" s="54"/>
    </row>
    <row r="209">
      <c r="A209" s="54"/>
      <c r="B209" s="54"/>
      <c r="C209" s="54"/>
      <c r="D209" s="54"/>
      <c r="E209" s="54"/>
      <c r="F209" s="54"/>
      <c r="G209" s="55"/>
      <c r="H209" s="54"/>
    </row>
    <row r="210">
      <c r="A210" s="54"/>
      <c r="B210" s="54"/>
      <c r="C210" s="54"/>
      <c r="D210" s="54"/>
      <c r="E210" s="54"/>
      <c r="F210" s="54"/>
      <c r="G210" s="55"/>
      <c r="H210" s="54"/>
    </row>
    <row r="211">
      <c r="A211" s="54"/>
      <c r="B211" s="54"/>
      <c r="C211" s="54"/>
      <c r="D211" s="54"/>
      <c r="E211" s="54"/>
      <c r="F211" s="54"/>
      <c r="G211" s="55"/>
      <c r="H211" s="54"/>
    </row>
    <row r="212">
      <c r="A212" s="54"/>
      <c r="B212" s="54"/>
      <c r="C212" s="54"/>
      <c r="D212" s="54"/>
      <c r="E212" s="54"/>
      <c r="F212" s="54"/>
      <c r="G212" s="55"/>
      <c r="H212" s="54"/>
    </row>
    <row r="213">
      <c r="A213" s="54"/>
      <c r="B213" s="54"/>
      <c r="C213" s="54"/>
      <c r="D213" s="54"/>
      <c r="E213" s="54"/>
      <c r="F213" s="54"/>
      <c r="G213" s="55"/>
      <c r="H213" s="54"/>
    </row>
    <row r="214">
      <c r="A214" s="54"/>
      <c r="B214" s="54"/>
      <c r="C214" s="54"/>
      <c r="D214" s="54"/>
      <c r="E214" s="54"/>
      <c r="F214" s="54"/>
      <c r="G214" s="55"/>
      <c r="H214" s="54"/>
    </row>
    <row r="215">
      <c r="A215" s="54"/>
      <c r="B215" s="54"/>
      <c r="C215" s="54"/>
      <c r="D215" s="54"/>
      <c r="E215" s="54"/>
      <c r="F215" s="54"/>
      <c r="G215" s="55"/>
      <c r="H215" s="54"/>
    </row>
    <row r="216">
      <c r="A216" s="54"/>
      <c r="B216" s="54"/>
      <c r="C216" s="54"/>
      <c r="D216" s="54"/>
      <c r="E216" s="54"/>
      <c r="F216" s="54"/>
      <c r="G216" s="55"/>
      <c r="H216" s="54"/>
    </row>
    <row r="217">
      <c r="A217" s="54"/>
      <c r="B217" s="54"/>
      <c r="C217" s="54"/>
      <c r="D217" s="54"/>
      <c r="E217" s="54"/>
      <c r="F217" s="54"/>
      <c r="G217" s="55"/>
      <c r="H217" s="54"/>
    </row>
    <row r="218">
      <c r="A218" s="54"/>
      <c r="B218" s="54"/>
      <c r="C218" s="54"/>
      <c r="D218" s="54"/>
      <c r="E218" s="54"/>
      <c r="F218" s="54"/>
      <c r="G218" s="55"/>
      <c r="H218" s="54"/>
    </row>
    <row r="219">
      <c r="A219" s="54"/>
      <c r="B219" s="54"/>
      <c r="C219" s="54"/>
      <c r="D219" s="54"/>
      <c r="E219" s="54"/>
      <c r="F219" s="54"/>
      <c r="G219" s="55"/>
      <c r="H219" s="54"/>
    </row>
    <row r="220">
      <c r="A220" s="54"/>
      <c r="B220" s="54"/>
      <c r="C220" s="54"/>
      <c r="D220" s="54"/>
      <c r="E220" s="54"/>
      <c r="F220" s="54"/>
      <c r="G220" s="55"/>
      <c r="H220" s="54"/>
    </row>
    <row r="221">
      <c r="A221" s="54"/>
      <c r="B221" s="54"/>
      <c r="C221" s="54"/>
      <c r="D221" s="54"/>
      <c r="E221" s="54"/>
      <c r="F221" s="54"/>
      <c r="G221" s="55"/>
      <c r="H221" s="54"/>
    </row>
    <row r="222">
      <c r="A222" s="54"/>
      <c r="B222" s="54"/>
      <c r="C222" s="54"/>
      <c r="D222" s="54"/>
      <c r="E222" s="54"/>
      <c r="F222" s="54"/>
      <c r="G222" s="55"/>
      <c r="H222" s="54"/>
    </row>
    <row r="223">
      <c r="A223" s="54"/>
      <c r="B223" s="54"/>
      <c r="C223" s="54"/>
      <c r="D223" s="54"/>
      <c r="E223" s="54"/>
      <c r="F223" s="54"/>
      <c r="G223" s="55"/>
      <c r="H223" s="54"/>
    </row>
    <row r="224">
      <c r="A224" s="54"/>
      <c r="B224" s="54"/>
      <c r="C224" s="54"/>
      <c r="D224" s="54"/>
      <c r="E224" s="54"/>
      <c r="F224" s="54"/>
      <c r="G224" s="55"/>
      <c r="H224" s="54"/>
    </row>
    <row r="225">
      <c r="A225" s="54"/>
      <c r="B225" s="54"/>
      <c r="C225" s="54"/>
      <c r="D225" s="54"/>
      <c r="E225" s="54"/>
      <c r="F225" s="54"/>
      <c r="G225" s="55"/>
      <c r="H225" s="54"/>
    </row>
    <row r="226">
      <c r="A226" s="54"/>
      <c r="B226" s="54"/>
      <c r="C226" s="54"/>
      <c r="D226" s="54"/>
      <c r="E226" s="54"/>
      <c r="F226" s="54"/>
      <c r="G226" s="55"/>
      <c r="H226" s="54"/>
    </row>
    <row r="227">
      <c r="A227" s="54"/>
      <c r="B227" s="54"/>
      <c r="C227" s="54"/>
      <c r="D227" s="54"/>
      <c r="E227" s="54"/>
      <c r="F227" s="54"/>
      <c r="G227" s="55"/>
      <c r="H227" s="54"/>
    </row>
    <row r="228">
      <c r="A228" s="54"/>
      <c r="B228" s="54"/>
      <c r="C228" s="54"/>
      <c r="D228" s="54"/>
      <c r="E228" s="54"/>
      <c r="F228" s="54"/>
      <c r="G228" s="55"/>
      <c r="H228" s="54"/>
    </row>
    <row r="229">
      <c r="A229" s="54"/>
      <c r="B229" s="54"/>
      <c r="C229" s="54"/>
      <c r="D229" s="54"/>
      <c r="E229" s="54"/>
      <c r="F229" s="54"/>
      <c r="G229" s="55"/>
      <c r="H229" s="54"/>
    </row>
    <row r="230">
      <c r="A230" s="54"/>
      <c r="B230" s="54"/>
      <c r="C230" s="54"/>
      <c r="D230" s="54"/>
      <c r="E230" s="54"/>
      <c r="F230" s="54"/>
      <c r="G230" s="55"/>
      <c r="H230" s="54"/>
    </row>
    <row r="231">
      <c r="A231" s="54"/>
      <c r="B231" s="54"/>
      <c r="C231" s="54"/>
      <c r="D231" s="54"/>
      <c r="E231" s="54"/>
      <c r="F231" s="54"/>
      <c r="G231" s="55"/>
      <c r="H231" s="54"/>
    </row>
    <row r="232">
      <c r="A232" s="54"/>
      <c r="B232" s="54"/>
      <c r="C232" s="54"/>
      <c r="D232" s="54"/>
      <c r="E232" s="54"/>
      <c r="F232" s="54"/>
      <c r="G232" s="55"/>
      <c r="H232" s="54"/>
    </row>
    <row r="233">
      <c r="A233" s="54"/>
      <c r="B233" s="54"/>
      <c r="C233" s="54"/>
      <c r="D233" s="54"/>
      <c r="E233" s="54"/>
      <c r="F233" s="54"/>
      <c r="G233" s="55"/>
      <c r="H233" s="54"/>
    </row>
    <row r="234">
      <c r="A234" s="54"/>
      <c r="B234" s="54"/>
      <c r="C234" s="54"/>
      <c r="D234" s="54"/>
      <c r="E234" s="54"/>
      <c r="F234" s="54"/>
      <c r="G234" s="55"/>
      <c r="H234" s="54"/>
    </row>
    <row r="235">
      <c r="A235" s="54"/>
      <c r="B235" s="54"/>
      <c r="C235" s="54"/>
      <c r="D235" s="54"/>
      <c r="E235" s="54"/>
      <c r="F235" s="54"/>
      <c r="G235" s="55"/>
      <c r="H235" s="54"/>
    </row>
    <row r="236">
      <c r="A236" s="54"/>
      <c r="B236" s="54"/>
      <c r="C236" s="54"/>
      <c r="D236" s="54"/>
      <c r="E236" s="54"/>
      <c r="F236" s="54"/>
      <c r="G236" s="55"/>
      <c r="H236" s="54"/>
    </row>
    <row r="237">
      <c r="A237" s="54"/>
      <c r="B237" s="54"/>
      <c r="C237" s="54"/>
      <c r="D237" s="54"/>
      <c r="E237" s="54"/>
      <c r="F237" s="54"/>
      <c r="G237" s="55"/>
      <c r="H237" s="54"/>
    </row>
    <row r="238">
      <c r="A238" s="54"/>
      <c r="B238" s="54"/>
      <c r="C238" s="54"/>
      <c r="D238" s="54"/>
      <c r="E238" s="54"/>
      <c r="F238" s="54"/>
      <c r="G238" s="55"/>
      <c r="H238" s="54"/>
    </row>
    <row r="239">
      <c r="A239" s="54"/>
      <c r="B239" s="54"/>
      <c r="C239" s="54"/>
      <c r="D239" s="54"/>
      <c r="E239" s="54"/>
      <c r="F239" s="54"/>
      <c r="G239" s="55"/>
      <c r="H239" s="54"/>
    </row>
    <row r="240">
      <c r="A240" s="54"/>
      <c r="B240" s="54"/>
      <c r="C240" s="54"/>
      <c r="D240" s="54"/>
      <c r="E240" s="54"/>
      <c r="F240" s="54"/>
      <c r="G240" s="55"/>
      <c r="H240" s="54"/>
    </row>
    <row r="241">
      <c r="A241" s="54"/>
      <c r="B241" s="54"/>
      <c r="C241" s="54"/>
      <c r="D241" s="54"/>
      <c r="E241" s="54"/>
      <c r="F241" s="54"/>
      <c r="G241" s="55"/>
      <c r="H241" s="54"/>
    </row>
    <row r="242">
      <c r="A242" s="54"/>
      <c r="B242" s="54"/>
      <c r="C242" s="54"/>
      <c r="D242" s="54"/>
      <c r="E242" s="54"/>
      <c r="F242" s="54"/>
      <c r="G242" s="55"/>
      <c r="H242" s="54"/>
    </row>
    <row r="243">
      <c r="A243" s="54"/>
      <c r="B243" s="54"/>
      <c r="C243" s="54"/>
      <c r="D243" s="54"/>
      <c r="E243" s="54"/>
      <c r="F243" s="54"/>
      <c r="G243" s="55"/>
      <c r="H243" s="54"/>
    </row>
    <row r="244">
      <c r="A244" s="54"/>
      <c r="B244" s="54"/>
      <c r="C244" s="54"/>
      <c r="D244" s="54"/>
      <c r="E244" s="54"/>
      <c r="F244" s="54"/>
      <c r="G244" s="55"/>
      <c r="H244" s="54"/>
    </row>
    <row r="245">
      <c r="A245" s="54"/>
      <c r="B245" s="54"/>
      <c r="C245" s="54"/>
      <c r="D245" s="54"/>
      <c r="E245" s="54"/>
      <c r="F245" s="54"/>
      <c r="G245" s="55"/>
      <c r="H245" s="54"/>
    </row>
    <row r="246">
      <c r="A246" s="54"/>
      <c r="B246" s="54"/>
      <c r="C246" s="54"/>
      <c r="D246" s="54"/>
      <c r="E246" s="54"/>
      <c r="F246" s="54"/>
      <c r="G246" s="55"/>
      <c r="H246" s="54"/>
    </row>
    <row r="247">
      <c r="A247" s="54"/>
      <c r="B247" s="54"/>
      <c r="C247" s="54"/>
      <c r="D247" s="54"/>
      <c r="E247" s="54"/>
      <c r="F247" s="54"/>
      <c r="G247" s="55"/>
      <c r="H247" s="54"/>
    </row>
    <row r="248">
      <c r="A248" s="54"/>
      <c r="B248" s="54"/>
      <c r="C248" s="54"/>
      <c r="D248" s="54"/>
      <c r="E248" s="54"/>
      <c r="F248" s="54"/>
      <c r="G248" s="55"/>
      <c r="H248" s="54"/>
    </row>
    <row r="249">
      <c r="A249" s="54"/>
      <c r="B249" s="54"/>
      <c r="C249" s="54"/>
      <c r="D249" s="54"/>
      <c r="E249" s="54"/>
      <c r="F249" s="54"/>
      <c r="G249" s="55"/>
      <c r="H249" s="54"/>
    </row>
    <row r="250">
      <c r="A250" s="54"/>
      <c r="B250" s="54"/>
      <c r="C250" s="54"/>
      <c r="D250" s="54"/>
      <c r="E250" s="54"/>
      <c r="F250" s="54"/>
      <c r="G250" s="55"/>
      <c r="H250" s="54"/>
    </row>
    <row r="251">
      <c r="A251" s="54"/>
      <c r="B251" s="54"/>
      <c r="C251" s="54"/>
      <c r="D251" s="54"/>
      <c r="E251" s="54"/>
      <c r="F251" s="54"/>
      <c r="G251" s="55"/>
      <c r="H251" s="54"/>
    </row>
    <row r="252">
      <c r="A252" s="54"/>
      <c r="B252" s="54"/>
      <c r="C252" s="54"/>
      <c r="D252" s="54"/>
      <c r="E252" s="54"/>
      <c r="F252" s="54"/>
      <c r="G252" s="55"/>
      <c r="H252" s="54"/>
    </row>
    <row r="253">
      <c r="A253" s="54"/>
      <c r="B253" s="54"/>
      <c r="C253" s="54"/>
      <c r="D253" s="54"/>
      <c r="E253" s="54"/>
      <c r="F253" s="54"/>
      <c r="G253" s="55"/>
      <c r="H253" s="54"/>
    </row>
    <row r="254">
      <c r="A254" s="54"/>
      <c r="B254" s="54"/>
      <c r="C254" s="54"/>
      <c r="D254" s="54"/>
      <c r="E254" s="54"/>
      <c r="F254" s="54"/>
      <c r="G254" s="55"/>
      <c r="H254" s="54"/>
    </row>
    <row r="255">
      <c r="A255" s="54"/>
      <c r="B255" s="54"/>
      <c r="C255" s="54"/>
      <c r="D255" s="54"/>
      <c r="E255" s="54"/>
      <c r="F255" s="54"/>
      <c r="G255" s="55"/>
      <c r="H255" s="54"/>
    </row>
    <row r="256">
      <c r="A256" s="54"/>
      <c r="B256" s="54"/>
      <c r="C256" s="54"/>
      <c r="D256" s="54"/>
      <c r="E256" s="54"/>
      <c r="F256" s="54"/>
      <c r="G256" s="55"/>
      <c r="H256" s="54"/>
    </row>
    <row r="257">
      <c r="A257" s="54"/>
      <c r="B257" s="54"/>
      <c r="C257" s="54"/>
      <c r="D257" s="54"/>
      <c r="E257" s="54"/>
      <c r="F257" s="54"/>
      <c r="G257" s="55"/>
      <c r="H257" s="54"/>
    </row>
    <row r="258">
      <c r="A258" s="54"/>
      <c r="B258" s="54"/>
      <c r="C258" s="54"/>
      <c r="D258" s="54"/>
      <c r="E258" s="54"/>
      <c r="F258" s="54"/>
      <c r="G258" s="55"/>
      <c r="H258" s="54"/>
    </row>
    <row r="259">
      <c r="A259" s="54"/>
      <c r="B259" s="54"/>
      <c r="C259" s="54"/>
      <c r="D259" s="54"/>
      <c r="E259" s="54"/>
      <c r="F259" s="54"/>
      <c r="G259" s="55"/>
      <c r="H259" s="54"/>
    </row>
    <row r="260">
      <c r="A260" s="54"/>
      <c r="B260" s="54"/>
      <c r="C260" s="54"/>
      <c r="D260" s="54"/>
      <c r="E260" s="54"/>
      <c r="F260" s="54"/>
      <c r="G260" s="55"/>
      <c r="H260" s="54"/>
    </row>
    <row r="261">
      <c r="A261" s="54"/>
      <c r="B261" s="54"/>
      <c r="C261" s="54"/>
      <c r="D261" s="54"/>
      <c r="E261" s="54"/>
      <c r="F261" s="54"/>
      <c r="G261" s="55"/>
      <c r="H261" s="54"/>
    </row>
    <row r="262">
      <c r="A262" s="54"/>
      <c r="B262" s="54"/>
      <c r="C262" s="54"/>
      <c r="D262" s="54"/>
      <c r="E262" s="54"/>
      <c r="F262" s="54"/>
      <c r="G262" s="55"/>
      <c r="H262" s="54"/>
    </row>
    <row r="263">
      <c r="A263" s="54"/>
      <c r="B263" s="54"/>
      <c r="C263" s="54"/>
      <c r="D263" s="54"/>
      <c r="E263" s="54"/>
      <c r="F263" s="54"/>
      <c r="G263" s="55"/>
      <c r="H263" s="54"/>
    </row>
    <row r="264">
      <c r="A264" s="54"/>
      <c r="B264" s="54"/>
      <c r="C264" s="54"/>
      <c r="D264" s="54"/>
      <c r="E264" s="54"/>
      <c r="F264" s="54"/>
      <c r="G264" s="55"/>
      <c r="H264" s="54"/>
    </row>
    <row r="265">
      <c r="A265" s="54"/>
      <c r="B265" s="54"/>
      <c r="C265" s="54"/>
      <c r="D265" s="54"/>
      <c r="E265" s="54"/>
      <c r="F265" s="54"/>
      <c r="G265" s="55"/>
      <c r="H265" s="54"/>
    </row>
    <row r="266">
      <c r="A266" s="54"/>
      <c r="B266" s="54"/>
      <c r="C266" s="54"/>
      <c r="D266" s="54"/>
      <c r="E266" s="54"/>
      <c r="F266" s="54"/>
      <c r="G266" s="55"/>
      <c r="H266" s="54"/>
    </row>
    <row r="267">
      <c r="A267" s="54"/>
      <c r="B267" s="54"/>
      <c r="C267" s="54"/>
      <c r="D267" s="54"/>
      <c r="E267" s="54"/>
      <c r="F267" s="54"/>
      <c r="G267" s="55"/>
      <c r="H267" s="54"/>
    </row>
    <row r="268">
      <c r="A268" s="54"/>
      <c r="B268" s="54"/>
      <c r="C268" s="54"/>
      <c r="D268" s="54"/>
      <c r="E268" s="54"/>
      <c r="F268" s="54"/>
      <c r="G268" s="55"/>
      <c r="H268" s="54"/>
    </row>
    <row r="269">
      <c r="A269" s="54"/>
      <c r="B269" s="54"/>
      <c r="C269" s="54"/>
      <c r="D269" s="54"/>
      <c r="E269" s="54"/>
      <c r="F269" s="54"/>
      <c r="G269" s="55"/>
      <c r="H269" s="54"/>
    </row>
    <row r="270">
      <c r="A270" s="54"/>
      <c r="B270" s="54"/>
      <c r="C270" s="54"/>
      <c r="D270" s="54"/>
      <c r="E270" s="54"/>
      <c r="F270" s="54"/>
      <c r="G270" s="55"/>
      <c r="H270" s="54"/>
    </row>
    <row r="271">
      <c r="A271" s="54"/>
      <c r="B271" s="54"/>
      <c r="C271" s="54"/>
      <c r="D271" s="54"/>
      <c r="E271" s="54"/>
      <c r="F271" s="54"/>
      <c r="G271" s="55"/>
      <c r="H271" s="54"/>
    </row>
    <row r="272">
      <c r="A272" s="54"/>
      <c r="B272" s="54"/>
      <c r="C272" s="54"/>
      <c r="D272" s="54"/>
      <c r="E272" s="54"/>
      <c r="F272" s="54"/>
      <c r="G272" s="55"/>
      <c r="H272" s="54"/>
    </row>
    <row r="273">
      <c r="A273" s="54"/>
      <c r="B273" s="54"/>
      <c r="C273" s="54"/>
      <c r="D273" s="54"/>
      <c r="E273" s="54"/>
      <c r="F273" s="54"/>
      <c r="G273" s="55"/>
      <c r="H273" s="54"/>
    </row>
    <row r="274">
      <c r="A274" s="54"/>
      <c r="B274" s="54"/>
      <c r="C274" s="54"/>
      <c r="D274" s="54"/>
      <c r="E274" s="54"/>
      <c r="F274" s="54"/>
      <c r="G274" s="55"/>
      <c r="H274" s="54"/>
    </row>
    <row r="275">
      <c r="A275" s="54"/>
      <c r="B275" s="54"/>
      <c r="C275" s="54"/>
      <c r="D275" s="54"/>
      <c r="E275" s="54"/>
      <c r="F275" s="54"/>
      <c r="G275" s="55"/>
      <c r="H275" s="54"/>
    </row>
    <row r="276">
      <c r="A276" s="54"/>
      <c r="B276" s="54"/>
      <c r="C276" s="54"/>
      <c r="D276" s="54"/>
      <c r="E276" s="54"/>
      <c r="F276" s="54"/>
      <c r="G276" s="55"/>
      <c r="H276" s="54"/>
    </row>
    <row r="277">
      <c r="A277" s="54"/>
      <c r="B277" s="54"/>
      <c r="C277" s="54"/>
      <c r="D277" s="54"/>
      <c r="E277" s="54"/>
      <c r="F277" s="54"/>
      <c r="G277" s="55"/>
      <c r="H277" s="54"/>
    </row>
    <row r="278">
      <c r="A278" s="54"/>
      <c r="B278" s="54"/>
      <c r="C278" s="54"/>
      <c r="D278" s="54"/>
      <c r="E278" s="54"/>
      <c r="F278" s="54"/>
      <c r="G278" s="55"/>
      <c r="H278" s="54"/>
    </row>
    <row r="279">
      <c r="A279" s="54"/>
      <c r="B279" s="54"/>
      <c r="C279" s="54"/>
      <c r="D279" s="54"/>
      <c r="E279" s="54"/>
      <c r="F279" s="54"/>
      <c r="G279" s="55"/>
      <c r="H279" s="54"/>
    </row>
    <row r="280">
      <c r="A280" s="54"/>
      <c r="B280" s="54"/>
      <c r="C280" s="54"/>
      <c r="D280" s="54"/>
      <c r="E280" s="54"/>
      <c r="F280" s="54"/>
      <c r="G280" s="55"/>
      <c r="H280" s="54"/>
    </row>
    <row r="281">
      <c r="A281" s="54"/>
      <c r="B281" s="54"/>
      <c r="C281" s="54"/>
      <c r="D281" s="54"/>
      <c r="E281" s="54"/>
      <c r="F281" s="54"/>
      <c r="G281" s="55"/>
      <c r="H281" s="54"/>
    </row>
    <row r="282">
      <c r="A282" s="54"/>
      <c r="B282" s="54"/>
      <c r="C282" s="54"/>
      <c r="D282" s="54"/>
      <c r="E282" s="54"/>
      <c r="F282" s="54"/>
      <c r="G282" s="55"/>
      <c r="H282" s="54"/>
    </row>
    <row r="283">
      <c r="A283" s="54"/>
      <c r="B283" s="54"/>
      <c r="C283" s="54"/>
      <c r="D283" s="54"/>
      <c r="E283" s="54"/>
      <c r="F283" s="54"/>
      <c r="G283" s="55"/>
      <c r="H283" s="54"/>
    </row>
    <row r="284">
      <c r="A284" s="54"/>
      <c r="B284" s="54"/>
      <c r="C284" s="54"/>
      <c r="D284" s="54"/>
      <c r="E284" s="54"/>
      <c r="F284" s="54"/>
      <c r="G284" s="55"/>
      <c r="H284" s="54"/>
    </row>
    <row r="285">
      <c r="A285" s="54"/>
      <c r="B285" s="54"/>
      <c r="C285" s="54"/>
      <c r="D285" s="54"/>
      <c r="E285" s="54"/>
      <c r="F285" s="54"/>
      <c r="G285" s="55"/>
      <c r="H285" s="54"/>
    </row>
    <row r="286">
      <c r="A286" s="54"/>
      <c r="B286" s="54"/>
      <c r="C286" s="54"/>
      <c r="D286" s="54"/>
      <c r="E286" s="54"/>
      <c r="F286" s="54"/>
      <c r="G286" s="55"/>
      <c r="H286" s="54"/>
    </row>
    <row r="287">
      <c r="A287" s="54"/>
      <c r="B287" s="54"/>
      <c r="C287" s="54"/>
      <c r="D287" s="54"/>
      <c r="E287" s="54"/>
      <c r="F287" s="54"/>
      <c r="G287" s="55"/>
      <c r="H287" s="54"/>
    </row>
    <row r="288">
      <c r="A288" s="54"/>
      <c r="B288" s="54"/>
      <c r="C288" s="54"/>
      <c r="D288" s="54"/>
      <c r="E288" s="54"/>
      <c r="F288" s="54"/>
      <c r="G288" s="55"/>
      <c r="H288" s="54"/>
    </row>
    <row r="289">
      <c r="A289" s="54"/>
      <c r="B289" s="54"/>
      <c r="C289" s="54"/>
      <c r="D289" s="54"/>
      <c r="E289" s="54"/>
      <c r="F289" s="54"/>
      <c r="G289" s="55"/>
      <c r="H289" s="54"/>
    </row>
    <row r="290">
      <c r="A290" s="54"/>
      <c r="B290" s="54"/>
      <c r="C290" s="54"/>
      <c r="D290" s="54"/>
      <c r="E290" s="54"/>
      <c r="F290" s="54"/>
      <c r="G290" s="55"/>
      <c r="H290" s="54"/>
    </row>
    <row r="291">
      <c r="A291" s="54"/>
      <c r="B291" s="54"/>
      <c r="C291" s="54"/>
      <c r="D291" s="54"/>
      <c r="E291" s="54"/>
      <c r="F291" s="54"/>
      <c r="G291" s="55"/>
      <c r="H291" s="54"/>
    </row>
    <row r="292">
      <c r="A292" s="54"/>
      <c r="B292" s="54"/>
      <c r="C292" s="54"/>
      <c r="D292" s="54"/>
      <c r="E292" s="54"/>
      <c r="F292" s="54"/>
      <c r="G292" s="55"/>
      <c r="H292" s="54"/>
    </row>
    <row r="293">
      <c r="A293" s="54"/>
      <c r="B293" s="54"/>
      <c r="C293" s="54"/>
      <c r="D293" s="54"/>
      <c r="E293" s="54"/>
      <c r="F293" s="54"/>
      <c r="G293" s="55"/>
      <c r="H293" s="54"/>
    </row>
    <row r="294">
      <c r="A294" s="54"/>
      <c r="B294" s="54"/>
      <c r="C294" s="54"/>
      <c r="D294" s="54"/>
      <c r="E294" s="54"/>
      <c r="F294" s="54"/>
      <c r="G294" s="55"/>
      <c r="H294" s="54"/>
    </row>
    <row r="295">
      <c r="A295" s="54"/>
      <c r="B295" s="54"/>
      <c r="C295" s="54"/>
      <c r="D295" s="54"/>
      <c r="E295" s="54"/>
      <c r="F295" s="54"/>
      <c r="G295" s="55"/>
      <c r="H295" s="54"/>
    </row>
    <row r="296">
      <c r="A296" s="54"/>
      <c r="B296" s="54"/>
      <c r="C296" s="54"/>
      <c r="D296" s="54"/>
      <c r="E296" s="54"/>
      <c r="F296" s="54"/>
      <c r="G296" s="55"/>
      <c r="H296" s="54"/>
    </row>
    <row r="297">
      <c r="A297" s="54"/>
      <c r="B297" s="54"/>
      <c r="C297" s="54"/>
      <c r="D297" s="54"/>
      <c r="E297" s="54"/>
      <c r="F297" s="54"/>
      <c r="G297" s="55"/>
      <c r="H297" s="54"/>
    </row>
    <row r="298">
      <c r="A298" s="54"/>
      <c r="B298" s="54"/>
      <c r="C298" s="54"/>
      <c r="D298" s="54"/>
      <c r="E298" s="54"/>
      <c r="F298" s="54"/>
      <c r="G298" s="55"/>
      <c r="H298" s="54"/>
    </row>
    <row r="299">
      <c r="A299" s="54"/>
      <c r="B299" s="54"/>
      <c r="C299" s="54"/>
      <c r="D299" s="54"/>
      <c r="E299" s="54"/>
      <c r="F299" s="54"/>
      <c r="G299" s="55"/>
      <c r="H299" s="54"/>
    </row>
    <row r="300">
      <c r="A300" s="54"/>
      <c r="B300" s="54"/>
      <c r="C300" s="54"/>
      <c r="D300" s="54"/>
      <c r="E300" s="54"/>
      <c r="F300" s="54"/>
      <c r="G300" s="55"/>
      <c r="H300" s="54"/>
    </row>
    <row r="301">
      <c r="A301" s="54"/>
      <c r="B301" s="54"/>
      <c r="C301" s="54"/>
      <c r="D301" s="54"/>
      <c r="E301" s="54"/>
      <c r="F301" s="54"/>
      <c r="G301" s="55"/>
      <c r="H301" s="54"/>
    </row>
    <row r="302">
      <c r="A302" s="54"/>
      <c r="B302" s="54"/>
      <c r="C302" s="54"/>
      <c r="D302" s="54"/>
      <c r="E302" s="54"/>
      <c r="F302" s="54"/>
      <c r="G302" s="55"/>
      <c r="H302" s="54"/>
    </row>
    <row r="303">
      <c r="A303" s="54"/>
      <c r="B303" s="54"/>
      <c r="C303" s="54"/>
      <c r="D303" s="54"/>
      <c r="E303" s="54"/>
      <c r="F303" s="54"/>
      <c r="G303" s="55"/>
      <c r="H303" s="54"/>
    </row>
    <row r="304">
      <c r="A304" s="54"/>
      <c r="B304" s="54"/>
      <c r="C304" s="54"/>
      <c r="D304" s="54"/>
      <c r="E304" s="54"/>
      <c r="F304" s="54"/>
      <c r="G304" s="55"/>
      <c r="H304" s="54"/>
    </row>
    <row r="305">
      <c r="A305" s="54"/>
      <c r="B305" s="54"/>
      <c r="C305" s="54"/>
      <c r="D305" s="54"/>
      <c r="E305" s="54"/>
      <c r="F305" s="54"/>
      <c r="G305" s="55"/>
      <c r="H305" s="54"/>
    </row>
    <row r="306">
      <c r="A306" s="54"/>
      <c r="B306" s="54"/>
      <c r="C306" s="54"/>
      <c r="D306" s="54"/>
      <c r="E306" s="54"/>
      <c r="F306" s="54"/>
      <c r="G306" s="55"/>
      <c r="H306" s="54"/>
    </row>
    <row r="307">
      <c r="A307" s="54"/>
      <c r="B307" s="54"/>
      <c r="C307" s="54"/>
      <c r="D307" s="54"/>
      <c r="E307" s="54"/>
      <c r="F307" s="54"/>
      <c r="G307" s="55"/>
      <c r="H307" s="54"/>
    </row>
    <row r="308">
      <c r="A308" s="54"/>
      <c r="B308" s="54"/>
      <c r="C308" s="54"/>
      <c r="D308" s="54"/>
      <c r="E308" s="54"/>
      <c r="F308" s="54"/>
      <c r="G308" s="55"/>
      <c r="H308" s="54"/>
    </row>
    <row r="309">
      <c r="A309" s="54"/>
      <c r="B309" s="54"/>
      <c r="C309" s="54"/>
      <c r="D309" s="54"/>
      <c r="E309" s="54"/>
      <c r="F309" s="54"/>
      <c r="G309" s="55"/>
      <c r="H309" s="54"/>
    </row>
    <row r="310">
      <c r="A310" s="54"/>
      <c r="B310" s="54"/>
      <c r="C310" s="54"/>
      <c r="D310" s="54"/>
      <c r="E310" s="54"/>
      <c r="F310" s="54"/>
      <c r="G310" s="55"/>
      <c r="H310" s="54"/>
    </row>
    <row r="311">
      <c r="A311" s="54"/>
      <c r="B311" s="54"/>
      <c r="C311" s="54"/>
      <c r="D311" s="54"/>
      <c r="E311" s="54"/>
      <c r="F311" s="54"/>
      <c r="G311" s="55"/>
      <c r="H311" s="54"/>
    </row>
    <row r="312">
      <c r="A312" s="54"/>
      <c r="B312" s="54"/>
      <c r="C312" s="54"/>
      <c r="D312" s="54"/>
      <c r="E312" s="54"/>
      <c r="F312" s="54"/>
      <c r="G312" s="55"/>
      <c r="H312" s="54"/>
    </row>
    <row r="313">
      <c r="A313" s="54"/>
      <c r="B313" s="54"/>
      <c r="C313" s="54"/>
      <c r="D313" s="54"/>
      <c r="E313" s="54"/>
      <c r="F313" s="54"/>
      <c r="G313" s="55"/>
      <c r="H313" s="54"/>
    </row>
    <row r="314">
      <c r="A314" s="54"/>
      <c r="B314" s="54"/>
      <c r="C314" s="54"/>
      <c r="D314" s="54"/>
      <c r="E314" s="54"/>
      <c r="F314" s="54"/>
      <c r="G314" s="55"/>
      <c r="H314" s="54"/>
    </row>
    <row r="315">
      <c r="A315" s="54"/>
      <c r="B315" s="54"/>
      <c r="C315" s="54"/>
      <c r="D315" s="54"/>
      <c r="E315" s="54"/>
      <c r="F315" s="54"/>
      <c r="G315" s="55"/>
      <c r="H315" s="54"/>
    </row>
    <row r="316">
      <c r="A316" s="54"/>
      <c r="B316" s="54"/>
      <c r="C316" s="54"/>
      <c r="D316" s="54"/>
      <c r="E316" s="54"/>
      <c r="F316" s="54"/>
      <c r="G316" s="55"/>
      <c r="H316" s="54"/>
    </row>
    <row r="317">
      <c r="A317" s="54"/>
      <c r="B317" s="54"/>
      <c r="C317" s="54"/>
      <c r="D317" s="54"/>
      <c r="E317" s="54"/>
      <c r="F317" s="54"/>
      <c r="G317" s="55"/>
      <c r="H317" s="54"/>
    </row>
    <row r="318">
      <c r="A318" s="54"/>
      <c r="B318" s="54"/>
      <c r="C318" s="54"/>
      <c r="D318" s="54"/>
      <c r="E318" s="54"/>
      <c r="F318" s="54"/>
      <c r="G318" s="55"/>
      <c r="H318" s="54"/>
    </row>
    <row r="319">
      <c r="A319" s="54"/>
      <c r="B319" s="54"/>
      <c r="C319" s="54"/>
      <c r="D319" s="54"/>
      <c r="E319" s="54"/>
      <c r="F319" s="54"/>
      <c r="G319" s="55"/>
      <c r="H319" s="54"/>
    </row>
    <row r="320">
      <c r="A320" s="54"/>
      <c r="B320" s="54"/>
      <c r="C320" s="54"/>
      <c r="D320" s="54"/>
      <c r="E320" s="54"/>
      <c r="F320" s="54"/>
      <c r="G320" s="55"/>
      <c r="H320" s="54"/>
    </row>
    <row r="321">
      <c r="A321" s="54"/>
      <c r="B321" s="54"/>
      <c r="C321" s="54"/>
      <c r="D321" s="54"/>
      <c r="E321" s="54"/>
      <c r="F321" s="54"/>
      <c r="G321" s="55"/>
      <c r="H321" s="54"/>
    </row>
    <row r="322">
      <c r="A322" s="54"/>
      <c r="B322" s="54"/>
      <c r="C322" s="54"/>
      <c r="D322" s="54"/>
      <c r="E322" s="54"/>
      <c r="F322" s="54"/>
      <c r="G322" s="55"/>
      <c r="H322" s="54"/>
    </row>
    <row r="323">
      <c r="A323" s="54"/>
      <c r="B323" s="54"/>
      <c r="C323" s="54"/>
      <c r="D323" s="54"/>
      <c r="E323" s="54"/>
      <c r="F323" s="54"/>
      <c r="G323" s="55"/>
      <c r="H323" s="54"/>
    </row>
    <row r="324">
      <c r="A324" s="54"/>
      <c r="B324" s="54"/>
      <c r="C324" s="54"/>
      <c r="D324" s="54"/>
      <c r="E324" s="54"/>
      <c r="F324" s="54"/>
      <c r="G324" s="55"/>
      <c r="H324" s="54"/>
    </row>
    <row r="325">
      <c r="A325" s="54"/>
      <c r="B325" s="54"/>
      <c r="C325" s="54"/>
      <c r="D325" s="54"/>
      <c r="E325" s="54"/>
      <c r="F325" s="54"/>
      <c r="G325" s="55"/>
      <c r="H325" s="54"/>
    </row>
    <row r="326">
      <c r="A326" s="54"/>
      <c r="B326" s="54"/>
      <c r="C326" s="54"/>
      <c r="D326" s="54"/>
      <c r="E326" s="54"/>
      <c r="F326" s="54"/>
      <c r="G326" s="55"/>
      <c r="H326" s="54"/>
    </row>
    <row r="327">
      <c r="A327" s="54"/>
      <c r="B327" s="54"/>
      <c r="C327" s="54"/>
      <c r="D327" s="54"/>
      <c r="E327" s="54"/>
      <c r="F327" s="54"/>
      <c r="G327" s="55"/>
      <c r="H327" s="54"/>
    </row>
    <row r="328">
      <c r="A328" s="54"/>
      <c r="B328" s="54"/>
      <c r="C328" s="54"/>
      <c r="D328" s="54"/>
      <c r="E328" s="54"/>
      <c r="F328" s="54"/>
      <c r="G328" s="55"/>
      <c r="H328" s="54"/>
    </row>
    <row r="329">
      <c r="A329" s="54"/>
      <c r="B329" s="54"/>
      <c r="C329" s="54"/>
      <c r="D329" s="54"/>
      <c r="E329" s="54"/>
      <c r="F329" s="54"/>
      <c r="G329" s="55"/>
      <c r="H329" s="54"/>
    </row>
    <row r="330">
      <c r="A330" s="54"/>
      <c r="B330" s="54"/>
      <c r="C330" s="54"/>
      <c r="D330" s="54"/>
      <c r="E330" s="54"/>
      <c r="F330" s="54"/>
      <c r="G330" s="55"/>
      <c r="H330" s="54"/>
    </row>
    <row r="331">
      <c r="A331" s="54"/>
      <c r="B331" s="54"/>
      <c r="C331" s="54"/>
      <c r="D331" s="54"/>
      <c r="E331" s="54"/>
      <c r="F331" s="54"/>
      <c r="G331" s="55"/>
      <c r="H331" s="54"/>
    </row>
    <row r="332">
      <c r="A332" s="54"/>
      <c r="B332" s="54"/>
      <c r="C332" s="54"/>
      <c r="D332" s="54"/>
      <c r="E332" s="54"/>
      <c r="F332" s="54"/>
      <c r="G332" s="55"/>
      <c r="H332" s="54"/>
    </row>
    <row r="333">
      <c r="A333" s="54"/>
      <c r="B333" s="54"/>
      <c r="C333" s="54"/>
      <c r="D333" s="54"/>
      <c r="E333" s="54"/>
      <c r="F333" s="54"/>
      <c r="G333" s="55"/>
      <c r="H333" s="54"/>
    </row>
    <row r="334">
      <c r="A334" s="54"/>
      <c r="B334" s="54"/>
      <c r="C334" s="54"/>
      <c r="D334" s="54"/>
      <c r="E334" s="54"/>
      <c r="F334" s="54"/>
      <c r="G334" s="55"/>
      <c r="H334" s="54"/>
    </row>
    <row r="335">
      <c r="A335" s="54"/>
      <c r="B335" s="54"/>
      <c r="C335" s="54"/>
      <c r="D335" s="54"/>
      <c r="E335" s="54"/>
      <c r="F335" s="54"/>
      <c r="G335" s="55"/>
      <c r="H335" s="54"/>
    </row>
    <row r="336">
      <c r="A336" s="54"/>
      <c r="B336" s="54"/>
      <c r="C336" s="54"/>
      <c r="D336" s="54"/>
      <c r="E336" s="54"/>
      <c r="F336" s="54"/>
      <c r="G336" s="55"/>
      <c r="H336" s="54"/>
    </row>
    <row r="337">
      <c r="A337" s="54"/>
      <c r="B337" s="54"/>
      <c r="C337" s="54"/>
      <c r="D337" s="54"/>
      <c r="E337" s="54"/>
      <c r="F337" s="54"/>
      <c r="G337" s="55"/>
      <c r="H337" s="54"/>
    </row>
    <row r="338">
      <c r="A338" s="54"/>
      <c r="B338" s="54"/>
      <c r="C338" s="54"/>
      <c r="D338" s="54"/>
      <c r="E338" s="54"/>
      <c r="F338" s="54"/>
      <c r="G338" s="55"/>
      <c r="H338" s="54"/>
    </row>
    <row r="339">
      <c r="A339" s="54"/>
      <c r="B339" s="54"/>
      <c r="C339" s="54"/>
      <c r="D339" s="54"/>
      <c r="E339" s="54"/>
      <c r="F339" s="54"/>
      <c r="G339" s="55"/>
      <c r="H339" s="54"/>
    </row>
    <row r="340">
      <c r="A340" s="54"/>
      <c r="B340" s="54"/>
      <c r="C340" s="54"/>
      <c r="D340" s="54"/>
      <c r="E340" s="54"/>
      <c r="F340" s="54"/>
      <c r="G340" s="55"/>
      <c r="H340" s="54"/>
    </row>
    <row r="341">
      <c r="A341" s="54"/>
      <c r="B341" s="54"/>
      <c r="C341" s="54"/>
      <c r="D341" s="54"/>
      <c r="E341" s="54"/>
      <c r="F341" s="54"/>
      <c r="G341" s="55"/>
      <c r="H341" s="54"/>
    </row>
    <row r="342">
      <c r="A342" s="54"/>
      <c r="B342" s="54"/>
      <c r="C342" s="54"/>
      <c r="D342" s="54"/>
      <c r="E342" s="54"/>
      <c r="F342" s="54"/>
      <c r="G342" s="55"/>
      <c r="H342" s="54"/>
    </row>
    <row r="343">
      <c r="A343" s="54"/>
      <c r="B343" s="54"/>
      <c r="C343" s="54"/>
      <c r="D343" s="54"/>
      <c r="E343" s="54"/>
      <c r="F343" s="54"/>
      <c r="G343" s="55"/>
      <c r="H343" s="54"/>
    </row>
    <row r="344">
      <c r="A344" s="54"/>
      <c r="B344" s="54"/>
      <c r="C344" s="54"/>
      <c r="D344" s="54"/>
      <c r="E344" s="54"/>
      <c r="F344" s="54"/>
      <c r="G344" s="55"/>
      <c r="H344" s="54"/>
    </row>
    <row r="345">
      <c r="A345" s="54"/>
      <c r="B345" s="54"/>
      <c r="C345" s="54"/>
      <c r="D345" s="54"/>
      <c r="E345" s="54"/>
      <c r="F345" s="54"/>
      <c r="G345" s="55"/>
      <c r="H345" s="54"/>
    </row>
    <row r="346">
      <c r="A346" s="54"/>
      <c r="B346" s="54"/>
      <c r="C346" s="54"/>
      <c r="D346" s="54"/>
      <c r="E346" s="54"/>
      <c r="F346" s="54"/>
      <c r="G346" s="55"/>
      <c r="H346" s="54"/>
    </row>
    <row r="347">
      <c r="A347" s="54"/>
      <c r="B347" s="54"/>
      <c r="C347" s="54"/>
      <c r="D347" s="54"/>
      <c r="E347" s="54"/>
      <c r="F347" s="54"/>
      <c r="G347" s="55"/>
      <c r="H347" s="54"/>
    </row>
    <row r="348">
      <c r="A348" s="54"/>
      <c r="B348" s="54"/>
      <c r="C348" s="54"/>
      <c r="D348" s="54"/>
      <c r="E348" s="54"/>
      <c r="F348" s="54"/>
      <c r="G348" s="55"/>
      <c r="H348" s="54"/>
    </row>
    <row r="349">
      <c r="A349" s="54"/>
      <c r="B349" s="54"/>
      <c r="C349" s="54"/>
      <c r="D349" s="54"/>
      <c r="E349" s="54"/>
      <c r="F349" s="54"/>
      <c r="G349" s="55"/>
      <c r="H349" s="54"/>
    </row>
    <row r="350">
      <c r="A350" s="54"/>
      <c r="B350" s="54"/>
      <c r="C350" s="54"/>
      <c r="D350" s="54"/>
      <c r="E350" s="54"/>
      <c r="F350" s="54"/>
      <c r="G350" s="55"/>
      <c r="H350" s="54"/>
    </row>
    <row r="351">
      <c r="A351" s="54"/>
      <c r="B351" s="54"/>
      <c r="C351" s="54"/>
      <c r="D351" s="54"/>
      <c r="E351" s="54"/>
      <c r="F351" s="54"/>
      <c r="G351" s="55"/>
      <c r="H351" s="54"/>
    </row>
    <row r="352">
      <c r="A352" s="54"/>
      <c r="B352" s="54"/>
      <c r="C352" s="54"/>
      <c r="D352" s="54"/>
      <c r="E352" s="54"/>
      <c r="F352" s="54"/>
      <c r="G352" s="55"/>
      <c r="H352" s="54"/>
    </row>
    <row r="353">
      <c r="A353" s="54"/>
      <c r="B353" s="54"/>
      <c r="C353" s="54"/>
      <c r="D353" s="54"/>
      <c r="E353" s="54"/>
      <c r="F353" s="54"/>
      <c r="G353" s="55"/>
      <c r="H353" s="54"/>
    </row>
    <row r="354">
      <c r="A354" s="54"/>
      <c r="B354" s="54"/>
      <c r="C354" s="54"/>
      <c r="D354" s="54"/>
      <c r="E354" s="54"/>
      <c r="F354" s="54"/>
      <c r="G354" s="55"/>
      <c r="H354" s="54"/>
    </row>
    <row r="355">
      <c r="A355" s="54"/>
      <c r="B355" s="54"/>
      <c r="C355" s="54"/>
      <c r="D355" s="54"/>
      <c r="E355" s="54"/>
      <c r="F355" s="54"/>
      <c r="G355" s="55"/>
      <c r="H355" s="54"/>
    </row>
    <row r="356">
      <c r="A356" s="54"/>
      <c r="B356" s="54"/>
      <c r="C356" s="54"/>
      <c r="D356" s="54"/>
      <c r="E356" s="54"/>
      <c r="F356" s="54"/>
      <c r="G356" s="55"/>
      <c r="H356" s="54"/>
    </row>
    <row r="357">
      <c r="A357" s="54"/>
      <c r="B357" s="54"/>
      <c r="C357" s="54"/>
      <c r="D357" s="54"/>
      <c r="E357" s="54"/>
      <c r="F357" s="54"/>
      <c r="G357" s="55"/>
      <c r="H357" s="54"/>
    </row>
    <row r="358">
      <c r="A358" s="54"/>
      <c r="B358" s="54"/>
      <c r="C358" s="54"/>
      <c r="D358" s="54"/>
      <c r="E358" s="54"/>
      <c r="F358" s="54"/>
      <c r="G358" s="55"/>
      <c r="H358" s="54"/>
    </row>
    <row r="359">
      <c r="A359" s="54"/>
      <c r="B359" s="54"/>
      <c r="C359" s="54"/>
      <c r="D359" s="54"/>
      <c r="E359" s="54"/>
      <c r="F359" s="54"/>
      <c r="G359" s="55"/>
      <c r="H359" s="54"/>
    </row>
    <row r="360">
      <c r="A360" s="54"/>
      <c r="B360" s="54"/>
      <c r="C360" s="54"/>
      <c r="D360" s="54"/>
      <c r="E360" s="54"/>
      <c r="F360" s="54"/>
      <c r="G360" s="55"/>
      <c r="H360" s="54"/>
    </row>
    <row r="361">
      <c r="A361" s="54"/>
      <c r="B361" s="54"/>
      <c r="C361" s="54"/>
      <c r="D361" s="54"/>
      <c r="E361" s="54"/>
      <c r="F361" s="54"/>
      <c r="G361" s="55"/>
      <c r="H361" s="54"/>
    </row>
    <row r="362">
      <c r="A362" s="54"/>
      <c r="B362" s="54"/>
      <c r="C362" s="54"/>
      <c r="D362" s="54"/>
      <c r="E362" s="54"/>
      <c r="F362" s="54"/>
      <c r="G362" s="55"/>
      <c r="H362" s="54"/>
    </row>
    <row r="363">
      <c r="A363" s="54"/>
      <c r="B363" s="54"/>
      <c r="C363" s="54"/>
      <c r="D363" s="54"/>
      <c r="E363" s="54"/>
      <c r="F363" s="54"/>
      <c r="G363" s="55"/>
      <c r="H363" s="54"/>
    </row>
    <row r="364">
      <c r="A364" s="54"/>
      <c r="B364" s="54"/>
      <c r="C364" s="54"/>
      <c r="D364" s="54"/>
      <c r="E364" s="54"/>
      <c r="F364" s="54"/>
      <c r="G364" s="55"/>
      <c r="H364" s="54"/>
    </row>
    <row r="365">
      <c r="A365" s="54"/>
      <c r="B365" s="54"/>
      <c r="C365" s="54"/>
      <c r="D365" s="54"/>
      <c r="E365" s="54"/>
      <c r="F365" s="54"/>
      <c r="G365" s="55"/>
      <c r="H365" s="54"/>
    </row>
    <row r="366">
      <c r="A366" s="54"/>
      <c r="B366" s="54"/>
      <c r="C366" s="54"/>
      <c r="D366" s="54"/>
      <c r="E366" s="54"/>
      <c r="F366" s="54"/>
      <c r="G366" s="55"/>
      <c r="H366" s="54"/>
    </row>
    <row r="367">
      <c r="A367" s="54"/>
      <c r="B367" s="54"/>
      <c r="C367" s="54"/>
      <c r="D367" s="54"/>
      <c r="E367" s="54"/>
      <c r="F367" s="54"/>
      <c r="G367" s="55"/>
      <c r="H367" s="54"/>
    </row>
    <row r="368">
      <c r="A368" s="54"/>
      <c r="B368" s="54"/>
      <c r="C368" s="54"/>
      <c r="D368" s="54"/>
      <c r="E368" s="54"/>
      <c r="F368" s="54"/>
      <c r="G368" s="55"/>
      <c r="H368" s="54"/>
    </row>
    <row r="369">
      <c r="A369" s="54"/>
      <c r="B369" s="54"/>
      <c r="C369" s="54"/>
      <c r="D369" s="54"/>
      <c r="E369" s="54"/>
      <c r="F369" s="54"/>
      <c r="G369" s="55"/>
      <c r="H369" s="54"/>
    </row>
    <row r="370">
      <c r="A370" s="54"/>
      <c r="B370" s="54"/>
      <c r="C370" s="54"/>
      <c r="D370" s="54"/>
      <c r="E370" s="54"/>
      <c r="F370" s="54"/>
      <c r="G370" s="55"/>
      <c r="H370" s="54"/>
    </row>
    <row r="371">
      <c r="A371" s="54"/>
      <c r="B371" s="54"/>
      <c r="C371" s="54"/>
      <c r="D371" s="54"/>
      <c r="E371" s="54"/>
      <c r="F371" s="54"/>
      <c r="G371" s="55"/>
      <c r="H371" s="54"/>
    </row>
    <row r="372">
      <c r="A372" s="54"/>
      <c r="B372" s="54"/>
      <c r="C372" s="54"/>
      <c r="D372" s="54"/>
      <c r="E372" s="54"/>
      <c r="F372" s="54"/>
      <c r="G372" s="55"/>
      <c r="H372" s="54"/>
    </row>
    <row r="373">
      <c r="A373" s="54"/>
      <c r="B373" s="54"/>
      <c r="C373" s="54"/>
      <c r="D373" s="54"/>
      <c r="E373" s="54"/>
      <c r="F373" s="54"/>
      <c r="G373" s="55"/>
      <c r="H373" s="54"/>
    </row>
    <row r="374">
      <c r="A374" s="54"/>
      <c r="B374" s="54"/>
      <c r="C374" s="54"/>
      <c r="D374" s="54"/>
      <c r="E374" s="54"/>
      <c r="F374" s="54"/>
      <c r="G374" s="55"/>
      <c r="H374" s="54"/>
    </row>
    <row r="375">
      <c r="A375" s="54"/>
      <c r="B375" s="54"/>
      <c r="C375" s="54"/>
      <c r="D375" s="54"/>
      <c r="E375" s="54"/>
      <c r="F375" s="54"/>
      <c r="G375" s="55"/>
      <c r="H375" s="54"/>
    </row>
    <row r="376">
      <c r="A376" s="54"/>
      <c r="B376" s="54"/>
      <c r="C376" s="54"/>
      <c r="D376" s="54"/>
      <c r="E376" s="54"/>
      <c r="F376" s="54"/>
      <c r="G376" s="55"/>
      <c r="H376" s="54"/>
    </row>
    <row r="377">
      <c r="A377" s="54"/>
      <c r="B377" s="54"/>
      <c r="C377" s="54"/>
      <c r="D377" s="54"/>
      <c r="E377" s="54"/>
      <c r="F377" s="54"/>
      <c r="G377" s="55"/>
      <c r="H377" s="54"/>
    </row>
    <row r="378">
      <c r="A378" s="54"/>
      <c r="B378" s="54"/>
      <c r="C378" s="54"/>
      <c r="D378" s="54"/>
      <c r="E378" s="54"/>
      <c r="F378" s="54"/>
      <c r="G378" s="55"/>
      <c r="H378" s="54"/>
    </row>
    <row r="379">
      <c r="A379" s="54"/>
      <c r="B379" s="54"/>
      <c r="C379" s="54"/>
      <c r="D379" s="54"/>
      <c r="E379" s="54"/>
      <c r="F379" s="54"/>
      <c r="G379" s="55"/>
      <c r="H379" s="54"/>
    </row>
    <row r="380">
      <c r="A380" s="54"/>
      <c r="B380" s="54"/>
      <c r="C380" s="54"/>
      <c r="D380" s="54"/>
      <c r="E380" s="54"/>
      <c r="F380" s="54"/>
      <c r="G380" s="55"/>
      <c r="H380" s="54"/>
    </row>
    <row r="381">
      <c r="A381" s="54"/>
      <c r="B381" s="54"/>
      <c r="C381" s="54"/>
      <c r="D381" s="54"/>
      <c r="E381" s="54"/>
      <c r="F381" s="54"/>
      <c r="G381" s="55"/>
      <c r="H381" s="54"/>
    </row>
    <row r="382">
      <c r="A382" s="54"/>
      <c r="B382" s="54"/>
      <c r="C382" s="54"/>
      <c r="D382" s="54"/>
      <c r="E382" s="54"/>
      <c r="F382" s="54"/>
      <c r="G382" s="55"/>
      <c r="H382" s="54"/>
    </row>
    <row r="383">
      <c r="A383" s="54"/>
      <c r="B383" s="54"/>
      <c r="C383" s="54"/>
      <c r="D383" s="54"/>
      <c r="E383" s="54"/>
      <c r="F383" s="54"/>
      <c r="G383" s="55"/>
      <c r="H383" s="54"/>
    </row>
    <row r="384">
      <c r="A384" s="54"/>
      <c r="B384" s="54"/>
      <c r="C384" s="54"/>
      <c r="D384" s="54"/>
      <c r="E384" s="54"/>
      <c r="F384" s="54"/>
      <c r="G384" s="55"/>
      <c r="H384" s="54"/>
    </row>
    <row r="385">
      <c r="A385" s="54"/>
      <c r="B385" s="54"/>
      <c r="C385" s="54"/>
      <c r="D385" s="54"/>
      <c r="E385" s="54"/>
      <c r="F385" s="54"/>
      <c r="G385" s="55"/>
      <c r="H385" s="54"/>
    </row>
    <row r="386">
      <c r="A386" s="54"/>
      <c r="B386" s="54"/>
      <c r="C386" s="54"/>
      <c r="D386" s="54"/>
      <c r="E386" s="54"/>
      <c r="F386" s="54"/>
      <c r="G386" s="55"/>
      <c r="H386" s="54"/>
    </row>
    <row r="387">
      <c r="A387" s="54"/>
      <c r="B387" s="54"/>
      <c r="C387" s="54"/>
      <c r="D387" s="54"/>
      <c r="E387" s="54"/>
      <c r="F387" s="54"/>
      <c r="G387" s="55"/>
      <c r="H387" s="54"/>
    </row>
    <row r="388">
      <c r="A388" s="54"/>
      <c r="B388" s="54"/>
      <c r="C388" s="54"/>
      <c r="D388" s="54"/>
      <c r="E388" s="54"/>
      <c r="F388" s="54"/>
      <c r="G388" s="55"/>
      <c r="H388" s="54"/>
    </row>
    <row r="389">
      <c r="A389" s="54"/>
      <c r="B389" s="54"/>
      <c r="C389" s="54"/>
      <c r="D389" s="54"/>
      <c r="E389" s="54"/>
      <c r="F389" s="54"/>
      <c r="G389" s="55"/>
      <c r="H389" s="54"/>
    </row>
    <row r="390">
      <c r="A390" s="54"/>
      <c r="B390" s="54"/>
      <c r="C390" s="54"/>
      <c r="D390" s="54"/>
      <c r="E390" s="54"/>
      <c r="F390" s="54"/>
      <c r="G390" s="55"/>
      <c r="H390" s="54"/>
    </row>
    <row r="391">
      <c r="A391" s="54"/>
      <c r="B391" s="54"/>
      <c r="C391" s="54"/>
      <c r="D391" s="54"/>
      <c r="E391" s="54"/>
      <c r="F391" s="54"/>
      <c r="G391" s="55"/>
      <c r="H391" s="54"/>
    </row>
    <row r="392">
      <c r="A392" s="54"/>
      <c r="B392" s="54"/>
      <c r="C392" s="54"/>
      <c r="D392" s="54"/>
      <c r="E392" s="54"/>
      <c r="F392" s="54"/>
      <c r="G392" s="55"/>
      <c r="H392" s="54"/>
    </row>
    <row r="393">
      <c r="A393" s="54"/>
      <c r="B393" s="54"/>
      <c r="C393" s="54"/>
      <c r="D393" s="54"/>
      <c r="E393" s="54"/>
      <c r="F393" s="54"/>
      <c r="G393" s="55"/>
      <c r="H393" s="54"/>
    </row>
    <row r="394">
      <c r="A394" s="54"/>
      <c r="B394" s="54"/>
      <c r="C394" s="54"/>
      <c r="D394" s="54"/>
      <c r="E394" s="54"/>
      <c r="F394" s="54"/>
      <c r="G394" s="55"/>
      <c r="H394" s="54"/>
    </row>
    <row r="395">
      <c r="A395" s="54"/>
      <c r="B395" s="54"/>
      <c r="C395" s="54"/>
      <c r="D395" s="54"/>
      <c r="E395" s="54"/>
      <c r="F395" s="54"/>
      <c r="G395" s="55"/>
      <c r="H395" s="54"/>
    </row>
    <row r="396">
      <c r="A396" s="54"/>
      <c r="B396" s="54"/>
      <c r="C396" s="54"/>
      <c r="D396" s="54"/>
      <c r="E396" s="54"/>
      <c r="F396" s="54"/>
      <c r="G396" s="55"/>
      <c r="H396" s="54"/>
    </row>
    <row r="397">
      <c r="A397" s="54"/>
      <c r="B397" s="54"/>
      <c r="C397" s="54"/>
      <c r="D397" s="54"/>
      <c r="E397" s="54"/>
      <c r="F397" s="54"/>
      <c r="G397" s="55"/>
      <c r="H397" s="54"/>
    </row>
    <row r="398">
      <c r="A398" s="54"/>
      <c r="B398" s="54"/>
      <c r="C398" s="54"/>
      <c r="D398" s="54"/>
      <c r="E398" s="54"/>
      <c r="F398" s="54"/>
      <c r="G398" s="55"/>
      <c r="H398" s="54"/>
    </row>
    <row r="399">
      <c r="A399" s="54"/>
      <c r="B399" s="54"/>
      <c r="C399" s="54"/>
      <c r="D399" s="54"/>
      <c r="E399" s="54"/>
      <c r="F399" s="54"/>
      <c r="G399" s="55"/>
      <c r="H399" s="54"/>
    </row>
    <row r="400">
      <c r="A400" s="54"/>
      <c r="B400" s="54"/>
      <c r="C400" s="54"/>
      <c r="D400" s="54"/>
      <c r="E400" s="54"/>
      <c r="F400" s="54"/>
      <c r="G400" s="55"/>
      <c r="H400" s="54"/>
    </row>
    <row r="401">
      <c r="A401" s="54"/>
      <c r="B401" s="54"/>
      <c r="C401" s="54"/>
      <c r="D401" s="54"/>
      <c r="E401" s="54"/>
      <c r="F401" s="54"/>
      <c r="G401" s="55"/>
      <c r="H401" s="54"/>
    </row>
    <row r="402">
      <c r="A402" s="54"/>
      <c r="B402" s="54"/>
      <c r="C402" s="54"/>
      <c r="D402" s="54"/>
      <c r="E402" s="54"/>
      <c r="F402" s="54"/>
      <c r="G402" s="55"/>
      <c r="H402" s="54"/>
    </row>
    <row r="403">
      <c r="A403" s="54"/>
      <c r="B403" s="54"/>
      <c r="C403" s="54"/>
      <c r="D403" s="54"/>
      <c r="E403" s="54"/>
      <c r="F403" s="54"/>
      <c r="G403" s="55"/>
      <c r="H403" s="54"/>
    </row>
    <row r="404">
      <c r="A404" s="54"/>
      <c r="B404" s="54"/>
      <c r="C404" s="54"/>
      <c r="D404" s="54"/>
      <c r="E404" s="54"/>
      <c r="F404" s="54"/>
      <c r="G404" s="55"/>
      <c r="H404" s="54"/>
    </row>
    <row r="405">
      <c r="A405" s="54"/>
      <c r="B405" s="54"/>
      <c r="C405" s="54"/>
      <c r="D405" s="54"/>
      <c r="E405" s="54"/>
      <c r="F405" s="54"/>
      <c r="G405" s="55"/>
      <c r="H405" s="54"/>
    </row>
    <row r="406">
      <c r="A406" s="54"/>
      <c r="B406" s="54"/>
      <c r="C406" s="54"/>
      <c r="D406" s="54"/>
      <c r="E406" s="54"/>
      <c r="F406" s="54"/>
      <c r="G406" s="55"/>
      <c r="H406" s="54"/>
    </row>
    <row r="407">
      <c r="A407" s="54"/>
      <c r="B407" s="54"/>
      <c r="C407" s="54"/>
      <c r="D407" s="54"/>
      <c r="E407" s="54"/>
      <c r="F407" s="54"/>
      <c r="G407" s="55"/>
      <c r="H407" s="54"/>
    </row>
    <row r="408">
      <c r="A408" s="54"/>
      <c r="B408" s="54"/>
      <c r="C408" s="54"/>
      <c r="D408" s="54"/>
      <c r="E408" s="54"/>
      <c r="F408" s="54"/>
      <c r="G408" s="55"/>
      <c r="H408" s="54"/>
    </row>
    <row r="409">
      <c r="A409" s="54"/>
      <c r="B409" s="54"/>
      <c r="C409" s="54"/>
      <c r="D409" s="54"/>
      <c r="E409" s="54"/>
      <c r="F409" s="54"/>
      <c r="G409" s="55"/>
      <c r="H409" s="54"/>
    </row>
    <row r="410">
      <c r="A410" s="54"/>
      <c r="B410" s="54"/>
      <c r="C410" s="54"/>
      <c r="D410" s="54"/>
      <c r="E410" s="54"/>
      <c r="F410" s="54"/>
      <c r="G410" s="55"/>
      <c r="H410" s="54"/>
    </row>
    <row r="411">
      <c r="A411" s="54"/>
      <c r="B411" s="54"/>
      <c r="C411" s="54"/>
      <c r="D411" s="54"/>
      <c r="E411" s="54"/>
      <c r="F411" s="54"/>
      <c r="G411" s="55"/>
      <c r="H411" s="54"/>
    </row>
    <row r="412">
      <c r="A412" s="54"/>
      <c r="B412" s="54"/>
      <c r="C412" s="54"/>
      <c r="D412" s="54"/>
      <c r="E412" s="54"/>
      <c r="F412" s="54"/>
      <c r="G412" s="55"/>
      <c r="H412" s="54"/>
    </row>
    <row r="413">
      <c r="A413" s="54"/>
      <c r="B413" s="54"/>
      <c r="C413" s="54"/>
      <c r="D413" s="54"/>
      <c r="E413" s="54"/>
      <c r="F413" s="54"/>
      <c r="G413" s="55"/>
      <c r="H413" s="54"/>
    </row>
    <row r="414">
      <c r="A414" s="54"/>
      <c r="B414" s="54"/>
      <c r="C414" s="54"/>
      <c r="D414" s="54"/>
      <c r="E414" s="54"/>
      <c r="F414" s="54"/>
      <c r="G414" s="55"/>
      <c r="H414" s="54"/>
    </row>
    <row r="415">
      <c r="A415" s="54"/>
      <c r="B415" s="54"/>
      <c r="C415" s="54"/>
      <c r="D415" s="54"/>
      <c r="E415" s="54"/>
      <c r="F415" s="54"/>
      <c r="G415" s="55"/>
      <c r="H415" s="54"/>
    </row>
    <row r="416">
      <c r="A416" s="54"/>
      <c r="B416" s="54"/>
      <c r="C416" s="54"/>
      <c r="D416" s="54"/>
      <c r="E416" s="54"/>
      <c r="F416" s="54"/>
      <c r="G416" s="55"/>
      <c r="H416" s="54"/>
    </row>
    <row r="417">
      <c r="A417" s="54"/>
      <c r="B417" s="54"/>
      <c r="C417" s="54"/>
      <c r="D417" s="54"/>
      <c r="E417" s="54"/>
      <c r="F417" s="54"/>
      <c r="G417" s="55"/>
      <c r="H417" s="54"/>
    </row>
    <row r="418">
      <c r="A418" s="54"/>
      <c r="B418" s="54"/>
      <c r="C418" s="54"/>
      <c r="D418" s="54"/>
      <c r="E418" s="54"/>
      <c r="F418" s="54"/>
      <c r="G418" s="55"/>
      <c r="H418" s="54"/>
    </row>
    <row r="419">
      <c r="A419" s="54"/>
      <c r="B419" s="54"/>
      <c r="C419" s="54"/>
      <c r="D419" s="54"/>
      <c r="E419" s="54"/>
      <c r="F419" s="54"/>
      <c r="G419" s="55"/>
      <c r="H419" s="54"/>
    </row>
    <row r="420">
      <c r="A420" s="54"/>
      <c r="B420" s="54"/>
      <c r="C420" s="54"/>
      <c r="D420" s="54"/>
      <c r="E420" s="54"/>
      <c r="F420" s="54"/>
      <c r="G420" s="55"/>
      <c r="H420" s="54"/>
    </row>
    <row r="421">
      <c r="A421" s="54"/>
      <c r="B421" s="54"/>
      <c r="C421" s="54"/>
      <c r="D421" s="54"/>
      <c r="E421" s="54"/>
      <c r="F421" s="54"/>
      <c r="G421" s="55"/>
      <c r="H421" s="54"/>
    </row>
    <row r="422">
      <c r="A422" s="54"/>
      <c r="B422" s="54"/>
      <c r="C422" s="54"/>
      <c r="D422" s="54"/>
      <c r="E422" s="54"/>
      <c r="F422" s="54"/>
      <c r="G422" s="55"/>
      <c r="H422" s="54"/>
    </row>
    <row r="423">
      <c r="A423" s="54"/>
      <c r="B423" s="54"/>
      <c r="C423" s="54"/>
      <c r="D423" s="54"/>
      <c r="E423" s="54"/>
      <c r="F423" s="54"/>
      <c r="G423" s="55"/>
      <c r="H423" s="54"/>
    </row>
    <row r="424">
      <c r="A424" s="54"/>
      <c r="B424" s="54"/>
      <c r="C424" s="54"/>
      <c r="D424" s="54"/>
      <c r="E424" s="54"/>
      <c r="F424" s="54"/>
      <c r="G424" s="55"/>
      <c r="H424" s="54"/>
    </row>
    <row r="425">
      <c r="A425" s="54"/>
      <c r="B425" s="54"/>
      <c r="C425" s="54"/>
      <c r="D425" s="54"/>
      <c r="E425" s="54"/>
      <c r="F425" s="54"/>
      <c r="G425" s="55"/>
      <c r="H425" s="54"/>
    </row>
    <row r="426">
      <c r="A426" s="54"/>
      <c r="B426" s="54"/>
      <c r="C426" s="54"/>
      <c r="D426" s="54"/>
      <c r="E426" s="54"/>
      <c r="F426" s="54"/>
      <c r="G426" s="55"/>
      <c r="H426" s="54"/>
    </row>
    <row r="427">
      <c r="A427" s="54"/>
      <c r="B427" s="54"/>
      <c r="C427" s="54"/>
      <c r="D427" s="54"/>
      <c r="E427" s="54"/>
      <c r="F427" s="54"/>
      <c r="G427" s="55"/>
      <c r="H427" s="54"/>
    </row>
    <row r="428">
      <c r="A428" s="54"/>
      <c r="B428" s="54"/>
      <c r="C428" s="54"/>
      <c r="D428" s="54"/>
      <c r="E428" s="54"/>
      <c r="F428" s="54"/>
      <c r="G428" s="55"/>
      <c r="H428" s="54"/>
    </row>
    <row r="429">
      <c r="A429" s="54"/>
      <c r="B429" s="54"/>
      <c r="C429" s="54"/>
      <c r="D429" s="54"/>
      <c r="E429" s="54"/>
      <c r="F429" s="54"/>
      <c r="G429" s="55"/>
      <c r="H429" s="54"/>
    </row>
    <row r="430">
      <c r="A430" s="54"/>
      <c r="B430" s="54"/>
      <c r="C430" s="54"/>
      <c r="D430" s="54"/>
      <c r="E430" s="54"/>
      <c r="F430" s="54"/>
      <c r="G430" s="55"/>
      <c r="H430" s="54"/>
    </row>
    <row r="431">
      <c r="A431" s="54"/>
      <c r="B431" s="54"/>
      <c r="C431" s="54"/>
      <c r="D431" s="54"/>
      <c r="E431" s="54"/>
      <c r="F431" s="54"/>
      <c r="G431" s="55"/>
      <c r="H431" s="54"/>
    </row>
    <row r="432">
      <c r="A432" s="54"/>
      <c r="B432" s="54"/>
      <c r="C432" s="54"/>
      <c r="D432" s="54"/>
      <c r="E432" s="54"/>
      <c r="F432" s="54"/>
      <c r="G432" s="55"/>
      <c r="H432" s="54"/>
    </row>
    <row r="433">
      <c r="A433" s="54"/>
      <c r="B433" s="54"/>
      <c r="C433" s="54"/>
      <c r="D433" s="54"/>
      <c r="E433" s="54"/>
      <c r="F433" s="54"/>
      <c r="G433" s="55"/>
      <c r="H433" s="54"/>
    </row>
    <row r="434">
      <c r="A434" s="54"/>
      <c r="B434" s="54"/>
      <c r="C434" s="54"/>
      <c r="D434" s="54"/>
      <c r="E434" s="54"/>
      <c r="F434" s="54"/>
      <c r="G434" s="55"/>
      <c r="H434" s="54"/>
    </row>
    <row r="435">
      <c r="A435" s="54"/>
      <c r="B435" s="54"/>
      <c r="C435" s="54"/>
      <c r="D435" s="54"/>
      <c r="E435" s="54"/>
      <c r="F435" s="54"/>
      <c r="G435" s="55"/>
      <c r="H435" s="54"/>
    </row>
    <row r="436">
      <c r="A436" s="54"/>
      <c r="B436" s="54"/>
      <c r="C436" s="54"/>
      <c r="D436" s="54"/>
      <c r="E436" s="54"/>
      <c r="F436" s="54"/>
      <c r="G436" s="55"/>
      <c r="H436" s="54"/>
    </row>
    <row r="437">
      <c r="A437" s="54"/>
      <c r="B437" s="54"/>
      <c r="C437" s="54"/>
      <c r="D437" s="54"/>
      <c r="E437" s="54"/>
      <c r="F437" s="54"/>
      <c r="G437" s="55"/>
      <c r="H437" s="54"/>
    </row>
    <row r="438">
      <c r="A438" s="54"/>
      <c r="B438" s="54"/>
      <c r="C438" s="54"/>
      <c r="D438" s="54"/>
      <c r="E438" s="54"/>
      <c r="F438" s="54"/>
      <c r="G438" s="55"/>
      <c r="H438" s="54"/>
    </row>
    <row r="439">
      <c r="A439" s="54"/>
      <c r="B439" s="54"/>
      <c r="C439" s="54"/>
      <c r="D439" s="54"/>
      <c r="E439" s="54"/>
      <c r="F439" s="54"/>
      <c r="G439" s="55"/>
      <c r="H439" s="54"/>
    </row>
    <row r="440">
      <c r="A440" s="54"/>
      <c r="B440" s="54"/>
      <c r="C440" s="54"/>
      <c r="D440" s="54"/>
      <c r="E440" s="54"/>
      <c r="F440" s="54"/>
      <c r="G440" s="55"/>
      <c r="H440" s="54"/>
    </row>
    <row r="441">
      <c r="A441" s="54"/>
      <c r="B441" s="54"/>
      <c r="C441" s="54"/>
      <c r="D441" s="54"/>
      <c r="E441" s="54"/>
      <c r="F441" s="54"/>
      <c r="G441" s="55"/>
      <c r="H441" s="54"/>
    </row>
    <row r="442">
      <c r="A442" s="54"/>
      <c r="B442" s="54"/>
      <c r="C442" s="54"/>
      <c r="D442" s="54"/>
      <c r="E442" s="54"/>
      <c r="F442" s="54"/>
      <c r="G442" s="55"/>
      <c r="H442" s="54"/>
    </row>
    <row r="443">
      <c r="A443" s="54"/>
      <c r="B443" s="54"/>
      <c r="C443" s="54"/>
      <c r="D443" s="54"/>
      <c r="E443" s="54"/>
      <c r="F443" s="54"/>
      <c r="G443" s="55"/>
      <c r="H443" s="54"/>
    </row>
    <row r="444">
      <c r="A444" s="54"/>
      <c r="B444" s="54"/>
      <c r="C444" s="54"/>
      <c r="D444" s="54"/>
      <c r="E444" s="54"/>
      <c r="F444" s="54"/>
      <c r="G444" s="55"/>
      <c r="H444" s="54"/>
    </row>
    <row r="445">
      <c r="A445" s="54"/>
      <c r="B445" s="54"/>
      <c r="C445" s="54"/>
      <c r="D445" s="54"/>
      <c r="E445" s="54"/>
      <c r="F445" s="54"/>
      <c r="G445" s="55"/>
      <c r="H445" s="54"/>
    </row>
    <row r="446">
      <c r="A446" s="54"/>
      <c r="B446" s="54"/>
      <c r="C446" s="54"/>
      <c r="D446" s="54"/>
      <c r="E446" s="54"/>
      <c r="F446" s="54"/>
      <c r="G446" s="55"/>
      <c r="H446" s="54"/>
    </row>
    <row r="447">
      <c r="A447" s="54"/>
      <c r="B447" s="54"/>
      <c r="C447" s="54"/>
      <c r="D447" s="54"/>
      <c r="E447" s="54"/>
      <c r="F447" s="54"/>
      <c r="G447" s="55"/>
      <c r="H447" s="54"/>
    </row>
    <row r="448">
      <c r="A448" s="54"/>
      <c r="B448" s="54"/>
      <c r="C448" s="54"/>
      <c r="D448" s="54"/>
      <c r="E448" s="54"/>
      <c r="F448" s="54"/>
      <c r="G448" s="55"/>
      <c r="H448" s="54"/>
    </row>
    <row r="449">
      <c r="A449" s="54"/>
      <c r="B449" s="54"/>
      <c r="C449" s="54"/>
      <c r="D449" s="54"/>
      <c r="E449" s="54"/>
      <c r="F449" s="54"/>
      <c r="G449" s="55"/>
      <c r="H449" s="54"/>
    </row>
    <row r="450">
      <c r="A450" s="54"/>
      <c r="B450" s="54"/>
      <c r="C450" s="54"/>
      <c r="D450" s="54"/>
      <c r="E450" s="54"/>
      <c r="F450" s="54"/>
      <c r="G450" s="55"/>
      <c r="H450" s="54"/>
    </row>
    <row r="451">
      <c r="A451" s="54"/>
      <c r="B451" s="54"/>
      <c r="C451" s="54"/>
      <c r="D451" s="54"/>
      <c r="E451" s="54"/>
      <c r="F451" s="54"/>
      <c r="G451" s="55"/>
      <c r="H451" s="54"/>
    </row>
    <row r="452">
      <c r="A452" s="54"/>
      <c r="B452" s="54"/>
      <c r="C452" s="54"/>
      <c r="D452" s="54"/>
      <c r="E452" s="54"/>
      <c r="F452" s="54"/>
      <c r="G452" s="55"/>
      <c r="H452" s="54"/>
    </row>
    <row r="453">
      <c r="A453" s="54"/>
      <c r="B453" s="54"/>
      <c r="C453" s="54"/>
      <c r="D453" s="54"/>
      <c r="E453" s="54"/>
      <c r="F453" s="54"/>
      <c r="G453" s="55"/>
      <c r="H453" s="54"/>
    </row>
    <row r="454">
      <c r="A454" s="54"/>
      <c r="B454" s="54"/>
      <c r="C454" s="54"/>
      <c r="D454" s="54"/>
      <c r="E454" s="54"/>
      <c r="F454" s="54"/>
      <c r="G454" s="55"/>
      <c r="H454" s="54"/>
    </row>
    <row r="455">
      <c r="A455" s="54"/>
      <c r="B455" s="54"/>
      <c r="C455" s="54"/>
      <c r="D455" s="54"/>
      <c r="E455" s="54"/>
      <c r="F455" s="54"/>
      <c r="G455" s="55"/>
      <c r="H455" s="54"/>
    </row>
    <row r="456">
      <c r="A456" s="54"/>
      <c r="B456" s="54"/>
      <c r="C456" s="54"/>
      <c r="D456" s="54"/>
      <c r="E456" s="54"/>
      <c r="F456" s="54"/>
      <c r="G456" s="55"/>
      <c r="H456" s="54"/>
    </row>
    <row r="457">
      <c r="A457" s="54"/>
      <c r="B457" s="54"/>
      <c r="C457" s="54"/>
      <c r="D457" s="54"/>
      <c r="E457" s="54"/>
      <c r="F457" s="54"/>
      <c r="G457" s="55"/>
      <c r="H457" s="54"/>
    </row>
    <row r="458">
      <c r="A458" s="54"/>
      <c r="B458" s="54"/>
      <c r="C458" s="54"/>
      <c r="D458" s="54"/>
      <c r="E458" s="54"/>
      <c r="F458" s="54"/>
      <c r="G458" s="55"/>
      <c r="H458" s="54"/>
    </row>
    <row r="459">
      <c r="A459" s="54"/>
      <c r="B459" s="54"/>
      <c r="C459" s="54"/>
      <c r="D459" s="54"/>
      <c r="E459" s="54"/>
      <c r="F459" s="54"/>
      <c r="G459" s="55"/>
      <c r="H459" s="54"/>
    </row>
    <row r="460">
      <c r="A460" s="54"/>
      <c r="B460" s="54"/>
      <c r="C460" s="54"/>
      <c r="D460" s="54"/>
      <c r="E460" s="54"/>
      <c r="F460" s="54"/>
      <c r="G460" s="55"/>
      <c r="H460" s="54"/>
    </row>
    <row r="461">
      <c r="A461" s="54"/>
      <c r="B461" s="54"/>
      <c r="C461" s="54"/>
      <c r="D461" s="54"/>
      <c r="E461" s="54"/>
      <c r="F461" s="54"/>
      <c r="G461" s="55"/>
      <c r="H461" s="54"/>
    </row>
    <row r="462">
      <c r="A462" s="54"/>
      <c r="B462" s="54"/>
      <c r="C462" s="54"/>
      <c r="D462" s="54"/>
      <c r="E462" s="54"/>
      <c r="F462" s="54"/>
      <c r="G462" s="55"/>
      <c r="H462" s="54"/>
    </row>
    <row r="463">
      <c r="A463" s="54"/>
      <c r="B463" s="54"/>
      <c r="C463" s="54"/>
      <c r="D463" s="54"/>
      <c r="E463" s="54"/>
      <c r="F463" s="54"/>
      <c r="G463" s="55"/>
      <c r="H463" s="54"/>
    </row>
    <row r="464">
      <c r="A464" s="54"/>
      <c r="B464" s="54"/>
      <c r="C464" s="54"/>
      <c r="D464" s="54"/>
      <c r="E464" s="54"/>
      <c r="F464" s="54"/>
      <c r="G464" s="55"/>
      <c r="H464" s="54"/>
    </row>
    <row r="465">
      <c r="A465" s="54"/>
      <c r="B465" s="54"/>
      <c r="C465" s="54"/>
      <c r="D465" s="54"/>
      <c r="E465" s="54"/>
      <c r="F465" s="54"/>
      <c r="G465" s="55"/>
      <c r="H465" s="54"/>
    </row>
    <row r="466">
      <c r="A466" s="54"/>
      <c r="B466" s="54"/>
      <c r="C466" s="54"/>
      <c r="D466" s="54"/>
      <c r="E466" s="54"/>
      <c r="F466" s="54"/>
      <c r="G466" s="55"/>
      <c r="H466" s="54"/>
    </row>
    <row r="467">
      <c r="A467" s="54"/>
      <c r="B467" s="54"/>
      <c r="C467" s="54"/>
      <c r="D467" s="54"/>
      <c r="E467" s="54"/>
      <c r="F467" s="54"/>
      <c r="G467" s="55"/>
      <c r="H467" s="54"/>
    </row>
    <row r="468">
      <c r="A468" s="54"/>
      <c r="B468" s="54"/>
      <c r="C468" s="54"/>
      <c r="D468" s="54"/>
      <c r="E468" s="54"/>
      <c r="F468" s="54"/>
      <c r="G468" s="55"/>
      <c r="H468" s="54"/>
    </row>
    <row r="469">
      <c r="A469" s="54"/>
      <c r="B469" s="54"/>
      <c r="C469" s="54"/>
      <c r="D469" s="54"/>
      <c r="E469" s="54"/>
      <c r="F469" s="54"/>
      <c r="G469" s="55"/>
      <c r="H469" s="54"/>
    </row>
    <row r="470">
      <c r="A470" s="54"/>
      <c r="B470" s="54"/>
      <c r="C470" s="54"/>
      <c r="D470" s="54"/>
      <c r="E470" s="54"/>
      <c r="F470" s="54"/>
      <c r="G470" s="55"/>
      <c r="H470" s="54"/>
    </row>
    <row r="471">
      <c r="A471" s="54"/>
      <c r="B471" s="54"/>
      <c r="C471" s="54"/>
      <c r="D471" s="54"/>
      <c r="E471" s="54"/>
      <c r="F471" s="54"/>
      <c r="G471" s="55"/>
      <c r="H471" s="54"/>
    </row>
    <row r="472">
      <c r="A472" s="54"/>
      <c r="B472" s="54"/>
      <c r="C472" s="54"/>
      <c r="D472" s="54"/>
      <c r="E472" s="54"/>
      <c r="F472" s="54"/>
      <c r="G472" s="55"/>
      <c r="H472" s="54"/>
    </row>
    <row r="473">
      <c r="A473" s="54"/>
      <c r="B473" s="54"/>
      <c r="C473" s="54"/>
      <c r="D473" s="54"/>
      <c r="E473" s="54"/>
      <c r="F473" s="54"/>
      <c r="G473" s="55"/>
      <c r="H473" s="54"/>
    </row>
    <row r="474">
      <c r="A474" s="54"/>
      <c r="B474" s="54"/>
      <c r="C474" s="54"/>
      <c r="D474" s="54"/>
      <c r="E474" s="54"/>
      <c r="F474" s="54"/>
      <c r="G474" s="55"/>
      <c r="H474" s="54"/>
    </row>
    <row r="475">
      <c r="A475" s="54"/>
      <c r="B475" s="54"/>
      <c r="C475" s="54"/>
      <c r="D475" s="54"/>
      <c r="E475" s="54"/>
      <c r="F475" s="54"/>
      <c r="G475" s="55"/>
      <c r="H475" s="54"/>
    </row>
    <row r="476">
      <c r="A476" s="54"/>
      <c r="B476" s="54"/>
      <c r="C476" s="54"/>
      <c r="D476" s="54"/>
      <c r="E476" s="54"/>
      <c r="F476" s="54"/>
      <c r="G476" s="55"/>
      <c r="H476" s="54"/>
    </row>
    <row r="477">
      <c r="A477" s="54"/>
      <c r="B477" s="54"/>
      <c r="C477" s="54"/>
      <c r="D477" s="54"/>
      <c r="E477" s="54"/>
      <c r="F477" s="54"/>
      <c r="G477" s="55"/>
      <c r="H477" s="54"/>
    </row>
    <row r="478">
      <c r="A478" s="54"/>
      <c r="B478" s="54"/>
      <c r="C478" s="54"/>
      <c r="D478" s="54"/>
      <c r="E478" s="54"/>
      <c r="F478" s="54"/>
      <c r="G478" s="55"/>
      <c r="H478" s="54"/>
    </row>
    <row r="479">
      <c r="A479" s="54"/>
      <c r="B479" s="54"/>
      <c r="C479" s="54"/>
      <c r="D479" s="54"/>
      <c r="E479" s="54"/>
      <c r="F479" s="54"/>
      <c r="G479" s="55"/>
      <c r="H479" s="54"/>
    </row>
    <row r="480">
      <c r="A480" s="54"/>
      <c r="B480" s="54"/>
      <c r="C480" s="54"/>
      <c r="D480" s="54"/>
      <c r="E480" s="54"/>
      <c r="F480" s="54"/>
      <c r="G480" s="55"/>
      <c r="H480" s="54"/>
    </row>
    <row r="481">
      <c r="A481" s="54"/>
      <c r="B481" s="54"/>
      <c r="C481" s="54"/>
      <c r="D481" s="54"/>
      <c r="E481" s="54"/>
      <c r="F481" s="54"/>
      <c r="G481" s="55"/>
      <c r="H481" s="54"/>
    </row>
    <row r="482">
      <c r="A482" s="54"/>
      <c r="B482" s="54"/>
      <c r="C482" s="54"/>
      <c r="D482" s="54"/>
      <c r="E482" s="54"/>
      <c r="F482" s="54"/>
      <c r="G482" s="55"/>
      <c r="H482" s="54"/>
    </row>
    <row r="483">
      <c r="A483" s="54"/>
      <c r="B483" s="54"/>
      <c r="C483" s="54"/>
      <c r="D483" s="54"/>
      <c r="E483" s="54"/>
      <c r="F483" s="54"/>
      <c r="G483" s="55"/>
      <c r="H483" s="54"/>
    </row>
    <row r="484">
      <c r="A484" s="54"/>
      <c r="B484" s="54"/>
      <c r="C484" s="54"/>
      <c r="D484" s="54"/>
      <c r="E484" s="54"/>
      <c r="F484" s="54"/>
      <c r="G484" s="55"/>
      <c r="H484" s="54"/>
    </row>
    <row r="485">
      <c r="A485" s="54"/>
      <c r="B485" s="54"/>
      <c r="C485" s="54"/>
      <c r="D485" s="54"/>
      <c r="E485" s="54"/>
      <c r="F485" s="54"/>
      <c r="G485" s="55"/>
      <c r="H485" s="54"/>
    </row>
    <row r="486">
      <c r="A486" s="54"/>
      <c r="B486" s="54"/>
      <c r="C486" s="54"/>
      <c r="D486" s="54"/>
      <c r="E486" s="54"/>
      <c r="F486" s="54"/>
      <c r="G486" s="55"/>
      <c r="H486" s="54"/>
    </row>
    <row r="487">
      <c r="A487" s="54"/>
      <c r="B487" s="54"/>
      <c r="C487" s="54"/>
      <c r="D487" s="54"/>
      <c r="E487" s="54"/>
      <c r="F487" s="54"/>
      <c r="G487" s="55"/>
      <c r="H487" s="54"/>
    </row>
    <row r="488">
      <c r="A488" s="54"/>
      <c r="B488" s="54"/>
      <c r="C488" s="54"/>
      <c r="D488" s="54"/>
      <c r="E488" s="54"/>
      <c r="F488" s="54"/>
      <c r="G488" s="55"/>
      <c r="H488" s="54"/>
    </row>
    <row r="489">
      <c r="A489" s="54"/>
      <c r="B489" s="54"/>
      <c r="C489" s="54"/>
      <c r="D489" s="54"/>
      <c r="E489" s="54"/>
      <c r="F489" s="54"/>
      <c r="G489" s="55"/>
      <c r="H489" s="54"/>
    </row>
    <row r="490">
      <c r="A490" s="54"/>
      <c r="B490" s="54"/>
      <c r="C490" s="54"/>
      <c r="D490" s="54"/>
      <c r="E490" s="54"/>
      <c r="F490" s="54"/>
      <c r="G490" s="55"/>
      <c r="H490" s="54"/>
    </row>
    <row r="491">
      <c r="A491" s="54"/>
      <c r="B491" s="54"/>
      <c r="C491" s="54"/>
      <c r="D491" s="54"/>
      <c r="E491" s="54"/>
      <c r="F491" s="54"/>
      <c r="G491" s="55"/>
      <c r="H491" s="54"/>
    </row>
    <row r="492">
      <c r="A492" s="54"/>
      <c r="B492" s="54"/>
      <c r="C492" s="54"/>
      <c r="D492" s="54"/>
      <c r="E492" s="54"/>
      <c r="F492" s="54"/>
      <c r="G492" s="55"/>
      <c r="H492" s="54"/>
    </row>
    <row r="493">
      <c r="A493" s="54"/>
      <c r="B493" s="54"/>
      <c r="C493" s="54"/>
      <c r="D493" s="54"/>
      <c r="E493" s="54"/>
      <c r="F493" s="54"/>
      <c r="G493" s="55"/>
      <c r="H493" s="54"/>
    </row>
    <row r="494">
      <c r="A494" s="54"/>
      <c r="B494" s="54"/>
      <c r="C494" s="54"/>
      <c r="D494" s="54"/>
      <c r="E494" s="54"/>
      <c r="F494" s="54"/>
      <c r="G494" s="55"/>
      <c r="H494" s="54"/>
    </row>
    <row r="495">
      <c r="A495" s="54"/>
      <c r="B495" s="54"/>
      <c r="C495" s="54"/>
      <c r="D495" s="54"/>
      <c r="E495" s="54"/>
      <c r="F495" s="54"/>
      <c r="G495" s="55"/>
      <c r="H495" s="54"/>
    </row>
    <row r="496">
      <c r="A496" s="54"/>
      <c r="B496" s="54"/>
      <c r="C496" s="54"/>
      <c r="D496" s="54"/>
      <c r="E496" s="54"/>
      <c r="F496" s="54"/>
      <c r="G496" s="55"/>
      <c r="H496" s="54"/>
    </row>
    <row r="497">
      <c r="A497" s="54"/>
      <c r="B497" s="54"/>
      <c r="C497" s="54"/>
      <c r="D497" s="54"/>
      <c r="E497" s="54"/>
      <c r="F497" s="54"/>
      <c r="G497" s="55"/>
      <c r="H497" s="54"/>
    </row>
    <row r="498">
      <c r="A498" s="54"/>
      <c r="B498" s="54"/>
      <c r="C498" s="54"/>
      <c r="D498" s="54"/>
      <c r="E498" s="54"/>
      <c r="F498" s="54"/>
      <c r="G498" s="55"/>
      <c r="H498" s="54"/>
    </row>
    <row r="499">
      <c r="A499" s="54"/>
      <c r="B499" s="54"/>
      <c r="C499" s="54"/>
      <c r="D499" s="54"/>
      <c r="E499" s="54"/>
      <c r="F499" s="54"/>
      <c r="G499" s="55"/>
      <c r="H499" s="54"/>
    </row>
    <row r="500">
      <c r="A500" s="54"/>
      <c r="B500" s="54"/>
      <c r="C500" s="54"/>
      <c r="D500" s="54"/>
      <c r="E500" s="54"/>
      <c r="F500" s="54"/>
      <c r="G500" s="55"/>
      <c r="H500" s="54"/>
    </row>
    <row r="501">
      <c r="A501" s="54"/>
      <c r="B501" s="54"/>
      <c r="C501" s="54"/>
      <c r="D501" s="54"/>
      <c r="E501" s="54"/>
      <c r="F501" s="54"/>
      <c r="G501" s="55"/>
      <c r="H501" s="54"/>
    </row>
    <row r="502">
      <c r="A502" s="54"/>
      <c r="B502" s="54"/>
      <c r="C502" s="54"/>
      <c r="D502" s="54"/>
      <c r="E502" s="54"/>
      <c r="F502" s="54"/>
      <c r="G502" s="55"/>
      <c r="H502" s="54"/>
    </row>
    <row r="503">
      <c r="A503" s="54"/>
      <c r="B503" s="54"/>
      <c r="C503" s="54"/>
      <c r="D503" s="54"/>
      <c r="E503" s="54"/>
      <c r="F503" s="54"/>
      <c r="G503" s="55"/>
      <c r="H503" s="54"/>
    </row>
    <row r="504">
      <c r="A504" s="54"/>
      <c r="B504" s="54"/>
      <c r="C504" s="54"/>
      <c r="D504" s="54"/>
      <c r="E504" s="54"/>
      <c r="F504" s="54"/>
      <c r="G504" s="55"/>
      <c r="H504" s="54"/>
    </row>
    <row r="505">
      <c r="A505" s="54"/>
      <c r="B505" s="54"/>
      <c r="C505" s="54"/>
      <c r="D505" s="54"/>
      <c r="E505" s="54"/>
      <c r="F505" s="54"/>
      <c r="G505" s="55"/>
      <c r="H505" s="54"/>
    </row>
    <row r="506">
      <c r="A506" s="54"/>
      <c r="B506" s="54"/>
      <c r="C506" s="54"/>
      <c r="D506" s="54"/>
      <c r="E506" s="54"/>
      <c r="F506" s="54"/>
      <c r="G506" s="55"/>
      <c r="H506" s="54"/>
    </row>
    <row r="507">
      <c r="A507" s="54"/>
      <c r="B507" s="54"/>
      <c r="C507" s="54"/>
      <c r="D507" s="54"/>
      <c r="E507" s="54"/>
      <c r="F507" s="54"/>
      <c r="G507" s="55"/>
      <c r="H507" s="54"/>
    </row>
    <row r="508">
      <c r="A508" s="54"/>
      <c r="B508" s="54"/>
      <c r="C508" s="54"/>
      <c r="D508" s="54"/>
      <c r="E508" s="54"/>
      <c r="F508" s="54"/>
      <c r="G508" s="55"/>
      <c r="H508" s="54"/>
    </row>
    <row r="509">
      <c r="A509" s="54"/>
      <c r="B509" s="54"/>
      <c r="C509" s="54"/>
      <c r="D509" s="54"/>
      <c r="E509" s="54"/>
      <c r="F509" s="54"/>
      <c r="G509" s="55"/>
      <c r="H509" s="54"/>
    </row>
    <row r="510">
      <c r="A510" s="54"/>
      <c r="B510" s="54"/>
      <c r="C510" s="54"/>
      <c r="D510" s="54"/>
      <c r="E510" s="54"/>
      <c r="F510" s="54"/>
      <c r="G510" s="55"/>
      <c r="H510" s="54"/>
    </row>
    <row r="511">
      <c r="A511" s="54"/>
      <c r="B511" s="54"/>
      <c r="C511" s="54"/>
      <c r="D511" s="54"/>
      <c r="E511" s="54"/>
      <c r="F511" s="54"/>
      <c r="G511" s="55"/>
      <c r="H511" s="54"/>
    </row>
    <row r="512">
      <c r="A512" s="54"/>
      <c r="B512" s="54"/>
      <c r="C512" s="54"/>
      <c r="D512" s="54"/>
      <c r="E512" s="54"/>
      <c r="F512" s="54"/>
      <c r="G512" s="55"/>
      <c r="H512" s="54"/>
    </row>
    <row r="513">
      <c r="A513" s="54"/>
      <c r="B513" s="54"/>
      <c r="C513" s="54"/>
      <c r="D513" s="54"/>
      <c r="E513" s="54"/>
      <c r="F513" s="54"/>
      <c r="G513" s="55"/>
      <c r="H513" s="54"/>
    </row>
    <row r="514">
      <c r="A514" s="54"/>
      <c r="B514" s="54"/>
      <c r="C514" s="54"/>
      <c r="D514" s="54"/>
      <c r="E514" s="54"/>
      <c r="F514" s="54"/>
      <c r="G514" s="55"/>
      <c r="H514" s="54"/>
    </row>
    <row r="515">
      <c r="A515" s="54"/>
      <c r="B515" s="54"/>
      <c r="C515" s="54"/>
      <c r="D515" s="54"/>
      <c r="E515" s="54"/>
      <c r="F515" s="54"/>
      <c r="G515" s="55"/>
      <c r="H515" s="54"/>
    </row>
    <row r="516">
      <c r="A516" s="54"/>
      <c r="B516" s="54"/>
      <c r="C516" s="54"/>
      <c r="D516" s="54"/>
      <c r="E516" s="54"/>
      <c r="F516" s="54"/>
      <c r="G516" s="55"/>
      <c r="H516" s="54"/>
    </row>
    <row r="517">
      <c r="A517" s="54"/>
      <c r="B517" s="54"/>
      <c r="C517" s="54"/>
      <c r="D517" s="54"/>
      <c r="E517" s="54"/>
      <c r="F517" s="54"/>
      <c r="G517" s="55"/>
      <c r="H517" s="54"/>
    </row>
    <row r="518">
      <c r="A518" s="54"/>
      <c r="B518" s="54"/>
      <c r="C518" s="54"/>
      <c r="D518" s="54"/>
      <c r="E518" s="54"/>
      <c r="F518" s="54"/>
      <c r="G518" s="55"/>
      <c r="H518" s="54"/>
    </row>
    <row r="519">
      <c r="A519" s="54"/>
      <c r="B519" s="54"/>
      <c r="C519" s="54"/>
      <c r="D519" s="54"/>
      <c r="E519" s="54"/>
      <c r="F519" s="54"/>
      <c r="G519" s="55"/>
      <c r="H519" s="54"/>
    </row>
    <row r="520">
      <c r="A520" s="54"/>
      <c r="B520" s="54"/>
      <c r="C520" s="54"/>
      <c r="D520" s="54"/>
      <c r="E520" s="54"/>
      <c r="F520" s="54"/>
      <c r="G520" s="55"/>
      <c r="H520" s="54"/>
    </row>
    <row r="521">
      <c r="A521" s="54"/>
      <c r="B521" s="54"/>
      <c r="C521" s="54"/>
      <c r="D521" s="54"/>
      <c r="E521" s="54"/>
      <c r="F521" s="54"/>
      <c r="G521" s="55"/>
      <c r="H521" s="54"/>
    </row>
    <row r="522">
      <c r="A522" s="54"/>
      <c r="B522" s="54"/>
      <c r="C522" s="54"/>
      <c r="D522" s="54"/>
      <c r="E522" s="54"/>
      <c r="F522" s="54"/>
      <c r="G522" s="55"/>
      <c r="H522" s="54"/>
    </row>
    <row r="523">
      <c r="A523" s="54"/>
      <c r="B523" s="54"/>
      <c r="C523" s="54"/>
      <c r="D523" s="54"/>
      <c r="E523" s="54"/>
      <c r="F523" s="54"/>
      <c r="G523" s="55"/>
      <c r="H523" s="54"/>
    </row>
    <row r="524">
      <c r="A524" s="54"/>
      <c r="B524" s="54"/>
      <c r="C524" s="54"/>
      <c r="D524" s="54"/>
      <c r="E524" s="54"/>
      <c r="F524" s="54"/>
      <c r="G524" s="55"/>
      <c r="H524" s="54"/>
    </row>
    <row r="525">
      <c r="A525" s="54"/>
      <c r="B525" s="54"/>
      <c r="C525" s="54"/>
      <c r="D525" s="54"/>
      <c r="E525" s="54"/>
      <c r="F525" s="54"/>
      <c r="G525" s="55"/>
      <c r="H525" s="54"/>
    </row>
    <row r="526">
      <c r="A526" s="54"/>
      <c r="B526" s="54"/>
      <c r="C526" s="54"/>
      <c r="D526" s="54"/>
      <c r="E526" s="54"/>
      <c r="F526" s="54"/>
      <c r="G526" s="55"/>
      <c r="H526" s="54"/>
    </row>
    <row r="527">
      <c r="A527" s="54"/>
      <c r="B527" s="54"/>
      <c r="C527" s="54"/>
      <c r="D527" s="54"/>
      <c r="E527" s="54"/>
      <c r="F527" s="54"/>
      <c r="G527" s="55"/>
      <c r="H527" s="54"/>
    </row>
    <row r="528">
      <c r="A528" s="54"/>
      <c r="B528" s="54"/>
      <c r="C528" s="54"/>
      <c r="D528" s="54"/>
      <c r="E528" s="54"/>
      <c r="F528" s="54"/>
      <c r="G528" s="55"/>
      <c r="H528" s="54"/>
    </row>
    <row r="529">
      <c r="A529" s="54"/>
      <c r="B529" s="54"/>
      <c r="C529" s="54"/>
      <c r="D529" s="54"/>
      <c r="E529" s="54"/>
      <c r="F529" s="54"/>
      <c r="G529" s="55"/>
      <c r="H529" s="54"/>
    </row>
    <row r="530">
      <c r="A530" s="54"/>
      <c r="B530" s="54"/>
      <c r="C530" s="54"/>
      <c r="D530" s="54"/>
      <c r="E530" s="54"/>
      <c r="F530" s="54"/>
      <c r="G530" s="55"/>
      <c r="H530" s="54"/>
    </row>
    <row r="531">
      <c r="A531" s="54"/>
      <c r="B531" s="54"/>
      <c r="C531" s="54"/>
      <c r="D531" s="54"/>
      <c r="E531" s="54"/>
      <c r="F531" s="54"/>
      <c r="G531" s="55"/>
      <c r="H531" s="54"/>
    </row>
    <row r="532">
      <c r="A532" s="54"/>
      <c r="B532" s="54"/>
      <c r="C532" s="54"/>
      <c r="D532" s="54"/>
      <c r="E532" s="54"/>
      <c r="F532" s="54"/>
      <c r="G532" s="55"/>
      <c r="H532" s="54"/>
    </row>
    <row r="533">
      <c r="A533" s="54"/>
      <c r="B533" s="54"/>
      <c r="C533" s="54"/>
      <c r="D533" s="54"/>
      <c r="E533" s="54"/>
      <c r="F533" s="54"/>
      <c r="G533" s="55"/>
      <c r="H533" s="54"/>
    </row>
    <row r="534">
      <c r="A534" s="54"/>
      <c r="B534" s="54"/>
      <c r="C534" s="54"/>
      <c r="D534" s="54"/>
      <c r="E534" s="54"/>
      <c r="F534" s="54"/>
      <c r="G534" s="55"/>
      <c r="H534" s="54"/>
    </row>
    <row r="535">
      <c r="A535" s="54"/>
      <c r="B535" s="54"/>
      <c r="C535" s="54"/>
      <c r="D535" s="54"/>
      <c r="E535" s="54"/>
      <c r="F535" s="54"/>
      <c r="G535" s="55"/>
      <c r="H535" s="54"/>
    </row>
    <row r="536">
      <c r="A536" s="54"/>
      <c r="B536" s="54"/>
      <c r="C536" s="54"/>
      <c r="D536" s="54"/>
      <c r="E536" s="54"/>
      <c r="F536" s="54"/>
      <c r="G536" s="55"/>
      <c r="H536" s="54"/>
    </row>
    <row r="537">
      <c r="A537" s="54"/>
      <c r="B537" s="54"/>
      <c r="C537" s="54"/>
      <c r="D537" s="54"/>
      <c r="E537" s="54"/>
      <c r="F537" s="54"/>
      <c r="G537" s="55"/>
      <c r="H537" s="54"/>
    </row>
    <row r="538">
      <c r="A538" s="54"/>
      <c r="B538" s="54"/>
      <c r="C538" s="54"/>
      <c r="D538" s="54"/>
      <c r="E538" s="54"/>
      <c r="F538" s="54"/>
      <c r="G538" s="55"/>
      <c r="H538" s="54"/>
    </row>
    <row r="539">
      <c r="A539" s="54"/>
      <c r="B539" s="54"/>
      <c r="C539" s="54"/>
      <c r="D539" s="54"/>
      <c r="E539" s="54"/>
      <c r="F539" s="54"/>
      <c r="G539" s="55"/>
      <c r="H539" s="54"/>
    </row>
    <row r="540">
      <c r="A540" s="54"/>
      <c r="B540" s="54"/>
      <c r="C540" s="54"/>
      <c r="D540" s="54"/>
      <c r="E540" s="54"/>
      <c r="F540" s="54"/>
      <c r="G540" s="55"/>
      <c r="H540" s="54"/>
    </row>
    <row r="541">
      <c r="A541" s="54"/>
      <c r="B541" s="54"/>
      <c r="C541" s="54"/>
      <c r="D541" s="54"/>
      <c r="E541" s="54"/>
      <c r="F541" s="54"/>
      <c r="G541" s="55"/>
      <c r="H541" s="54"/>
    </row>
    <row r="542">
      <c r="A542" s="54"/>
      <c r="B542" s="54"/>
      <c r="C542" s="54"/>
      <c r="D542" s="54"/>
      <c r="E542" s="54"/>
      <c r="F542" s="54"/>
      <c r="G542" s="55"/>
      <c r="H542" s="54"/>
    </row>
    <row r="543">
      <c r="A543" s="54"/>
      <c r="B543" s="54"/>
      <c r="C543" s="54"/>
      <c r="D543" s="54"/>
      <c r="E543" s="54"/>
      <c r="F543" s="54"/>
      <c r="G543" s="55"/>
      <c r="H543" s="54"/>
    </row>
    <row r="544">
      <c r="A544" s="54"/>
      <c r="B544" s="54"/>
      <c r="C544" s="54"/>
      <c r="D544" s="54"/>
      <c r="E544" s="54"/>
      <c r="F544" s="54"/>
      <c r="G544" s="55"/>
      <c r="H544" s="54"/>
    </row>
    <row r="545">
      <c r="A545" s="54"/>
      <c r="B545" s="54"/>
      <c r="C545" s="54"/>
      <c r="D545" s="54"/>
      <c r="E545" s="54"/>
      <c r="F545" s="54"/>
      <c r="G545" s="55"/>
      <c r="H545" s="54"/>
    </row>
    <row r="546">
      <c r="A546" s="54"/>
      <c r="B546" s="54"/>
      <c r="C546" s="54"/>
      <c r="D546" s="54"/>
      <c r="E546" s="54"/>
      <c r="F546" s="54"/>
      <c r="G546" s="55"/>
      <c r="H546" s="54"/>
    </row>
    <row r="547">
      <c r="A547" s="54"/>
      <c r="B547" s="54"/>
      <c r="C547" s="54"/>
      <c r="D547" s="54"/>
      <c r="E547" s="54"/>
      <c r="F547" s="54"/>
      <c r="G547" s="55"/>
      <c r="H547" s="54"/>
    </row>
    <row r="548">
      <c r="A548" s="54"/>
      <c r="B548" s="54"/>
      <c r="C548" s="54"/>
      <c r="D548" s="54"/>
      <c r="E548" s="54"/>
      <c r="F548" s="54"/>
      <c r="G548" s="55"/>
      <c r="H548" s="54"/>
    </row>
    <row r="549">
      <c r="A549" s="54"/>
      <c r="B549" s="54"/>
      <c r="C549" s="54"/>
      <c r="D549" s="54"/>
      <c r="E549" s="54"/>
      <c r="F549" s="54"/>
      <c r="G549" s="55"/>
      <c r="H549" s="54"/>
    </row>
    <row r="550">
      <c r="A550" s="54"/>
      <c r="B550" s="54"/>
      <c r="C550" s="54"/>
      <c r="D550" s="54"/>
      <c r="E550" s="54"/>
      <c r="F550" s="54"/>
      <c r="G550" s="55"/>
      <c r="H550" s="54"/>
    </row>
    <row r="551">
      <c r="A551" s="54"/>
      <c r="B551" s="54"/>
      <c r="C551" s="54"/>
      <c r="D551" s="54"/>
      <c r="E551" s="54"/>
      <c r="F551" s="54"/>
      <c r="G551" s="55"/>
      <c r="H551" s="54"/>
    </row>
    <row r="552">
      <c r="A552" s="54"/>
      <c r="B552" s="54"/>
      <c r="C552" s="54"/>
      <c r="D552" s="54"/>
      <c r="E552" s="54"/>
      <c r="F552" s="54"/>
      <c r="G552" s="55"/>
      <c r="H552" s="54"/>
    </row>
    <row r="553">
      <c r="A553" s="54"/>
      <c r="B553" s="54"/>
      <c r="C553" s="54"/>
      <c r="D553" s="54"/>
      <c r="E553" s="54"/>
      <c r="F553" s="54"/>
      <c r="G553" s="55"/>
      <c r="H553" s="54"/>
    </row>
    <row r="554">
      <c r="A554" s="54"/>
      <c r="B554" s="54"/>
      <c r="C554" s="54"/>
      <c r="D554" s="54"/>
      <c r="E554" s="54"/>
      <c r="F554" s="54"/>
      <c r="G554" s="55"/>
      <c r="H554" s="54"/>
    </row>
    <row r="555">
      <c r="A555" s="54"/>
      <c r="B555" s="54"/>
      <c r="C555" s="54"/>
      <c r="D555" s="54"/>
      <c r="E555" s="54"/>
      <c r="F555" s="54"/>
      <c r="G555" s="55"/>
      <c r="H555" s="54"/>
    </row>
    <row r="556">
      <c r="A556" s="54"/>
      <c r="B556" s="54"/>
      <c r="C556" s="54"/>
      <c r="D556" s="54"/>
      <c r="E556" s="54"/>
      <c r="F556" s="54"/>
      <c r="G556" s="55"/>
      <c r="H556" s="54"/>
    </row>
    <row r="557">
      <c r="A557" s="54"/>
      <c r="B557" s="54"/>
      <c r="C557" s="54"/>
      <c r="D557" s="54"/>
      <c r="E557" s="54"/>
      <c r="F557" s="54"/>
      <c r="G557" s="55"/>
      <c r="H557" s="54"/>
    </row>
    <row r="558">
      <c r="A558" s="54"/>
      <c r="B558" s="54"/>
      <c r="C558" s="54"/>
      <c r="D558" s="54"/>
      <c r="E558" s="54"/>
      <c r="F558" s="54"/>
      <c r="G558" s="55"/>
      <c r="H558" s="54"/>
    </row>
    <row r="559">
      <c r="A559" s="54"/>
      <c r="B559" s="54"/>
      <c r="C559" s="54"/>
      <c r="D559" s="54"/>
      <c r="E559" s="54"/>
      <c r="F559" s="54"/>
      <c r="G559" s="55"/>
      <c r="H559" s="54"/>
    </row>
    <row r="560">
      <c r="A560" s="54"/>
      <c r="B560" s="54"/>
      <c r="C560" s="54"/>
      <c r="D560" s="54"/>
      <c r="E560" s="54"/>
      <c r="F560" s="54"/>
      <c r="G560" s="55"/>
      <c r="H560" s="54"/>
    </row>
    <row r="561">
      <c r="A561" s="54"/>
      <c r="B561" s="54"/>
      <c r="C561" s="54"/>
      <c r="D561" s="54"/>
      <c r="E561" s="54"/>
      <c r="F561" s="54"/>
      <c r="G561" s="55"/>
      <c r="H561" s="54"/>
    </row>
    <row r="562">
      <c r="A562" s="54"/>
      <c r="B562" s="54"/>
      <c r="C562" s="54"/>
      <c r="D562" s="54"/>
      <c r="E562" s="54"/>
      <c r="F562" s="54"/>
      <c r="G562" s="55"/>
      <c r="H562" s="54"/>
    </row>
    <row r="563">
      <c r="A563" s="54"/>
      <c r="B563" s="54"/>
      <c r="C563" s="54"/>
      <c r="D563" s="54"/>
      <c r="E563" s="54"/>
      <c r="F563" s="54"/>
      <c r="G563" s="55"/>
      <c r="H563" s="54"/>
    </row>
    <row r="564">
      <c r="A564" s="54"/>
      <c r="B564" s="54"/>
      <c r="C564" s="54"/>
      <c r="D564" s="54"/>
      <c r="E564" s="54"/>
      <c r="F564" s="54"/>
      <c r="G564" s="55"/>
      <c r="H564" s="54"/>
    </row>
    <row r="565">
      <c r="A565" s="54"/>
      <c r="B565" s="54"/>
      <c r="C565" s="54"/>
      <c r="D565" s="54"/>
      <c r="E565" s="54"/>
      <c r="F565" s="54"/>
      <c r="G565" s="55"/>
      <c r="H565" s="54"/>
    </row>
    <row r="566">
      <c r="A566" s="54"/>
      <c r="B566" s="54"/>
      <c r="C566" s="54"/>
      <c r="D566" s="54"/>
      <c r="E566" s="54"/>
      <c r="F566" s="54"/>
      <c r="G566" s="55"/>
      <c r="H566" s="54"/>
    </row>
    <row r="567">
      <c r="A567" s="54"/>
      <c r="B567" s="54"/>
      <c r="C567" s="54"/>
      <c r="D567" s="54"/>
      <c r="E567" s="54"/>
      <c r="F567" s="54"/>
      <c r="G567" s="55"/>
      <c r="H567" s="54"/>
    </row>
    <row r="568">
      <c r="A568" s="54"/>
      <c r="B568" s="54"/>
      <c r="C568" s="54"/>
      <c r="D568" s="54"/>
      <c r="E568" s="54"/>
      <c r="F568" s="54"/>
      <c r="G568" s="55"/>
      <c r="H568" s="54"/>
    </row>
    <row r="569">
      <c r="A569" s="54"/>
      <c r="B569" s="54"/>
      <c r="C569" s="54"/>
      <c r="D569" s="54"/>
      <c r="E569" s="54"/>
      <c r="F569" s="54"/>
      <c r="G569" s="55"/>
      <c r="H569" s="54"/>
    </row>
    <row r="570">
      <c r="A570" s="54"/>
      <c r="B570" s="54"/>
      <c r="C570" s="54"/>
      <c r="D570" s="54"/>
      <c r="E570" s="54"/>
      <c r="F570" s="54"/>
      <c r="G570" s="55"/>
      <c r="H570" s="54"/>
    </row>
    <row r="571">
      <c r="A571" s="54"/>
      <c r="B571" s="54"/>
      <c r="C571" s="54"/>
      <c r="D571" s="54"/>
      <c r="E571" s="54"/>
      <c r="F571" s="54"/>
      <c r="G571" s="55"/>
      <c r="H571" s="54"/>
    </row>
    <row r="572">
      <c r="A572" s="54"/>
      <c r="B572" s="54"/>
      <c r="C572" s="54"/>
      <c r="D572" s="54"/>
      <c r="E572" s="54"/>
      <c r="F572" s="54"/>
      <c r="G572" s="55"/>
      <c r="H572" s="54"/>
    </row>
    <row r="573">
      <c r="A573" s="54"/>
      <c r="B573" s="54"/>
      <c r="C573" s="54"/>
      <c r="D573" s="54"/>
      <c r="E573" s="54"/>
      <c r="F573" s="54"/>
      <c r="G573" s="55"/>
      <c r="H573" s="54"/>
    </row>
    <row r="574">
      <c r="A574" s="54"/>
      <c r="B574" s="54"/>
      <c r="C574" s="54"/>
      <c r="D574" s="54"/>
      <c r="E574" s="54"/>
      <c r="F574" s="54"/>
      <c r="G574" s="55"/>
      <c r="H574" s="54"/>
    </row>
    <row r="575">
      <c r="A575" s="54"/>
      <c r="B575" s="54"/>
      <c r="C575" s="54"/>
      <c r="D575" s="54"/>
      <c r="E575" s="54"/>
      <c r="F575" s="54"/>
      <c r="G575" s="55"/>
      <c r="H575" s="54"/>
    </row>
    <row r="576">
      <c r="A576" s="54"/>
      <c r="B576" s="54"/>
      <c r="C576" s="54"/>
      <c r="D576" s="54"/>
      <c r="E576" s="54"/>
      <c r="F576" s="54"/>
      <c r="G576" s="55"/>
      <c r="H576" s="54"/>
    </row>
    <row r="577">
      <c r="A577" s="54"/>
      <c r="B577" s="54"/>
      <c r="C577" s="54"/>
      <c r="D577" s="54"/>
      <c r="E577" s="54"/>
      <c r="F577" s="54"/>
      <c r="G577" s="55"/>
      <c r="H577" s="54"/>
    </row>
    <row r="578">
      <c r="A578" s="54"/>
      <c r="B578" s="54"/>
      <c r="C578" s="54"/>
      <c r="D578" s="54"/>
      <c r="E578" s="54"/>
      <c r="F578" s="54"/>
      <c r="G578" s="55"/>
      <c r="H578" s="54"/>
    </row>
    <row r="579">
      <c r="A579" s="54"/>
      <c r="B579" s="54"/>
      <c r="C579" s="54"/>
      <c r="D579" s="54"/>
      <c r="E579" s="54"/>
      <c r="F579" s="54"/>
      <c r="G579" s="55"/>
      <c r="H579" s="54"/>
    </row>
    <row r="580">
      <c r="A580" s="54"/>
      <c r="B580" s="54"/>
      <c r="C580" s="54"/>
      <c r="D580" s="54"/>
      <c r="E580" s="54"/>
      <c r="F580" s="54"/>
      <c r="G580" s="55"/>
      <c r="H580" s="54"/>
    </row>
    <row r="581">
      <c r="A581" s="54"/>
      <c r="B581" s="54"/>
      <c r="C581" s="54"/>
      <c r="D581" s="54"/>
      <c r="E581" s="54"/>
      <c r="F581" s="54"/>
      <c r="G581" s="55"/>
      <c r="H581" s="54"/>
    </row>
    <row r="582">
      <c r="A582" s="54"/>
      <c r="B582" s="54"/>
      <c r="C582" s="54"/>
      <c r="D582" s="54"/>
      <c r="E582" s="54"/>
      <c r="F582" s="54"/>
      <c r="G582" s="55"/>
      <c r="H582" s="54"/>
    </row>
    <row r="583">
      <c r="A583" s="54"/>
      <c r="B583" s="54"/>
      <c r="C583" s="54"/>
      <c r="D583" s="54"/>
      <c r="E583" s="54"/>
      <c r="F583" s="54"/>
      <c r="G583" s="55"/>
      <c r="H583" s="54"/>
    </row>
    <row r="584">
      <c r="A584" s="54"/>
      <c r="B584" s="54"/>
      <c r="C584" s="54"/>
      <c r="D584" s="54"/>
      <c r="E584" s="54"/>
      <c r="F584" s="54"/>
      <c r="G584" s="55"/>
      <c r="H584" s="54"/>
    </row>
    <row r="585">
      <c r="A585" s="54"/>
      <c r="B585" s="54"/>
      <c r="C585" s="54"/>
      <c r="D585" s="54"/>
      <c r="E585" s="54"/>
      <c r="F585" s="54"/>
      <c r="G585" s="55"/>
      <c r="H585" s="54"/>
    </row>
    <row r="586">
      <c r="A586" s="54"/>
      <c r="B586" s="54"/>
      <c r="C586" s="54"/>
      <c r="D586" s="54"/>
      <c r="E586" s="54"/>
      <c r="F586" s="54"/>
      <c r="G586" s="55"/>
      <c r="H586" s="54"/>
    </row>
    <row r="587">
      <c r="A587" s="54"/>
      <c r="B587" s="54"/>
      <c r="C587" s="54"/>
      <c r="D587" s="54"/>
      <c r="E587" s="54"/>
      <c r="F587" s="54"/>
      <c r="G587" s="55"/>
      <c r="H587" s="54"/>
    </row>
    <row r="588">
      <c r="A588" s="54"/>
      <c r="B588" s="54"/>
      <c r="C588" s="54"/>
      <c r="D588" s="54"/>
      <c r="E588" s="54"/>
      <c r="F588" s="54"/>
      <c r="G588" s="55"/>
      <c r="H588" s="54"/>
    </row>
    <row r="589">
      <c r="A589" s="54"/>
      <c r="B589" s="54"/>
      <c r="C589" s="54"/>
      <c r="D589" s="54"/>
      <c r="E589" s="54"/>
      <c r="F589" s="54"/>
      <c r="G589" s="55"/>
      <c r="H589" s="54"/>
    </row>
    <row r="590">
      <c r="A590" s="54"/>
      <c r="B590" s="54"/>
      <c r="C590" s="54"/>
      <c r="D590" s="54"/>
      <c r="E590" s="54"/>
      <c r="F590" s="54"/>
      <c r="G590" s="55"/>
      <c r="H590" s="54"/>
    </row>
    <row r="591">
      <c r="A591" s="54"/>
      <c r="B591" s="54"/>
      <c r="C591" s="54"/>
      <c r="D591" s="54"/>
      <c r="E591" s="54"/>
      <c r="F591" s="54"/>
      <c r="G591" s="55"/>
      <c r="H591" s="54"/>
    </row>
    <row r="592">
      <c r="A592" s="54"/>
      <c r="B592" s="54"/>
      <c r="C592" s="54"/>
      <c r="D592" s="54"/>
      <c r="E592" s="54"/>
      <c r="F592" s="54"/>
      <c r="G592" s="55"/>
      <c r="H592" s="54"/>
    </row>
    <row r="593">
      <c r="A593" s="54"/>
      <c r="B593" s="54"/>
      <c r="C593" s="54"/>
      <c r="D593" s="54"/>
      <c r="E593" s="54"/>
      <c r="F593" s="54"/>
      <c r="G593" s="55"/>
      <c r="H593" s="54"/>
    </row>
    <row r="594">
      <c r="A594" s="54"/>
      <c r="B594" s="54"/>
      <c r="C594" s="54"/>
      <c r="D594" s="54"/>
      <c r="E594" s="54"/>
      <c r="F594" s="54"/>
      <c r="G594" s="55"/>
      <c r="H594" s="54"/>
    </row>
    <row r="595">
      <c r="A595" s="54"/>
      <c r="B595" s="54"/>
      <c r="C595" s="54"/>
      <c r="D595" s="54"/>
      <c r="E595" s="54"/>
      <c r="F595" s="54"/>
      <c r="G595" s="55"/>
      <c r="H595" s="54"/>
    </row>
    <row r="596">
      <c r="A596" s="54"/>
      <c r="B596" s="54"/>
      <c r="C596" s="54"/>
      <c r="D596" s="54"/>
      <c r="E596" s="54"/>
      <c r="F596" s="54"/>
      <c r="G596" s="55"/>
      <c r="H596" s="54"/>
    </row>
    <row r="597">
      <c r="A597" s="54"/>
      <c r="B597" s="54"/>
      <c r="C597" s="54"/>
      <c r="D597" s="54"/>
      <c r="E597" s="54"/>
      <c r="F597" s="54"/>
      <c r="G597" s="55"/>
      <c r="H597" s="54"/>
    </row>
    <row r="598">
      <c r="A598" s="54"/>
      <c r="B598" s="54"/>
      <c r="C598" s="54"/>
      <c r="D598" s="54"/>
      <c r="E598" s="54"/>
      <c r="F598" s="54"/>
      <c r="G598" s="55"/>
      <c r="H598" s="54"/>
    </row>
    <row r="599">
      <c r="A599" s="54"/>
      <c r="B599" s="54"/>
      <c r="C599" s="54"/>
      <c r="D599" s="54"/>
      <c r="E599" s="54"/>
      <c r="F599" s="54"/>
      <c r="G599" s="55"/>
      <c r="H599" s="54"/>
    </row>
    <row r="600">
      <c r="A600" s="54"/>
      <c r="B600" s="54"/>
      <c r="C600" s="54"/>
      <c r="D600" s="54"/>
      <c r="E600" s="54"/>
      <c r="F600" s="54"/>
      <c r="G600" s="55"/>
      <c r="H600" s="54"/>
    </row>
    <row r="601">
      <c r="A601" s="54"/>
      <c r="B601" s="54"/>
      <c r="C601" s="54"/>
      <c r="D601" s="54"/>
      <c r="E601" s="54"/>
      <c r="F601" s="54"/>
      <c r="G601" s="55"/>
      <c r="H601" s="54"/>
    </row>
    <row r="602">
      <c r="A602" s="54"/>
      <c r="B602" s="54"/>
      <c r="C602" s="54"/>
      <c r="D602" s="54"/>
      <c r="E602" s="54"/>
      <c r="F602" s="54"/>
      <c r="G602" s="55"/>
      <c r="H602" s="54"/>
    </row>
    <row r="603">
      <c r="A603" s="54"/>
      <c r="B603" s="54"/>
      <c r="C603" s="54"/>
      <c r="D603" s="54"/>
      <c r="E603" s="54"/>
      <c r="F603" s="54"/>
      <c r="G603" s="55"/>
      <c r="H603" s="54"/>
    </row>
    <row r="604">
      <c r="A604" s="54"/>
      <c r="B604" s="54"/>
      <c r="C604" s="54"/>
      <c r="D604" s="54"/>
      <c r="E604" s="54"/>
      <c r="F604" s="54"/>
      <c r="G604" s="55"/>
      <c r="H604" s="54"/>
    </row>
    <row r="605">
      <c r="A605" s="54"/>
      <c r="B605" s="54"/>
      <c r="C605" s="54"/>
      <c r="D605" s="54"/>
      <c r="E605" s="54"/>
      <c r="F605" s="54"/>
      <c r="G605" s="55"/>
      <c r="H605" s="54"/>
    </row>
    <row r="606">
      <c r="A606" s="54"/>
      <c r="B606" s="54"/>
      <c r="C606" s="54"/>
      <c r="D606" s="54"/>
      <c r="E606" s="54"/>
      <c r="F606" s="54"/>
      <c r="G606" s="55"/>
      <c r="H606" s="54"/>
    </row>
    <row r="607">
      <c r="A607" s="54"/>
      <c r="B607" s="54"/>
      <c r="C607" s="54"/>
      <c r="D607" s="54"/>
      <c r="E607" s="54"/>
      <c r="F607" s="54"/>
      <c r="G607" s="55"/>
      <c r="H607" s="54"/>
    </row>
    <row r="608">
      <c r="A608" s="54"/>
      <c r="B608" s="54"/>
      <c r="C608" s="54"/>
      <c r="D608" s="54"/>
      <c r="E608" s="54"/>
      <c r="F608" s="54"/>
      <c r="G608" s="55"/>
      <c r="H608" s="54"/>
    </row>
    <row r="609">
      <c r="A609" s="54"/>
      <c r="B609" s="54"/>
      <c r="C609" s="54"/>
      <c r="D609" s="54"/>
      <c r="E609" s="54"/>
      <c r="F609" s="54"/>
      <c r="G609" s="55"/>
      <c r="H609" s="54"/>
    </row>
    <row r="610">
      <c r="A610" s="54"/>
      <c r="B610" s="54"/>
      <c r="C610" s="54"/>
      <c r="D610" s="54"/>
      <c r="E610" s="54"/>
      <c r="F610" s="54"/>
      <c r="G610" s="55"/>
      <c r="H610" s="54"/>
    </row>
    <row r="611">
      <c r="A611" s="54"/>
      <c r="B611" s="54"/>
      <c r="C611" s="54"/>
      <c r="D611" s="54"/>
      <c r="E611" s="54"/>
      <c r="F611" s="54"/>
      <c r="G611" s="55"/>
      <c r="H611" s="54"/>
    </row>
    <row r="612">
      <c r="A612" s="54"/>
      <c r="B612" s="54"/>
      <c r="C612" s="54"/>
      <c r="D612" s="54"/>
      <c r="E612" s="54"/>
      <c r="F612" s="54"/>
      <c r="G612" s="55"/>
      <c r="H612" s="54"/>
    </row>
    <row r="613">
      <c r="A613" s="54"/>
      <c r="B613" s="54"/>
      <c r="C613" s="54"/>
      <c r="D613" s="54"/>
      <c r="E613" s="54"/>
      <c r="F613" s="54"/>
      <c r="G613" s="55"/>
      <c r="H613" s="54"/>
    </row>
    <row r="614">
      <c r="A614" s="54"/>
      <c r="B614" s="54"/>
      <c r="C614" s="54"/>
      <c r="D614" s="54"/>
      <c r="E614" s="54"/>
      <c r="F614" s="54"/>
      <c r="G614" s="55"/>
      <c r="H614" s="54"/>
    </row>
    <row r="615">
      <c r="A615" s="54"/>
      <c r="B615" s="54"/>
      <c r="C615" s="54"/>
      <c r="D615" s="54"/>
      <c r="E615" s="54"/>
      <c r="F615" s="54"/>
      <c r="G615" s="55"/>
      <c r="H615" s="54"/>
    </row>
    <row r="616">
      <c r="A616" s="54"/>
      <c r="B616" s="54"/>
      <c r="C616" s="54"/>
      <c r="D616" s="54"/>
      <c r="E616" s="54"/>
      <c r="F616" s="54"/>
      <c r="G616" s="55"/>
      <c r="H616" s="54"/>
    </row>
    <row r="617">
      <c r="A617" s="54"/>
      <c r="B617" s="54"/>
      <c r="C617" s="54"/>
      <c r="D617" s="54"/>
      <c r="E617" s="54"/>
      <c r="F617" s="54"/>
      <c r="G617" s="55"/>
      <c r="H617" s="54"/>
    </row>
    <row r="618">
      <c r="A618" s="54"/>
      <c r="B618" s="54"/>
      <c r="C618" s="54"/>
      <c r="D618" s="54"/>
      <c r="E618" s="54"/>
      <c r="F618" s="54"/>
      <c r="G618" s="55"/>
      <c r="H618" s="54"/>
    </row>
    <row r="619">
      <c r="A619" s="54"/>
      <c r="B619" s="54"/>
      <c r="C619" s="54"/>
      <c r="D619" s="54"/>
      <c r="E619" s="54"/>
      <c r="F619" s="54"/>
      <c r="G619" s="55"/>
      <c r="H619" s="54"/>
    </row>
    <row r="620">
      <c r="A620" s="54"/>
      <c r="B620" s="54"/>
      <c r="C620" s="54"/>
      <c r="D620" s="54"/>
      <c r="E620" s="54"/>
      <c r="F620" s="54"/>
      <c r="G620" s="55"/>
      <c r="H620" s="54"/>
    </row>
    <row r="621">
      <c r="A621" s="54"/>
      <c r="B621" s="54"/>
      <c r="C621" s="54"/>
      <c r="D621" s="54"/>
      <c r="E621" s="54"/>
      <c r="F621" s="54"/>
      <c r="G621" s="55"/>
      <c r="H621" s="54"/>
    </row>
    <row r="622">
      <c r="A622" s="54"/>
      <c r="B622" s="54"/>
      <c r="C622" s="54"/>
      <c r="D622" s="54"/>
      <c r="E622" s="54"/>
      <c r="F622" s="54"/>
      <c r="G622" s="55"/>
      <c r="H622" s="54"/>
    </row>
    <row r="623">
      <c r="A623" s="54"/>
      <c r="B623" s="54"/>
      <c r="C623" s="54"/>
      <c r="D623" s="54"/>
      <c r="E623" s="54"/>
      <c r="F623" s="54"/>
      <c r="G623" s="55"/>
      <c r="H623" s="54"/>
    </row>
    <row r="624">
      <c r="A624" s="54"/>
      <c r="B624" s="54"/>
      <c r="C624" s="54"/>
      <c r="D624" s="54"/>
      <c r="E624" s="54"/>
      <c r="F624" s="54"/>
      <c r="G624" s="55"/>
      <c r="H624" s="54"/>
    </row>
    <row r="625">
      <c r="A625" s="54"/>
      <c r="B625" s="54"/>
      <c r="C625" s="54"/>
      <c r="D625" s="54"/>
      <c r="E625" s="54"/>
      <c r="F625" s="54"/>
      <c r="G625" s="55"/>
      <c r="H625" s="54"/>
    </row>
    <row r="626">
      <c r="A626" s="54"/>
      <c r="B626" s="54"/>
      <c r="C626" s="54"/>
      <c r="D626" s="54"/>
      <c r="E626" s="54"/>
      <c r="F626" s="54"/>
      <c r="G626" s="55"/>
      <c r="H626" s="54"/>
    </row>
    <row r="627">
      <c r="A627" s="54"/>
      <c r="B627" s="54"/>
      <c r="C627" s="54"/>
      <c r="D627" s="54"/>
      <c r="E627" s="54"/>
      <c r="F627" s="54"/>
      <c r="G627" s="55"/>
      <c r="H627" s="54"/>
    </row>
    <row r="628">
      <c r="A628" s="54"/>
      <c r="B628" s="54"/>
      <c r="C628" s="54"/>
      <c r="D628" s="54"/>
      <c r="E628" s="54"/>
      <c r="F628" s="54"/>
      <c r="G628" s="55"/>
      <c r="H628" s="54"/>
    </row>
    <row r="629">
      <c r="A629" s="54"/>
      <c r="B629" s="54"/>
      <c r="C629" s="54"/>
      <c r="D629" s="54"/>
      <c r="E629" s="54"/>
      <c r="F629" s="54"/>
      <c r="G629" s="55"/>
      <c r="H629" s="54"/>
    </row>
    <row r="630">
      <c r="A630" s="54"/>
      <c r="B630" s="54"/>
      <c r="C630" s="54"/>
      <c r="D630" s="54"/>
      <c r="E630" s="54"/>
      <c r="F630" s="54"/>
      <c r="G630" s="55"/>
      <c r="H630" s="54"/>
    </row>
    <row r="631">
      <c r="A631" s="54"/>
      <c r="B631" s="54"/>
      <c r="C631" s="54"/>
      <c r="D631" s="54"/>
      <c r="E631" s="54"/>
      <c r="F631" s="54"/>
      <c r="G631" s="55"/>
      <c r="H631" s="54"/>
    </row>
    <row r="632">
      <c r="A632" s="54"/>
      <c r="B632" s="54"/>
      <c r="C632" s="54"/>
      <c r="D632" s="54"/>
      <c r="E632" s="54"/>
      <c r="F632" s="54"/>
      <c r="G632" s="55"/>
      <c r="H632" s="54"/>
    </row>
    <row r="633">
      <c r="A633" s="54"/>
      <c r="B633" s="54"/>
      <c r="C633" s="54"/>
      <c r="D633" s="54"/>
      <c r="E633" s="54"/>
      <c r="F633" s="54"/>
      <c r="G633" s="55"/>
      <c r="H633" s="54"/>
    </row>
    <row r="634">
      <c r="A634" s="54"/>
      <c r="B634" s="54"/>
      <c r="C634" s="54"/>
      <c r="D634" s="54"/>
      <c r="E634" s="54"/>
      <c r="F634" s="54"/>
      <c r="G634" s="55"/>
      <c r="H634" s="54"/>
    </row>
    <row r="635">
      <c r="A635" s="54"/>
      <c r="B635" s="54"/>
      <c r="C635" s="54"/>
      <c r="D635" s="54"/>
      <c r="E635" s="54"/>
      <c r="F635" s="54"/>
      <c r="G635" s="55"/>
      <c r="H635" s="54"/>
    </row>
    <row r="636">
      <c r="A636" s="54"/>
      <c r="B636" s="54"/>
      <c r="C636" s="54"/>
      <c r="D636" s="54"/>
      <c r="E636" s="54"/>
      <c r="F636" s="54"/>
      <c r="G636" s="55"/>
      <c r="H636" s="54"/>
    </row>
    <row r="637">
      <c r="A637" s="54"/>
      <c r="B637" s="54"/>
      <c r="C637" s="54"/>
      <c r="D637" s="54"/>
      <c r="E637" s="54"/>
      <c r="F637" s="54"/>
      <c r="G637" s="55"/>
      <c r="H637" s="54"/>
    </row>
    <row r="638">
      <c r="A638" s="54"/>
      <c r="B638" s="54"/>
      <c r="C638" s="54"/>
      <c r="D638" s="54"/>
      <c r="E638" s="54"/>
      <c r="F638" s="54"/>
      <c r="G638" s="55"/>
      <c r="H638" s="54"/>
    </row>
    <row r="639">
      <c r="A639" s="54"/>
      <c r="B639" s="54"/>
      <c r="C639" s="54"/>
      <c r="D639" s="54"/>
      <c r="E639" s="54"/>
      <c r="F639" s="54"/>
      <c r="G639" s="55"/>
      <c r="H639" s="54"/>
    </row>
    <row r="640">
      <c r="A640" s="54"/>
      <c r="B640" s="54"/>
      <c r="C640" s="54"/>
      <c r="D640" s="54"/>
      <c r="E640" s="54"/>
      <c r="F640" s="54"/>
      <c r="G640" s="55"/>
      <c r="H640" s="54"/>
    </row>
    <row r="641">
      <c r="A641" s="54"/>
      <c r="B641" s="54"/>
      <c r="C641" s="54"/>
      <c r="D641" s="54"/>
      <c r="E641" s="54"/>
      <c r="F641" s="54"/>
      <c r="G641" s="55"/>
      <c r="H641" s="54"/>
    </row>
    <row r="642">
      <c r="A642" s="54"/>
      <c r="B642" s="54"/>
      <c r="C642" s="54"/>
      <c r="D642" s="54"/>
      <c r="E642" s="54"/>
      <c r="F642" s="54"/>
      <c r="G642" s="55"/>
      <c r="H642" s="54"/>
    </row>
    <row r="643">
      <c r="A643" s="54"/>
      <c r="B643" s="54"/>
      <c r="C643" s="54"/>
      <c r="D643" s="54"/>
      <c r="E643" s="54"/>
      <c r="F643" s="54"/>
      <c r="G643" s="55"/>
      <c r="H643" s="54"/>
    </row>
    <row r="644">
      <c r="A644" s="54"/>
      <c r="B644" s="54"/>
      <c r="C644" s="54"/>
      <c r="D644" s="54"/>
      <c r="E644" s="54"/>
      <c r="F644" s="54"/>
      <c r="G644" s="55"/>
      <c r="H644" s="54"/>
    </row>
    <row r="645">
      <c r="A645" s="54"/>
      <c r="B645" s="54"/>
      <c r="C645" s="54"/>
      <c r="D645" s="54"/>
      <c r="E645" s="54"/>
      <c r="F645" s="54"/>
      <c r="G645" s="55"/>
      <c r="H645" s="54"/>
    </row>
    <row r="646">
      <c r="A646" s="54"/>
      <c r="B646" s="54"/>
      <c r="C646" s="54"/>
      <c r="D646" s="54"/>
      <c r="E646" s="54"/>
      <c r="F646" s="54"/>
      <c r="G646" s="55"/>
      <c r="H646" s="54"/>
    </row>
    <row r="647">
      <c r="A647" s="54"/>
      <c r="B647" s="54"/>
      <c r="C647" s="54"/>
      <c r="D647" s="54"/>
      <c r="E647" s="54"/>
      <c r="F647" s="54"/>
      <c r="G647" s="55"/>
      <c r="H647" s="54"/>
    </row>
    <row r="648">
      <c r="A648" s="54"/>
      <c r="B648" s="54"/>
      <c r="C648" s="54"/>
      <c r="D648" s="54"/>
      <c r="E648" s="54"/>
      <c r="F648" s="54"/>
      <c r="G648" s="55"/>
      <c r="H648" s="54"/>
    </row>
    <row r="649">
      <c r="A649" s="54"/>
      <c r="B649" s="54"/>
      <c r="C649" s="54"/>
      <c r="D649" s="54"/>
      <c r="E649" s="54"/>
      <c r="F649" s="54"/>
      <c r="G649" s="55"/>
      <c r="H649" s="54"/>
    </row>
    <row r="650">
      <c r="A650" s="54"/>
      <c r="B650" s="54"/>
      <c r="C650" s="54"/>
      <c r="D650" s="54"/>
      <c r="E650" s="54"/>
      <c r="F650" s="54"/>
      <c r="G650" s="55"/>
      <c r="H650" s="54"/>
    </row>
    <row r="651">
      <c r="A651" s="54"/>
      <c r="B651" s="54"/>
      <c r="C651" s="54"/>
      <c r="D651" s="54"/>
      <c r="E651" s="54"/>
      <c r="F651" s="54"/>
      <c r="G651" s="55"/>
      <c r="H651" s="54"/>
    </row>
    <row r="652">
      <c r="A652" s="54"/>
      <c r="B652" s="54"/>
      <c r="C652" s="54"/>
      <c r="D652" s="54"/>
      <c r="E652" s="54"/>
      <c r="F652" s="54"/>
      <c r="G652" s="55"/>
      <c r="H652" s="54"/>
    </row>
    <row r="653">
      <c r="A653" s="54"/>
      <c r="B653" s="54"/>
      <c r="C653" s="54"/>
      <c r="D653" s="54"/>
      <c r="E653" s="54"/>
      <c r="F653" s="54"/>
      <c r="G653" s="55"/>
      <c r="H653" s="54"/>
    </row>
    <row r="654">
      <c r="A654" s="54"/>
      <c r="B654" s="54"/>
      <c r="C654" s="54"/>
      <c r="D654" s="54"/>
      <c r="E654" s="54"/>
      <c r="F654" s="54"/>
      <c r="G654" s="55"/>
      <c r="H654" s="54"/>
    </row>
    <row r="655">
      <c r="A655" s="54"/>
      <c r="B655" s="54"/>
      <c r="C655" s="54"/>
      <c r="D655" s="54"/>
      <c r="E655" s="54"/>
      <c r="F655" s="54"/>
      <c r="G655" s="55"/>
      <c r="H655" s="54"/>
    </row>
    <row r="656">
      <c r="A656" s="54"/>
      <c r="B656" s="54"/>
      <c r="C656" s="54"/>
      <c r="D656" s="54"/>
      <c r="E656" s="54"/>
      <c r="F656" s="54"/>
      <c r="G656" s="55"/>
      <c r="H656" s="54"/>
    </row>
    <row r="657">
      <c r="A657" s="54"/>
      <c r="B657" s="54"/>
      <c r="C657" s="54"/>
      <c r="D657" s="54"/>
      <c r="E657" s="54"/>
      <c r="F657" s="54"/>
      <c r="G657" s="55"/>
      <c r="H657" s="54"/>
    </row>
    <row r="658">
      <c r="A658" s="54"/>
      <c r="B658" s="54"/>
      <c r="C658" s="54"/>
      <c r="D658" s="54"/>
      <c r="E658" s="54"/>
      <c r="F658" s="54"/>
      <c r="G658" s="55"/>
      <c r="H658" s="54"/>
    </row>
    <row r="659">
      <c r="A659" s="54"/>
      <c r="B659" s="54"/>
      <c r="C659" s="54"/>
      <c r="D659" s="54"/>
      <c r="E659" s="54"/>
      <c r="F659" s="54"/>
      <c r="G659" s="55"/>
      <c r="H659" s="54"/>
    </row>
    <row r="660">
      <c r="A660" s="54"/>
      <c r="B660" s="54"/>
      <c r="C660" s="54"/>
      <c r="D660" s="54"/>
      <c r="E660" s="54"/>
      <c r="F660" s="54"/>
      <c r="G660" s="55"/>
      <c r="H660" s="54"/>
    </row>
    <row r="661">
      <c r="A661" s="54"/>
      <c r="B661" s="54"/>
      <c r="C661" s="54"/>
      <c r="D661" s="54"/>
      <c r="E661" s="54"/>
      <c r="F661" s="54"/>
      <c r="G661" s="55"/>
      <c r="H661" s="54"/>
    </row>
    <row r="662">
      <c r="A662" s="54"/>
      <c r="B662" s="54"/>
      <c r="C662" s="54"/>
      <c r="D662" s="54"/>
      <c r="E662" s="54"/>
      <c r="F662" s="54"/>
      <c r="G662" s="55"/>
      <c r="H662" s="54"/>
    </row>
    <row r="663">
      <c r="A663" s="54"/>
      <c r="B663" s="54"/>
      <c r="C663" s="54"/>
      <c r="D663" s="54"/>
      <c r="E663" s="54"/>
      <c r="F663" s="54"/>
      <c r="G663" s="55"/>
      <c r="H663" s="54"/>
    </row>
    <row r="664">
      <c r="A664" s="54"/>
      <c r="B664" s="54"/>
      <c r="C664" s="54"/>
      <c r="D664" s="54"/>
      <c r="E664" s="54"/>
      <c r="F664" s="54"/>
      <c r="G664" s="55"/>
      <c r="H664" s="54"/>
    </row>
    <row r="665">
      <c r="A665" s="54"/>
      <c r="B665" s="54"/>
      <c r="C665" s="54"/>
      <c r="D665" s="54"/>
      <c r="E665" s="54"/>
      <c r="F665" s="54"/>
      <c r="G665" s="55"/>
      <c r="H665" s="54"/>
    </row>
    <row r="666">
      <c r="A666" s="54"/>
      <c r="B666" s="54"/>
      <c r="C666" s="54"/>
      <c r="D666" s="54"/>
      <c r="E666" s="54"/>
      <c r="F666" s="54"/>
      <c r="G666" s="55"/>
      <c r="H666" s="54"/>
    </row>
    <row r="667">
      <c r="A667" s="54"/>
      <c r="B667" s="54"/>
      <c r="C667" s="54"/>
      <c r="D667" s="54"/>
      <c r="E667" s="54"/>
      <c r="F667" s="54"/>
      <c r="G667" s="55"/>
      <c r="H667" s="54"/>
    </row>
    <row r="668">
      <c r="A668" s="54"/>
      <c r="B668" s="54"/>
      <c r="C668" s="54"/>
      <c r="D668" s="54"/>
      <c r="E668" s="54"/>
      <c r="F668" s="54"/>
      <c r="G668" s="55"/>
      <c r="H668" s="54"/>
    </row>
    <row r="669">
      <c r="A669" s="54"/>
      <c r="B669" s="54"/>
      <c r="C669" s="54"/>
      <c r="D669" s="54"/>
      <c r="E669" s="54"/>
      <c r="F669" s="54"/>
      <c r="G669" s="55"/>
      <c r="H669" s="54"/>
    </row>
    <row r="670">
      <c r="A670" s="54"/>
      <c r="B670" s="54"/>
      <c r="C670" s="54"/>
      <c r="D670" s="54"/>
      <c r="E670" s="54"/>
      <c r="F670" s="54"/>
      <c r="G670" s="55"/>
      <c r="H670" s="54"/>
    </row>
    <row r="671">
      <c r="A671" s="54"/>
      <c r="B671" s="54"/>
      <c r="C671" s="54"/>
      <c r="D671" s="54"/>
      <c r="E671" s="54"/>
      <c r="F671" s="54"/>
      <c r="G671" s="55"/>
      <c r="H671" s="54"/>
    </row>
    <row r="672">
      <c r="A672" s="54"/>
      <c r="B672" s="54"/>
      <c r="C672" s="54"/>
      <c r="D672" s="54"/>
      <c r="E672" s="54"/>
      <c r="F672" s="54"/>
      <c r="G672" s="55"/>
      <c r="H672" s="54"/>
    </row>
    <row r="673">
      <c r="A673" s="54"/>
      <c r="B673" s="54"/>
      <c r="C673" s="54"/>
      <c r="D673" s="54"/>
      <c r="E673" s="54"/>
      <c r="F673" s="54"/>
      <c r="G673" s="55"/>
      <c r="H673" s="54"/>
    </row>
    <row r="674">
      <c r="A674" s="54"/>
      <c r="B674" s="54"/>
      <c r="C674" s="54"/>
      <c r="D674" s="54"/>
      <c r="E674" s="54"/>
      <c r="F674" s="54"/>
      <c r="G674" s="55"/>
      <c r="H674" s="54"/>
    </row>
    <row r="675">
      <c r="A675" s="54"/>
      <c r="B675" s="54"/>
      <c r="C675" s="54"/>
      <c r="D675" s="54"/>
      <c r="E675" s="54"/>
      <c r="F675" s="54"/>
      <c r="G675" s="55"/>
      <c r="H675" s="54"/>
    </row>
    <row r="676">
      <c r="A676" s="54"/>
      <c r="B676" s="54"/>
      <c r="C676" s="54"/>
      <c r="D676" s="54"/>
      <c r="E676" s="54"/>
      <c r="F676" s="54"/>
      <c r="G676" s="55"/>
      <c r="H676" s="54"/>
    </row>
    <row r="677">
      <c r="A677" s="54"/>
      <c r="B677" s="54"/>
      <c r="C677" s="54"/>
      <c r="D677" s="54"/>
      <c r="E677" s="54"/>
      <c r="F677" s="54"/>
      <c r="G677" s="55"/>
      <c r="H677" s="54"/>
    </row>
    <row r="678">
      <c r="A678" s="54"/>
      <c r="B678" s="54"/>
      <c r="C678" s="54"/>
      <c r="D678" s="54"/>
      <c r="E678" s="54"/>
      <c r="F678" s="54"/>
      <c r="G678" s="55"/>
      <c r="H678" s="54"/>
    </row>
    <row r="679">
      <c r="A679" s="54"/>
      <c r="B679" s="54"/>
      <c r="C679" s="54"/>
      <c r="D679" s="54"/>
      <c r="E679" s="54"/>
      <c r="F679" s="54"/>
      <c r="G679" s="55"/>
      <c r="H679" s="54"/>
    </row>
    <row r="680">
      <c r="A680" s="54"/>
      <c r="B680" s="54"/>
      <c r="C680" s="54"/>
      <c r="D680" s="54"/>
      <c r="E680" s="54"/>
      <c r="F680" s="54"/>
      <c r="G680" s="55"/>
      <c r="H680" s="54"/>
    </row>
    <row r="681">
      <c r="A681" s="54"/>
      <c r="B681" s="54"/>
      <c r="C681" s="54"/>
      <c r="D681" s="54"/>
      <c r="E681" s="54"/>
      <c r="F681" s="54"/>
      <c r="G681" s="55"/>
      <c r="H681" s="54"/>
    </row>
    <row r="682">
      <c r="A682" s="54"/>
      <c r="B682" s="54"/>
      <c r="C682" s="54"/>
      <c r="D682" s="54"/>
      <c r="E682" s="54"/>
      <c r="F682" s="54"/>
      <c r="G682" s="55"/>
      <c r="H682" s="54"/>
    </row>
    <row r="683">
      <c r="A683" s="54"/>
      <c r="B683" s="54"/>
      <c r="C683" s="54"/>
      <c r="D683" s="54"/>
      <c r="E683" s="54"/>
      <c r="F683" s="54"/>
      <c r="G683" s="55"/>
      <c r="H683" s="54"/>
    </row>
    <row r="684">
      <c r="A684" s="54"/>
      <c r="B684" s="54"/>
      <c r="C684" s="54"/>
      <c r="D684" s="54"/>
      <c r="E684" s="54"/>
      <c r="F684" s="54"/>
      <c r="G684" s="55"/>
      <c r="H684" s="54"/>
    </row>
    <row r="685">
      <c r="A685" s="54"/>
      <c r="B685" s="54"/>
      <c r="C685" s="54"/>
      <c r="D685" s="54"/>
      <c r="E685" s="54"/>
      <c r="F685" s="54"/>
      <c r="G685" s="55"/>
      <c r="H685" s="54"/>
    </row>
    <row r="686">
      <c r="A686" s="54"/>
      <c r="B686" s="54"/>
      <c r="C686" s="54"/>
      <c r="D686" s="54"/>
      <c r="E686" s="54"/>
      <c r="F686" s="54"/>
      <c r="G686" s="55"/>
      <c r="H686" s="54"/>
    </row>
    <row r="687">
      <c r="A687" s="54"/>
      <c r="B687" s="54"/>
      <c r="C687" s="54"/>
      <c r="D687" s="54"/>
      <c r="E687" s="54"/>
      <c r="F687" s="54"/>
      <c r="G687" s="55"/>
      <c r="H687" s="54"/>
    </row>
    <row r="688">
      <c r="A688" s="54"/>
      <c r="B688" s="54"/>
      <c r="C688" s="54"/>
      <c r="D688" s="54"/>
      <c r="E688" s="54"/>
      <c r="F688" s="54"/>
      <c r="G688" s="55"/>
      <c r="H688" s="54"/>
    </row>
    <row r="689">
      <c r="A689" s="54"/>
      <c r="B689" s="54"/>
      <c r="C689" s="54"/>
      <c r="D689" s="54"/>
      <c r="E689" s="54"/>
      <c r="F689" s="54"/>
      <c r="G689" s="55"/>
      <c r="H689" s="54"/>
    </row>
    <row r="690">
      <c r="A690" s="54"/>
      <c r="B690" s="54"/>
      <c r="C690" s="54"/>
      <c r="D690" s="54"/>
      <c r="E690" s="54"/>
      <c r="F690" s="54"/>
      <c r="G690" s="55"/>
      <c r="H690" s="54"/>
    </row>
    <row r="691">
      <c r="A691" s="54"/>
      <c r="B691" s="54"/>
      <c r="C691" s="54"/>
      <c r="D691" s="54"/>
      <c r="E691" s="54"/>
      <c r="F691" s="54"/>
      <c r="G691" s="55"/>
      <c r="H691" s="54"/>
    </row>
    <row r="692">
      <c r="A692" s="54"/>
      <c r="B692" s="54"/>
      <c r="C692" s="54"/>
      <c r="D692" s="54"/>
      <c r="E692" s="54"/>
      <c r="F692" s="54"/>
      <c r="G692" s="55"/>
      <c r="H692" s="54"/>
    </row>
    <row r="693">
      <c r="A693" s="54"/>
      <c r="B693" s="54"/>
      <c r="C693" s="54"/>
      <c r="D693" s="54"/>
      <c r="E693" s="54"/>
      <c r="F693" s="54"/>
      <c r="G693" s="55"/>
      <c r="H693" s="54"/>
    </row>
    <row r="694">
      <c r="A694" s="54"/>
      <c r="B694" s="54"/>
      <c r="C694" s="54"/>
      <c r="D694" s="54"/>
      <c r="E694" s="54"/>
      <c r="F694" s="54"/>
      <c r="G694" s="55"/>
      <c r="H694" s="54"/>
    </row>
    <row r="695">
      <c r="A695" s="54"/>
      <c r="B695" s="54"/>
      <c r="C695" s="54"/>
      <c r="D695" s="54"/>
      <c r="E695" s="54"/>
      <c r="F695" s="54"/>
      <c r="G695" s="55"/>
      <c r="H695" s="54"/>
    </row>
    <row r="696">
      <c r="A696" s="54"/>
      <c r="B696" s="54"/>
      <c r="C696" s="54"/>
      <c r="D696" s="54"/>
      <c r="E696" s="54"/>
      <c r="F696" s="54"/>
      <c r="G696" s="55"/>
      <c r="H696" s="54"/>
    </row>
    <row r="697">
      <c r="A697" s="54"/>
      <c r="B697" s="54"/>
      <c r="C697" s="54"/>
      <c r="D697" s="54"/>
      <c r="E697" s="54"/>
      <c r="F697" s="54"/>
      <c r="G697" s="55"/>
      <c r="H697" s="54"/>
    </row>
    <row r="698">
      <c r="A698" s="54"/>
      <c r="B698" s="54"/>
      <c r="C698" s="54"/>
      <c r="D698" s="54"/>
      <c r="E698" s="54"/>
      <c r="F698" s="54"/>
      <c r="G698" s="55"/>
      <c r="H698" s="54"/>
    </row>
    <row r="699">
      <c r="A699" s="54"/>
      <c r="B699" s="54"/>
      <c r="C699" s="54"/>
      <c r="D699" s="54"/>
      <c r="E699" s="54"/>
      <c r="F699" s="54"/>
      <c r="G699" s="55"/>
      <c r="H699" s="54"/>
    </row>
    <row r="700">
      <c r="A700" s="54"/>
      <c r="B700" s="54"/>
      <c r="C700" s="54"/>
      <c r="D700" s="54"/>
      <c r="E700" s="54"/>
      <c r="F700" s="54"/>
      <c r="G700" s="55"/>
      <c r="H700" s="54"/>
    </row>
    <row r="701">
      <c r="A701" s="54"/>
      <c r="B701" s="54"/>
      <c r="C701" s="54"/>
      <c r="D701" s="54"/>
      <c r="E701" s="54"/>
      <c r="F701" s="54"/>
      <c r="G701" s="55"/>
      <c r="H701" s="54"/>
    </row>
    <row r="702">
      <c r="A702" s="54"/>
      <c r="B702" s="54"/>
      <c r="C702" s="54"/>
      <c r="D702" s="54"/>
      <c r="E702" s="54"/>
      <c r="F702" s="54"/>
      <c r="G702" s="55"/>
      <c r="H702" s="54"/>
    </row>
    <row r="703">
      <c r="A703" s="54"/>
      <c r="B703" s="54"/>
      <c r="C703" s="54"/>
      <c r="D703" s="54"/>
      <c r="E703" s="54"/>
      <c r="F703" s="54"/>
      <c r="G703" s="55"/>
      <c r="H703" s="54"/>
    </row>
    <row r="704">
      <c r="A704" s="54"/>
      <c r="B704" s="54"/>
      <c r="C704" s="54"/>
      <c r="D704" s="54"/>
      <c r="E704" s="54"/>
      <c r="F704" s="54"/>
      <c r="G704" s="55"/>
      <c r="H704" s="54"/>
    </row>
    <row r="705">
      <c r="A705" s="54"/>
      <c r="B705" s="54"/>
      <c r="C705" s="54"/>
      <c r="D705" s="54"/>
      <c r="E705" s="54"/>
      <c r="F705" s="54"/>
      <c r="G705" s="55"/>
      <c r="H705" s="54"/>
    </row>
    <row r="706">
      <c r="A706" s="54"/>
      <c r="B706" s="54"/>
      <c r="C706" s="54"/>
      <c r="D706" s="54"/>
      <c r="E706" s="54"/>
      <c r="F706" s="54"/>
      <c r="G706" s="55"/>
      <c r="H706" s="54"/>
    </row>
    <row r="707">
      <c r="A707" s="54"/>
      <c r="B707" s="54"/>
      <c r="C707" s="54"/>
      <c r="D707" s="54"/>
      <c r="E707" s="54"/>
      <c r="F707" s="54"/>
      <c r="G707" s="55"/>
      <c r="H707" s="54"/>
    </row>
    <row r="708">
      <c r="A708" s="54"/>
      <c r="B708" s="54"/>
      <c r="C708" s="54"/>
      <c r="D708" s="54"/>
      <c r="E708" s="54"/>
      <c r="F708" s="54"/>
      <c r="G708" s="55"/>
      <c r="H708" s="54"/>
    </row>
    <row r="709">
      <c r="A709" s="54"/>
      <c r="B709" s="54"/>
      <c r="C709" s="54"/>
      <c r="D709" s="54"/>
      <c r="E709" s="54"/>
      <c r="F709" s="54"/>
      <c r="G709" s="55"/>
      <c r="H709" s="54"/>
    </row>
    <row r="710">
      <c r="A710" s="54"/>
      <c r="B710" s="54"/>
      <c r="C710" s="54"/>
      <c r="D710" s="54"/>
      <c r="E710" s="54"/>
      <c r="F710" s="54"/>
      <c r="G710" s="55"/>
      <c r="H710" s="54"/>
    </row>
    <row r="711">
      <c r="A711" s="54"/>
      <c r="B711" s="54"/>
      <c r="C711" s="54"/>
      <c r="D711" s="54"/>
      <c r="E711" s="54"/>
      <c r="F711" s="54"/>
      <c r="G711" s="55"/>
      <c r="H711" s="54"/>
    </row>
    <row r="712">
      <c r="A712" s="54"/>
      <c r="B712" s="54"/>
      <c r="C712" s="54"/>
      <c r="D712" s="54"/>
      <c r="E712" s="54"/>
      <c r="F712" s="54"/>
      <c r="G712" s="55"/>
      <c r="H712" s="54"/>
    </row>
    <row r="713">
      <c r="A713" s="54"/>
      <c r="B713" s="54"/>
      <c r="C713" s="54"/>
      <c r="D713" s="54"/>
      <c r="E713" s="54"/>
      <c r="F713" s="54"/>
      <c r="G713" s="55"/>
      <c r="H713" s="54"/>
    </row>
    <row r="714">
      <c r="A714" s="54"/>
      <c r="B714" s="54"/>
      <c r="C714" s="54"/>
      <c r="D714" s="54"/>
      <c r="E714" s="54"/>
      <c r="F714" s="54"/>
      <c r="G714" s="55"/>
      <c r="H714" s="54"/>
    </row>
    <row r="715">
      <c r="A715" s="54"/>
      <c r="B715" s="54"/>
      <c r="C715" s="54"/>
      <c r="D715" s="54"/>
      <c r="E715" s="54"/>
      <c r="F715" s="54"/>
      <c r="G715" s="55"/>
      <c r="H715" s="54"/>
    </row>
    <row r="716">
      <c r="A716" s="54"/>
      <c r="B716" s="54"/>
      <c r="C716" s="54"/>
      <c r="D716" s="54"/>
      <c r="E716" s="54"/>
      <c r="F716" s="54"/>
      <c r="G716" s="55"/>
      <c r="H716" s="54"/>
    </row>
    <row r="717">
      <c r="A717" s="54"/>
      <c r="B717" s="54"/>
      <c r="C717" s="54"/>
      <c r="D717" s="54"/>
      <c r="E717" s="54"/>
      <c r="F717" s="54"/>
      <c r="G717" s="55"/>
      <c r="H717" s="54"/>
    </row>
    <row r="718">
      <c r="A718" s="54"/>
      <c r="B718" s="54"/>
      <c r="C718" s="54"/>
      <c r="D718" s="54"/>
      <c r="E718" s="54"/>
      <c r="F718" s="54"/>
      <c r="G718" s="55"/>
      <c r="H718" s="54"/>
    </row>
    <row r="719">
      <c r="A719" s="54"/>
      <c r="B719" s="54"/>
      <c r="C719" s="54"/>
      <c r="D719" s="54"/>
      <c r="E719" s="54"/>
      <c r="F719" s="54"/>
      <c r="G719" s="55"/>
      <c r="H719" s="54"/>
    </row>
    <row r="720">
      <c r="A720" s="54"/>
      <c r="B720" s="54"/>
      <c r="C720" s="54"/>
      <c r="D720" s="54"/>
      <c r="E720" s="54"/>
      <c r="F720" s="54"/>
      <c r="G720" s="55"/>
      <c r="H720" s="54"/>
    </row>
    <row r="721">
      <c r="A721" s="54"/>
      <c r="B721" s="54"/>
      <c r="C721" s="54"/>
      <c r="D721" s="54"/>
      <c r="E721" s="54"/>
      <c r="F721" s="54"/>
      <c r="G721" s="55"/>
      <c r="H721" s="54"/>
    </row>
    <row r="722">
      <c r="A722" s="54"/>
      <c r="B722" s="54"/>
      <c r="C722" s="54"/>
      <c r="D722" s="54"/>
      <c r="E722" s="54"/>
      <c r="F722" s="54"/>
      <c r="G722" s="55"/>
      <c r="H722" s="54"/>
    </row>
    <row r="723">
      <c r="A723" s="54"/>
      <c r="B723" s="54"/>
      <c r="C723" s="54"/>
      <c r="D723" s="54"/>
      <c r="E723" s="54"/>
      <c r="F723" s="54"/>
      <c r="G723" s="55"/>
      <c r="H723" s="54"/>
    </row>
    <row r="724">
      <c r="A724" s="54"/>
      <c r="B724" s="54"/>
      <c r="C724" s="54"/>
      <c r="D724" s="54"/>
      <c r="E724" s="54"/>
      <c r="F724" s="54"/>
      <c r="G724" s="55"/>
      <c r="H724" s="54"/>
    </row>
    <row r="725">
      <c r="A725" s="54"/>
      <c r="B725" s="54"/>
      <c r="C725" s="54"/>
      <c r="D725" s="54"/>
      <c r="E725" s="54"/>
      <c r="F725" s="54"/>
      <c r="G725" s="55"/>
      <c r="H725" s="54"/>
    </row>
    <row r="726">
      <c r="A726" s="54"/>
      <c r="B726" s="54"/>
      <c r="C726" s="54"/>
      <c r="D726" s="54"/>
      <c r="E726" s="54"/>
      <c r="F726" s="54"/>
      <c r="G726" s="55"/>
      <c r="H726" s="54"/>
    </row>
    <row r="727">
      <c r="A727" s="54"/>
      <c r="B727" s="54"/>
      <c r="C727" s="54"/>
      <c r="D727" s="54"/>
      <c r="E727" s="54"/>
      <c r="F727" s="54"/>
      <c r="G727" s="55"/>
      <c r="H727" s="54"/>
    </row>
    <row r="728">
      <c r="A728" s="54"/>
      <c r="B728" s="54"/>
      <c r="C728" s="54"/>
      <c r="D728" s="54"/>
      <c r="E728" s="54"/>
      <c r="F728" s="54"/>
      <c r="G728" s="55"/>
      <c r="H728" s="54"/>
    </row>
    <row r="729">
      <c r="A729" s="54"/>
      <c r="B729" s="54"/>
      <c r="C729" s="54"/>
      <c r="D729" s="54"/>
      <c r="E729" s="54"/>
      <c r="F729" s="54"/>
      <c r="G729" s="55"/>
      <c r="H729" s="54"/>
    </row>
    <row r="730">
      <c r="A730" s="54"/>
      <c r="B730" s="54"/>
      <c r="C730" s="54"/>
      <c r="D730" s="54"/>
      <c r="E730" s="54"/>
      <c r="F730" s="54"/>
      <c r="G730" s="55"/>
      <c r="H730" s="54"/>
    </row>
    <row r="731">
      <c r="A731" s="54"/>
      <c r="B731" s="54"/>
      <c r="C731" s="54"/>
      <c r="D731" s="54"/>
      <c r="E731" s="54"/>
      <c r="F731" s="54"/>
      <c r="G731" s="55"/>
      <c r="H731" s="54"/>
    </row>
    <row r="732">
      <c r="A732" s="54"/>
      <c r="B732" s="54"/>
      <c r="C732" s="54"/>
      <c r="D732" s="54"/>
      <c r="E732" s="54"/>
      <c r="F732" s="54"/>
      <c r="G732" s="55"/>
      <c r="H732" s="54"/>
    </row>
    <row r="733">
      <c r="A733" s="54"/>
      <c r="B733" s="54"/>
      <c r="C733" s="54"/>
      <c r="D733" s="54"/>
      <c r="E733" s="54"/>
      <c r="F733" s="54"/>
      <c r="G733" s="55"/>
      <c r="H733" s="54"/>
    </row>
    <row r="734">
      <c r="A734" s="54"/>
      <c r="B734" s="54"/>
      <c r="C734" s="54"/>
      <c r="D734" s="54"/>
      <c r="E734" s="54"/>
      <c r="F734" s="54"/>
      <c r="G734" s="55"/>
      <c r="H734" s="54"/>
    </row>
    <row r="735">
      <c r="A735" s="54"/>
      <c r="B735" s="54"/>
      <c r="C735" s="54"/>
      <c r="D735" s="54"/>
      <c r="E735" s="54"/>
      <c r="F735" s="54"/>
      <c r="G735" s="55"/>
      <c r="H735" s="54"/>
    </row>
    <row r="736">
      <c r="A736" s="54"/>
      <c r="B736" s="54"/>
      <c r="C736" s="54"/>
      <c r="D736" s="54"/>
      <c r="E736" s="54"/>
      <c r="F736" s="54"/>
      <c r="G736" s="55"/>
      <c r="H736" s="54"/>
    </row>
    <row r="737">
      <c r="A737" s="54"/>
      <c r="B737" s="54"/>
      <c r="C737" s="54"/>
      <c r="D737" s="54"/>
      <c r="E737" s="54"/>
      <c r="F737" s="54"/>
      <c r="G737" s="55"/>
      <c r="H737" s="54"/>
    </row>
    <row r="738">
      <c r="A738" s="54"/>
      <c r="B738" s="54"/>
      <c r="C738" s="54"/>
      <c r="D738" s="54"/>
      <c r="E738" s="54"/>
      <c r="F738" s="54"/>
      <c r="G738" s="55"/>
      <c r="H738" s="54"/>
    </row>
    <row r="739">
      <c r="A739" s="54"/>
      <c r="B739" s="54"/>
      <c r="C739" s="54"/>
      <c r="D739" s="54"/>
      <c r="E739" s="54"/>
      <c r="F739" s="54"/>
      <c r="G739" s="55"/>
      <c r="H739" s="54"/>
    </row>
    <row r="740">
      <c r="A740" s="54"/>
      <c r="B740" s="54"/>
      <c r="C740" s="54"/>
      <c r="D740" s="54"/>
      <c r="E740" s="54"/>
      <c r="F740" s="54"/>
      <c r="G740" s="55"/>
      <c r="H740" s="54"/>
    </row>
    <row r="741">
      <c r="A741" s="54"/>
      <c r="B741" s="54"/>
      <c r="C741" s="54"/>
      <c r="D741" s="54"/>
      <c r="E741" s="54"/>
      <c r="F741" s="54"/>
      <c r="G741" s="55"/>
      <c r="H741" s="54"/>
    </row>
    <row r="742">
      <c r="A742" s="54"/>
      <c r="B742" s="54"/>
      <c r="C742" s="54"/>
      <c r="D742" s="54"/>
      <c r="E742" s="54"/>
      <c r="F742" s="54"/>
      <c r="G742" s="55"/>
      <c r="H742" s="54"/>
    </row>
    <row r="743">
      <c r="A743" s="54"/>
      <c r="B743" s="54"/>
      <c r="C743" s="54"/>
      <c r="D743" s="54"/>
      <c r="E743" s="54"/>
      <c r="F743" s="54"/>
      <c r="G743" s="55"/>
      <c r="H743" s="54"/>
    </row>
    <row r="744">
      <c r="A744" s="54"/>
      <c r="B744" s="54"/>
      <c r="C744" s="54"/>
      <c r="D744" s="54"/>
      <c r="E744" s="54"/>
      <c r="F744" s="54"/>
      <c r="G744" s="55"/>
      <c r="H744" s="54"/>
    </row>
    <row r="745">
      <c r="A745" s="54"/>
      <c r="B745" s="54"/>
      <c r="C745" s="54"/>
      <c r="D745" s="54"/>
      <c r="E745" s="54"/>
      <c r="F745" s="54"/>
      <c r="G745" s="55"/>
      <c r="H745" s="54"/>
    </row>
    <row r="746">
      <c r="A746" s="54"/>
      <c r="B746" s="54"/>
      <c r="C746" s="54"/>
      <c r="D746" s="54"/>
      <c r="E746" s="54"/>
      <c r="F746" s="54"/>
      <c r="G746" s="55"/>
      <c r="H746" s="54"/>
    </row>
    <row r="747">
      <c r="A747" s="54"/>
      <c r="B747" s="54"/>
      <c r="C747" s="54"/>
      <c r="D747" s="54"/>
      <c r="E747" s="54"/>
      <c r="F747" s="54"/>
      <c r="G747" s="55"/>
      <c r="H747" s="54"/>
    </row>
    <row r="748">
      <c r="A748" s="54"/>
      <c r="B748" s="54"/>
      <c r="C748" s="54"/>
      <c r="D748" s="54"/>
      <c r="E748" s="54"/>
      <c r="F748" s="54"/>
      <c r="G748" s="55"/>
      <c r="H748" s="54"/>
    </row>
    <row r="749">
      <c r="A749" s="54"/>
      <c r="B749" s="54"/>
      <c r="C749" s="54"/>
      <c r="D749" s="54"/>
      <c r="E749" s="54"/>
      <c r="F749" s="54"/>
      <c r="G749" s="55"/>
      <c r="H749" s="54"/>
    </row>
    <row r="750">
      <c r="A750" s="54"/>
      <c r="B750" s="54"/>
      <c r="C750" s="54"/>
      <c r="D750" s="54"/>
      <c r="E750" s="54"/>
      <c r="F750" s="54"/>
      <c r="G750" s="55"/>
      <c r="H750" s="54"/>
    </row>
    <row r="751">
      <c r="A751" s="54"/>
      <c r="B751" s="54"/>
      <c r="C751" s="54"/>
      <c r="D751" s="54"/>
      <c r="E751" s="54"/>
      <c r="F751" s="54"/>
      <c r="G751" s="55"/>
      <c r="H751" s="54"/>
    </row>
    <row r="752">
      <c r="A752" s="54"/>
      <c r="B752" s="54"/>
      <c r="C752" s="54"/>
      <c r="D752" s="54"/>
      <c r="E752" s="54"/>
      <c r="F752" s="54"/>
      <c r="G752" s="55"/>
      <c r="H752" s="54"/>
    </row>
    <row r="753">
      <c r="A753" s="54"/>
      <c r="B753" s="54"/>
      <c r="C753" s="54"/>
      <c r="D753" s="54"/>
      <c r="E753" s="54"/>
      <c r="F753" s="54"/>
      <c r="G753" s="55"/>
      <c r="H753" s="54"/>
    </row>
    <row r="754">
      <c r="A754" s="54"/>
      <c r="B754" s="54"/>
      <c r="C754" s="54"/>
      <c r="D754" s="54"/>
      <c r="E754" s="54"/>
      <c r="F754" s="54"/>
      <c r="G754" s="55"/>
      <c r="H754" s="54"/>
    </row>
    <row r="755">
      <c r="A755" s="54"/>
      <c r="B755" s="54"/>
      <c r="C755" s="54"/>
      <c r="D755" s="54"/>
      <c r="E755" s="54"/>
      <c r="F755" s="54"/>
      <c r="G755" s="55"/>
      <c r="H755" s="54"/>
    </row>
    <row r="756">
      <c r="A756" s="54"/>
      <c r="B756" s="54"/>
      <c r="C756" s="54"/>
      <c r="D756" s="54"/>
      <c r="E756" s="54"/>
      <c r="F756" s="54"/>
      <c r="G756" s="55"/>
      <c r="H756" s="54"/>
    </row>
    <row r="757">
      <c r="A757" s="54"/>
      <c r="B757" s="54"/>
      <c r="C757" s="54"/>
      <c r="D757" s="54"/>
      <c r="E757" s="54"/>
      <c r="F757" s="54"/>
      <c r="G757" s="55"/>
      <c r="H757" s="54"/>
    </row>
    <row r="758">
      <c r="A758" s="54"/>
      <c r="B758" s="54"/>
      <c r="C758" s="54"/>
      <c r="D758" s="54"/>
      <c r="E758" s="54"/>
      <c r="F758" s="54"/>
      <c r="G758" s="55"/>
      <c r="H758" s="54"/>
    </row>
    <row r="759">
      <c r="A759" s="54"/>
      <c r="B759" s="54"/>
      <c r="C759" s="54"/>
      <c r="D759" s="54"/>
      <c r="E759" s="54"/>
      <c r="F759" s="54"/>
      <c r="G759" s="55"/>
      <c r="H759" s="54"/>
    </row>
    <row r="760">
      <c r="A760" s="54"/>
      <c r="B760" s="54"/>
      <c r="C760" s="54"/>
      <c r="D760" s="54"/>
      <c r="E760" s="54"/>
      <c r="F760" s="54"/>
      <c r="G760" s="55"/>
      <c r="H760" s="54"/>
    </row>
    <row r="761">
      <c r="A761" s="54"/>
      <c r="B761" s="54"/>
      <c r="C761" s="54"/>
      <c r="D761" s="54"/>
      <c r="E761" s="54"/>
      <c r="F761" s="54"/>
      <c r="G761" s="55"/>
      <c r="H761" s="54"/>
    </row>
    <row r="762">
      <c r="A762" s="54"/>
      <c r="B762" s="54"/>
      <c r="C762" s="54"/>
      <c r="D762" s="54"/>
      <c r="E762" s="54"/>
      <c r="F762" s="54"/>
      <c r="G762" s="55"/>
      <c r="H762" s="54"/>
    </row>
    <row r="763">
      <c r="A763" s="54"/>
      <c r="B763" s="54"/>
      <c r="C763" s="54"/>
      <c r="D763" s="54"/>
      <c r="E763" s="54"/>
      <c r="F763" s="54"/>
      <c r="G763" s="55"/>
      <c r="H763" s="54"/>
    </row>
    <row r="764">
      <c r="A764" s="54"/>
      <c r="B764" s="54"/>
      <c r="C764" s="54"/>
      <c r="D764" s="54"/>
      <c r="E764" s="54"/>
      <c r="F764" s="54"/>
      <c r="G764" s="55"/>
      <c r="H764" s="54"/>
    </row>
    <row r="765">
      <c r="A765" s="54"/>
      <c r="B765" s="54"/>
      <c r="C765" s="54"/>
      <c r="D765" s="54"/>
      <c r="E765" s="54"/>
      <c r="F765" s="54"/>
      <c r="G765" s="55"/>
      <c r="H765" s="54"/>
    </row>
    <row r="766">
      <c r="A766" s="54"/>
      <c r="B766" s="54"/>
      <c r="C766" s="54"/>
      <c r="D766" s="54"/>
      <c r="E766" s="54"/>
      <c r="F766" s="54"/>
      <c r="G766" s="55"/>
      <c r="H766" s="54"/>
    </row>
    <row r="767">
      <c r="A767" s="54"/>
      <c r="B767" s="54"/>
      <c r="C767" s="54"/>
      <c r="D767" s="54"/>
      <c r="E767" s="54"/>
      <c r="F767" s="54"/>
      <c r="G767" s="55"/>
      <c r="H767" s="54"/>
    </row>
    <row r="768">
      <c r="A768" s="54"/>
      <c r="B768" s="54"/>
      <c r="C768" s="54"/>
      <c r="D768" s="54"/>
      <c r="E768" s="54"/>
      <c r="F768" s="54"/>
      <c r="G768" s="55"/>
      <c r="H768" s="54"/>
    </row>
    <row r="769">
      <c r="A769" s="54"/>
      <c r="B769" s="54"/>
      <c r="C769" s="54"/>
      <c r="D769" s="54"/>
      <c r="E769" s="54"/>
      <c r="F769" s="54"/>
      <c r="G769" s="55"/>
      <c r="H769" s="54"/>
    </row>
    <row r="770">
      <c r="A770" s="54"/>
      <c r="B770" s="54"/>
      <c r="C770" s="54"/>
      <c r="D770" s="54"/>
      <c r="E770" s="54"/>
      <c r="F770" s="54"/>
      <c r="G770" s="55"/>
      <c r="H770" s="54"/>
    </row>
    <row r="771">
      <c r="A771" s="54"/>
      <c r="B771" s="54"/>
      <c r="C771" s="54"/>
      <c r="D771" s="54"/>
      <c r="E771" s="54"/>
      <c r="F771" s="54"/>
      <c r="G771" s="55"/>
      <c r="H771" s="54"/>
    </row>
    <row r="772">
      <c r="A772" s="54"/>
      <c r="B772" s="54"/>
      <c r="C772" s="54"/>
      <c r="D772" s="54"/>
      <c r="E772" s="54"/>
      <c r="F772" s="54"/>
      <c r="G772" s="55"/>
      <c r="H772" s="54"/>
    </row>
    <row r="773">
      <c r="A773" s="54"/>
      <c r="B773" s="54"/>
      <c r="C773" s="54"/>
      <c r="D773" s="54"/>
      <c r="E773" s="54"/>
      <c r="F773" s="54"/>
      <c r="G773" s="55"/>
      <c r="H773" s="54"/>
    </row>
    <row r="774">
      <c r="A774" s="54"/>
      <c r="B774" s="54"/>
      <c r="C774" s="54"/>
      <c r="D774" s="54"/>
      <c r="E774" s="54"/>
      <c r="F774" s="54"/>
      <c r="G774" s="55"/>
      <c r="H774" s="54"/>
    </row>
    <row r="775">
      <c r="A775" s="54"/>
      <c r="B775" s="54"/>
      <c r="C775" s="54"/>
      <c r="D775" s="54"/>
      <c r="E775" s="54"/>
      <c r="F775" s="54"/>
      <c r="G775" s="55"/>
      <c r="H775" s="54"/>
    </row>
    <row r="776">
      <c r="A776" s="54"/>
      <c r="B776" s="54"/>
      <c r="C776" s="54"/>
      <c r="D776" s="54"/>
      <c r="E776" s="54"/>
      <c r="F776" s="54"/>
      <c r="G776" s="55"/>
      <c r="H776" s="54"/>
    </row>
    <row r="777">
      <c r="A777" s="54"/>
      <c r="B777" s="54"/>
      <c r="C777" s="54"/>
      <c r="D777" s="54"/>
      <c r="E777" s="54"/>
      <c r="F777" s="54"/>
      <c r="G777" s="55"/>
      <c r="H777" s="54"/>
    </row>
    <row r="778">
      <c r="A778" s="54"/>
      <c r="B778" s="54"/>
      <c r="C778" s="54"/>
      <c r="D778" s="54"/>
      <c r="E778" s="54"/>
      <c r="F778" s="54"/>
      <c r="G778" s="55"/>
      <c r="H778" s="54"/>
    </row>
    <row r="779">
      <c r="A779" s="54"/>
      <c r="B779" s="54"/>
      <c r="C779" s="54"/>
      <c r="D779" s="54"/>
      <c r="E779" s="54"/>
      <c r="F779" s="54"/>
      <c r="G779" s="55"/>
      <c r="H779" s="54"/>
    </row>
    <row r="780">
      <c r="A780" s="54"/>
      <c r="B780" s="54"/>
      <c r="C780" s="54"/>
      <c r="D780" s="54"/>
      <c r="E780" s="54"/>
      <c r="F780" s="54"/>
      <c r="G780" s="55"/>
      <c r="H780" s="54"/>
    </row>
    <row r="781">
      <c r="A781" s="54"/>
      <c r="B781" s="54"/>
      <c r="C781" s="54"/>
      <c r="D781" s="54"/>
      <c r="E781" s="54"/>
      <c r="F781" s="54"/>
      <c r="G781" s="55"/>
      <c r="H781" s="54"/>
    </row>
    <row r="782">
      <c r="A782" s="54"/>
      <c r="B782" s="54"/>
      <c r="C782" s="54"/>
      <c r="D782" s="54"/>
      <c r="E782" s="54"/>
      <c r="F782" s="54"/>
      <c r="G782" s="55"/>
      <c r="H782" s="54"/>
    </row>
    <row r="783">
      <c r="A783" s="54"/>
      <c r="B783" s="54"/>
      <c r="C783" s="54"/>
      <c r="D783" s="54"/>
      <c r="E783" s="54"/>
      <c r="F783" s="54"/>
      <c r="G783" s="55"/>
      <c r="H783" s="54"/>
    </row>
    <row r="784">
      <c r="A784" s="54"/>
      <c r="B784" s="54"/>
      <c r="C784" s="54"/>
      <c r="D784" s="54"/>
      <c r="E784" s="54"/>
      <c r="F784" s="54"/>
      <c r="G784" s="55"/>
      <c r="H784" s="54"/>
    </row>
    <row r="785">
      <c r="A785" s="54"/>
      <c r="B785" s="54"/>
      <c r="C785" s="54"/>
      <c r="D785" s="54"/>
      <c r="E785" s="54"/>
      <c r="F785" s="54"/>
      <c r="G785" s="55"/>
      <c r="H785" s="54"/>
    </row>
    <row r="786">
      <c r="A786" s="54"/>
      <c r="B786" s="54"/>
      <c r="C786" s="54"/>
      <c r="D786" s="54"/>
      <c r="E786" s="54"/>
      <c r="F786" s="54"/>
      <c r="G786" s="55"/>
      <c r="H786" s="54"/>
    </row>
    <row r="787">
      <c r="A787" s="54"/>
      <c r="B787" s="54"/>
      <c r="C787" s="54"/>
      <c r="D787" s="54"/>
      <c r="E787" s="54"/>
      <c r="F787" s="54"/>
      <c r="G787" s="55"/>
      <c r="H787" s="54"/>
    </row>
    <row r="788">
      <c r="A788" s="54"/>
      <c r="B788" s="54"/>
      <c r="C788" s="54"/>
      <c r="D788" s="54"/>
      <c r="E788" s="54"/>
      <c r="F788" s="54"/>
      <c r="G788" s="55"/>
      <c r="H788" s="54"/>
    </row>
    <row r="789">
      <c r="A789" s="54"/>
      <c r="B789" s="54"/>
      <c r="C789" s="54"/>
      <c r="D789" s="54"/>
      <c r="E789" s="54"/>
      <c r="F789" s="54"/>
      <c r="G789" s="55"/>
      <c r="H789" s="54"/>
    </row>
    <row r="790">
      <c r="A790" s="54"/>
      <c r="B790" s="54"/>
      <c r="C790" s="54"/>
      <c r="D790" s="54"/>
      <c r="E790" s="54"/>
      <c r="F790" s="54"/>
      <c r="G790" s="55"/>
      <c r="H790" s="54"/>
    </row>
    <row r="791">
      <c r="A791" s="54"/>
      <c r="B791" s="54"/>
      <c r="C791" s="54"/>
      <c r="D791" s="54"/>
      <c r="E791" s="54"/>
      <c r="F791" s="54"/>
      <c r="G791" s="55"/>
      <c r="H791" s="54"/>
    </row>
    <row r="792">
      <c r="A792" s="54"/>
      <c r="B792" s="54"/>
      <c r="C792" s="54"/>
      <c r="D792" s="54"/>
      <c r="E792" s="54"/>
      <c r="F792" s="54"/>
      <c r="G792" s="55"/>
      <c r="H792" s="54"/>
    </row>
    <row r="793">
      <c r="A793" s="54"/>
      <c r="B793" s="54"/>
      <c r="C793" s="54"/>
      <c r="D793" s="54"/>
      <c r="E793" s="54"/>
      <c r="F793" s="54"/>
      <c r="G793" s="55"/>
      <c r="H793" s="54"/>
    </row>
    <row r="794">
      <c r="A794" s="54"/>
      <c r="B794" s="54"/>
      <c r="C794" s="54"/>
      <c r="D794" s="54"/>
      <c r="E794" s="54"/>
      <c r="F794" s="54"/>
      <c r="G794" s="55"/>
      <c r="H794" s="54"/>
    </row>
    <row r="795">
      <c r="A795" s="54"/>
      <c r="B795" s="54"/>
      <c r="C795" s="54"/>
      <c r="D795" s="54"/>
      <c r="E795" s="54"/>
      <c r="F795" s="54"/>
      <c r="G795" s="55"/>
      <c r="H795" s="54"/>
    </row>
    <row r="796">
      <c r="A796" s="54"/>
      <c r="B796" s="54"/>
      <c r="C796" s="54"/>
      <c r="D796" s="54"/>
      <c r="E796" s="54"/>
      <c r="F796" s="54"/>
      <c r="G796" s="55"/>
      <c r="H796" s="54"/>
    </row>
    <row r="797">
      <c r="A797" s="54"/>
      <c r="B797" s="54"/>
      <c r="C797" s="54"/>
      <c r="D797" s="54"/>
      <c r="E797" s="54"/>
      <c r="F797" s="54"/>
      <c r="G797" s="55"/>
      <c r="H797" s="54"/>
    </row>
    <row r="798">
      <c r="A798" s="54"/>
      <c r="B798" s="54"/>
      <c r="C798" s="54"/>
      <c r="D798" s="54"/>
      <c r="E798" s="54"/>
      <c r="F798" s="54"/>
      <c r="G798" s="55"/>
      <c r="H798" s="54"/>
    </row>
    <row r="799">
      <c r="A799" s="54"/>
      <c r="B799" s="54"/>
      <c r="C799" s="54"/>
      <c r="D799" s="54"/>
      <c r="E799" s="54"/>
      <c r="F799" s="54"/>
      <c r="G799" s="55"/>
      <c r="H799" s="54"/>
    </row>
    <row r="800">
      <c r="A800" s="54"/>
      <c r="B800" s="54"/>
      <c r="C800" s="54"/>
      <c r="D800" s="54"/>
      <c r="E800" s="54"/>
      <c r="F800" s="54"/>
      <c r="G800" s="55"/>
      <c r="H800" s="54"/>
    </row>
    <row r="801">
      <c r="A801" s="54"/>
      <c r="B801" s="54"/>
      <c r="C801" s="54"/>
      <c r="D801" s="54"/>
      <c r="E801" s="54"/>
      <c r="F801" s="54"/>
      <c r="G801" s="55"/>
      <c r="H801" s="54"/>
    </row>
    <row r="802">
      <c r="A802" s="54"/>
      <c r="B802" s="54"/>
      <c r="C802" s="54"/>
      <c r="D802" s="54"/>
      <c r="E802" s="54"/>
      <c r="F802" s="54"/>
      <c r="G802" s="55"/>
      <c r="H802" s="54"/>
    </row>
    <row r="803">
      <c r="A803" s="54"/>
      <c r="B803" s="54"/>
      <c r="C803" s="54"/>
      <c r="D803" s="54"/>
      <c r="E803" s="54"/>
      <c r="F803" s="54"/>
      <c r="G803" s="55"/>
      <c r="H803" s="54"/>
    </row>
    <row r="804">
      <c r="A804" s="54"/>
      <c r="B804" s="54"/>
      <c r="C804" s="54"/>
      <c r="D804" s="54"/>
      <c r="E804" s="54"/>
      <c r="F804" s="54"/>
      <c r="G804" s="55"/>
      <c r="H804" s="54"/>
    </row>
    <row r="805">
      <c r="A805" s="54"/>
      <c r="B805" s="54"/>
      <c r="C805" s="54"/>
      <c r="D805" s="54"/>
      <c r="E805" s="54"/>
      <c r="F805" s="54"/>
      <c r="G805" s="55"/>
      <c r="H805" s="54"/>
    </row>
    <row r="806">
      <c r="A806" s="54"/>
      <c r="B806" s="54"/>
      <c r="C806" s="54"/>
      <c r="D806" s="54"/>
      <c r="E806" s="54"/>
      <c r="F806" s="54"/>
      <c r="G806" s="55"/>
      <c r="H806" s="54"/>
    </row>
    <row r="807">
      <c r="A807" s="54"/>
      <c r="B807" s="54"/>
      <c r="C807" s="54"/>
      <c r="D807" s="54"/>
      <c r="E807" s="54"/>
      <c r="F807" s="54"/>
      <c r="G807" s="55"/>
      <c r="H807" s="54"/>
    </row>
    <row r="808">
      <c r="A808" s="54"/>
      <c r="B808" s="54"/>
      <c r="C808" s="54"/>
      <c r="D808" s="54"/>
      <c r="E808" s="54"/>
      <c r="F808" s="54"/>
      <c r="G808" s="55"/>
      <c r="H808" s="54"/>
    </row>
    <row r="809">
      <c r="A809" s="54"/>
      <c r="B809" s="54"/>
      <c r="C809" s="54"/>
      <c r="D809" s="54"/>
      <c r="E809" s="54"/>
      <c r="F809" s="54"/>
      <c r="G809" s="55"/>
      <c r="H809" s="54"/>
    </row>
    <row r="810">
      <c r="A810" s="54"/>
      <c r="B810" s="54"/>
      <c r="C810" s="54"/>
      <c r="D810" s="54"/>
      <c r="E810" s="54"/>
      <c r="F810" s="54"/>
      <c r="G810" s="55"/>
      <c r="H810" s="54"/>
    </row>
    <row r="811">
      <c r="A811" s="54"/>
      <c r="B811" s="54"/>
      <c r="C811" s="54"/>
      <c r="D811" s="54"/>
      <c r="E811" s="54"/>
      <c r="F811" s="54"/>
      <c r="G811" s="55"/>
      <c r="H811" s="54"/>
    </row>
    <row r="812">
      <c r="A812" s="54"/>
      <c r="B812" s="54"/>
      <c r="C812" s="54"/>
      <c r="D812" s="54"/>
      <c r="E812" s="54"/>
      <c r="F812" s="54"/>
      <c r="G812" s="55"/>
      <c r="H812" s="54"/>
    </row>
    <row r="813">
      <c r="A813" s="54"/>
      <c r="B813" s="54"/>
      <c r="C813" s="54"/>
      <c r="D813" s="54"/>
      <c r="E813" s="54"/>
      <c r="F813" s="54"/>
      <c r="G813" s="55"/>
      <c r="H813" s="54"/>
    </row>
    <row r="814">
      <c r="A814" s="54"/>
      <c r="B814" s="54"/>
      <c r="C814" s="54"/>
      <c r="D814" s="54"/>
      <c r="E814" s="54"/>
      <c r="F814" s="54"/>
      <c r="G814" s="55"/>
      <c r="H814" s="54"/>
    </row>
    <row r="815">
      <c r="A815" s="54"/>
      <c r="B815" s="54"/>
      <c r="C815" s="54"/>
      <c r="D815" s="54"/>
      <c r="E815" s="54"/>
      <c r="F815" s="54"/>
      <c r="G815" s="55"/>
      <c r="H815" s="54"/>
    </row>
    <row r="816">
      <c r="A816" s="54"/>
      <c r="B816" s="54"/>
      <c r="C816" s="54"/>
      <c r="D816" s="54"/>
      <c r="E816" s="54"/>
      <c r="F816" s="54"/>
      <c r="G816" s="55"/>
      <c r="H816" s="54"/>
    </row>
    <row r="817">
      <c r="A817" s="54"/>
      <c r="B817" s="54"/>
      <c r="C817" s="54"/>
      <c r="D817" s="54"/>
      <c r="E817" s="54"/>
      <c r="F817" s="54"/>
      <c r="G817" s="55"/>
      <c r="H817" s="54"/>
    </row>
    <row r="818">
      <c r="A818" s="54"/>
      <c r="B818" s="54"/>
      <c r="C818" s="54"/>
      <c r="D818" s="54"/>
      <c r="E818" s="54"/>
      <c r="F818" s="54"/>
      <c r="G818" s="55"/>
      <c r="H818" s="54"/>
    </row>
    <row r="819">
      <c r="A819" s="54"/>
      <c r="B819" s="54"/>
      <c r="C819" s="54"/>
      <c r="D819" s="54"/>
      <c r="E819" s="54"/>
      <c r="F819" s="54"/>
      <c r="G819" s="55"/>
      <c r="H819" s="54"/>
    </row>
    <row r="820">
      <c r="A820" s="54"/>
      <c r="B820" s="54"/>
      <c r="C820" s="54"/>
      <c r="D820" s="54"/>
      <c r="E820" s="54"/>
      <c r="F820" s="54"/>
      <c r="G820" s="55"/>
      <c r="H820" s="54"/>
    </row>
    <row r="821">
      <c r="A821" s="54"/>
      <c r="B821" s="54"/>
      <c r="C821" s="54"/>
      <c r="D821" s="54"/>
      <c r="E821" s="54"/>
      <c r="F821" s="54"/>
      <c r="G821" s="55"/>
      <c r="H821" s="54"/>
    </row>
    <row r="822">
      <c r="A822" s="54"/>
      <c r="B822" s="54"/>
      <c r="C822" s="54"/>
      <c r="D822" s="54"/>
      <c r="E822" s="54"/>
      <c r="F822" s="54"/>
      <c r="G822" s="55"/>
      <c r="H822" s="54"/>
    </row>
    <row r="823">
      <c r="A823" s="54"/>
      <c r="B823" s="54"/>
      <c r="C823" s="54"/>
      <c r="D823" s="54"/>
      <c r="E823" s="54"/>
      <c r="F823" s="54"/>
      <c r="G823" s="55"/>
      <c r="H823" s="54"/>
    </row>
    <row r="824">
      <c r="A824" s="54"/>
      <c r="B824" s="54"/>
      <c r="C824" s="54"/>
      <c r="D824" s="54"/>
      <c r="E824" s="54"/>
      <c r="F824" s="54"/>
      <c r="G824" s="55"/>
      <c r="H824" s="54"/>
    </row>
    <row r="825">
      <c r="A825" s="54"/>
      <c r="B825" s="54"/>
      <c r="C825" s="54"/>
      <c r="D825" s="54"/>
      <c r="E825" s="54"/>
      <c r="F825" s="54"/>
      <c r="G825" s="55"/>
      <c r="H825" s="54"/>
    </row>
    <row r="826">
      <c r="A826" s="54"/>
      <c r="B826" s="54"/>
      <c r="C826" s="54"/>
      <c r="D826" s="54"/>
      <c r="E826" s="54"/>
      <c r="F826" s="54"/>
      <c r="G826" s="55"/>
      <c r="H826" s="54"/>
    </row>
    <row r="827">
      <c r="A827" s="54"/>
      <c r="B827" s="54"/>
      <c r="C827" s="54"/>
      <c r="D827" s="54"/>
      <c r="E827" s="54"/>
      <c r="F827" s="54"/>
      <c r="G827" s="55"/>
      <c r="H827" s="54"/>
    </row>
    <row r="828">
      <c r="A828" s="54"/>
      <c r="B828" s="54"/>
      <c r="C828" s="54"/>
      <c r="D828" s="54"/>
      <c r="E828" s="54"/>
      <c r="F828" s="54"/>
      <c r="G828" s="55"/>
      <c r="H828" s="54"/>
    </row>
    <row r="829">
      <c r="A829" s="54"/>
      <c r="B829" s="54"/>
      <c r="C829" s="54"/>
      <c r="D829" s="54"/>
      <c r="E829" s="54"/>
      <c r="F829" s="54"/>
      <c r="G829" s="55"/>
      <c r="H829" s="54"/>
    </row>
    <row r="830">
      <c r="A830" s="54"/>
      <c r="B830" s="54"/>
      <c r="C830" s="54"/>
      <c r="D830" s="54"/>
      <c r="E830" s="54"/>
      <c r="F830" s="54"/>
      <c r="G830" s="55"/>
      <c r="H830" s="54"/>
    </row>
    <row r="831">
      <c r="A831" s="54"/>
      <c r="B831" s="54"/>
      <c r="C831" s="54"/>
      <c r="D831" s="54"/>
      <c r="E831" s="54"/>
      <c r="F831" s="54"/>
      <c r="G831" s="55"/>
      <c r="H831" s="54"/>
    </row>
    <row r="832">
      <c r="A832" s="54"/>
      <c r="B832" s="54"/>
      <c r="C832" s="54"/>
      <c r="D832" s="54"/>
      <c r="E832" s="54"/>
      <c r="F832" s="54"/>
      <c r="G832" s="55"/>
      <c r="H832" s="54"/>
    </row>
    <row r="833">
      <c r="A833" s="54"/>
      <c r="B833" s="54"/>
      <c r="C833" s="54"/>
      <c r="D833" s="54"/>
      <c r="E833" s="54"/>
      <c r="F833" s="54"/>
      <c r="G833" s="55"/>
      <c r="H833" s="54"/>
    </row>
    <row r="834">
      <c r="A834" s="54"/>
      <c r="B834" s="54"/>
      <c r="C834" s="54"/>
      <c r="D834" s="54"/>
      <c r="E834" s="54"/>
      <c r="F834" s="54"/>
      <c r="G834" s="55"/>
      <c r="H834" s="54"/>
    </row>
    <row r="835">
      <c r="A835" s="54"/>
      <c r="B835" s="54"/>
      <c r="C835" s="54"/>
      <c r="D835" s="54"/>
      <c r="E835" s="54"/>
      <c r="F835" s="54"/>
      <c r="G835" s="55"/>
      <c r="H835" s="54"/>
    </row>
    <row r="836">
      <c r="A836" s="54"/>
      <c r="B836" s="54"/>
      <c r="C836" s="54"/>
      <c r="D836" s="54"/>
      <c r="E836" s="54"/>
      <c r="F836" s="54"/>
      <c r="G836" s="55"/>
      <c r="H836" s="54"/>
    </row>
    <row r="837">
      <c r="A837" s="54"/>
      <c r="B837" s="54"/>
      <c r="C837" s="54"/>
      <c r="D837" s="54"/>
      <c r="E837" s="54"/>
      <c r="F837" s="54"/>
      <c r="G837" s="55"/>
      <c r="H837" s="54"/>
    </row>
    <row r="838">
      <c r="A838" s="54"/>
      <c r="B838" s="54"/>
      <c r="C838" s="54"/>
      <c r="D838" s="54"/>
      <c r="E838" s="54"/>
      <c r="F838" s="54"/>
      <c r="G838" s="55"/>
      <c r="H838" s="54"/>
    </row>
    <row r="839">
      <c r="A839" s="54"/>
      <c r="B839" s="54"/>
      <c r="C839" s="54"/>
      <c r="D839" s="54"/>
      <c r="E839" s="54"/>
      <c r="F839" s="54"/>
      <c r="G839" s="55"/>
      <c r="H839" s="54"/>
    </row>
    <row r="840">
      <c r="A840" s="54"/>
      <c r="B840" s="54"/>
      <c r="C840" s="54"/>
      <c r="D840" s="54"/>
      <c r="E840" s="54"/>
      <c r="F840" s="54"/>
      <c r="G840" s="55"/>
      <c r="H840" s="54"/>
    </row>
    <row r="841">
      <c r="A841" s="54"/>
      <c r="B841" s="54"/>
      <c r="C841" s="54"/>
      <c r="D841" s="54"/>
      <c r="E841" s="54"/>
      <c r="F841" s="54"/>
      <c r="G841" s="55"/>
      <c r="H841" s="54"/>
    </row>
    <row r="842">
      <c r="A842" s="54"/>
      <c r="B842" s="54"/>
      <c r="C842" s="54"/>
      <c r="D842" s="54"/>
      <c r="E842" s="54"/>
      <c r="F842" s="54"/>
      <c r="G842" s="55"/>
      <c r="H842" s="54"/>
    </row>
    <row r="843">
      <c r="A843" s="54"/>
      <c r="B843" s="54"/>
      <c r="C843" s="54"/>
      <c r="D843" s="54"/>
      <c r="E843" s="54"/>
      <c r="F843" s="54"/>
      <c r="G843" s="55"/>
      <c r="H843" s="54"/>
    </row>
    <row r="844">
      <c r="A844" s="54"/>
      <c r="B844" s="54"/>
      <c r="C844" s="54"/>
      <c r="D844" s="54"/>
      <c r="E844" s="54"/>
      <c r="F844" s="54"/>
      <c r="G844" s="55"/>
      <c r="H844" s="54"/>
    </row>
    <row r="845">
      <c r="A845" s="54"/>
      <c r="B845" s="54"/>
      <c r="C845" s="54"/>
      <c r="D845" s="54"/>
      <c r="E845" s="54"/>
      <c r="F845" s="54"/>
      <c r="G845" s="55"/>
      <c r="H845" s="54"/>
    </row>
    <row r="846">
      <c r="A846" s="54"/>
      <c r="B846" s="54"/>
      <c r="C846" s="54"/>
      <c r="D846" s="54"/>
      <c r="E846" s="54"/>
      <c r="F846" s="54"/>
      <c r="G846" s="55"/>
      <c r="H846" s="54"/>
    </row>
    <row r="847">
      <c r="A847" s="54"/>
      <c r="B847" s="54"/>
      <c r="C847" s="54"/>
      <c r="D847" s="54"/>
      <c r="E847" s="54"/>
      <c r="F847" s="54"/>
      <c r="G847" s="55"/>
      <c r="H847" s="54"/>
    </row>
    <row r="848">
      <c r="A848" s="54"/>
      <c r="B848" s="54"/>
      <c r="C848" s="54"/>
      <c r="D848" s="54"/>
      <c r="E848" s="54"/>
      <c r="F848" s="54"/>
      <c r="G848" s="55"/>
      <c r="H848" s="54"/>
    </row>
    <row r="849">
      <c r="A849" s="54"/>
      <c r="B849" s="54"/>
      <c r="C849" s="54"/>
      <c r="D849" s="54"/>
      <c r="E849" s="54"/>
      <c r="F849" s="54"/>
      <c r="G849" s="55"/>
      <c r="H849" s="54"/>
    </row>
    <row r="850">
      <c r="A850" s="54"/>
      <c r="B850" s="54"/>
      <c r="C850" s="54"/>
      <c r="D850" s="54"/>
      <c r="E850" s="54"/>
      <c r="F850" s="54"/>
      <c r="G850" s="55"/>
      <c r="H850" s="54"/>
    </row>
    <row r="851">
      <c r="A851" s="54"/>
      <c r="B851" s="54"/>
      <c r="C851" s="54"/>
      <c r="D851" s="54"/>
      <c r="E851" s="54"/>
      <c r="F851" s="54"/>
      <c r="G851" s="55"/>
      <c r="H851" s="54"/>
    </row>
    <row r="852">
      <c r="A852" s="54"/>
      <c r="B852" s="54"/>
      <c r="C852" s="54"/>
      <c r="D852" s="54"/>
      <c r="E852" s="54"/>
      <c r="F852" s="54"/>
      <c r="G852" s="55"/>
      <c r="H852" s="54"/>
    </row>
    <row r="853">
      <c r="A853" s="54"/>
      <c r="B853" s="54"/>
      <c r="C853" s="54"/>
      <c r="D853" s="54"/>
      <c r="E853" s="54"/>
      <c r="F853" s="54"/>
      <c r="G853" s="55"/>
      <c r="H853" s="54"/>
    </row>
    <row r="854">
      <c r="A854" s="54"/>
      <c r="B854" s="54"/>
      <c r="C854" s="54"/>
      <c r="D854" s="54"/>
      <c r="E854" s="54"/>
      <c r="F854" s="54"/>
      <c r="G854" s="55"/>
      <c r="H854" s="54"/>
    </row>
    <row r="855">
      <c r="A855" s="54"/>
      <c r="B855" s="54"/>
      <c r="C855" s="54"/>
      <c r="D855" s="54"/>
      <c r="E855" s="54"/>
      <c r="F855" s="54"/>
      <c r="G855" s="55"/>
      <c r="H855" s="54"/>
    </row>
    <row r="856">
      <c r="A856" s="54"/>
      <c r="B856" s="54"/>
      <c r="C856" s="54"/>
      <c r="D856" s="54"/>
      <c r="E856" s="54"/>
      <c r="F856" s="54"/>
      <c r="G856" s="55"/>
      <c r="H856" s="54"/>
    </row>
    <row r="857">
      <c r="A857" s="54"/>
      <c r="B857" s="54"/>
      <c r="C857" s="54"/>
      <c r="D857" s="54"/>
      <c r="E857" s="54"/>
      <c r="F857" s="54"/>
      <c r="G857" s="55"/>
      <c r="H857" s="54"/>
    </row>
    <row r="858">
      <c r="A858" s="54"/>
      <c r="B858" s="54"/>
      <c r="C858" s="54"/>
      <c r="D858" s="54"/>
      <c r="E858" s="54"/>
      <c r="F858" s="54"/>
      <c r="G858" s="55"/>
      <c r="H858" s="54"/>
    </row>
    <row r="859">
      <c r="A859" s="54"/>
      <c r="B859" s="54"/>
      <c r="C859" s="54"/>
      <c r="D859" s="54"/>
      <c r="E859" s="54"/>
      <c r="F859" s="54"/>
      <c r="G859" s="55"/>
      <c r="H859" s="54"/>
    </row>
    <row r="860">
      <c r="A860" s="54"/>
      <c r="B860" s="54"/>
      <c r="C860" s="54"/>
      <c r="D860" s="54"/>
      <c r="E860" s="54"/>
      <c r="F860" s="54"/>
      <c r="G860" s="55"/>
      <c r="H860" s="54"/>
    </row>
    <row r="861">
      <c r="A861" s="54"/>
      <c r="B861" s="54"/>
      <c r="C861" s="54"/>
      <c r="D861" s="54"/>
      <c r="E861" s="54"/>
      <c r="F861" s="54"/>
      <c r="G861" s="55"/>
      <c r="H861" s="54"/>
    </row>
    <row r="862">
      <c r="A862" s="54"/>
      <c r="B862" s="54"/>
      <c r="C862" s="54"/>
      <c r="D862" s="54"/>
      <c r="E862" s="54"/>
      <c r="F862" s="54"/>
      <c r="G862" s="55"/>
      <c r="H862" s="54"/>
    </row>
    <row r="863">
      <c r="A863" s="54"/>
      <c r="B863" s="54"/>
      <c r="C863" s="54"/>
      <c r="D863" s="54"/>
      <c r="E863" s="54"/>
      <c r="F863" s="54"/>
      <c r="G863" s="55"/>
      <c r="H863" s="54"/>
    </row>
    <row r="864">
      <c r="A864" s="54"/>
      <c r="B864" s="54"/>
      <c r="C864" s="54"/>
      <c r="D864" s="54"/>
      <c r="E864" s="54"/>
      <c r="F864" s="54"/>
      <c r="G864" s="55"/>
      <c r="H864" s="54"/>
    </row>
    <row r="865">
      <c r="A865" s="54"/>
      <c r="B865" s="54"/>
      <c r="C865" s="54"/>
      <c r="D865" s="54"/>
      <c r="E865" s="54"/>
      <c r="F865" s="54"/>
      <c r="G865" s="55"/>
      <c r="H865" s="54"/>
    </row>
    <row r="866">
      <c r="A866" s="54"/>
      <c r="B866" s="54"/>
      <c r="C866" s="54"/>
      <c r="D866" s="54"/>
      <c r="E866" s="54"/>
      <c r="F866" s="54"/>
      <c r="G866" s="55"/>
      <c r="H866" s="54"/>
    </row>
    <row r="867">
      <c r="A867" s="54"/>
      <c r="B867" s="54"/>
      <c r="C867" s="54"/>
      <c r="D867" s="54"/>
      <c r="E867" s="54"/>
      <c r="F867" s="54"/>
      <c r="G867" s="55"/>
      <c r="H867" s="54"/>
    </row>
    <row r="868">
      <c r="A868" s="54"/>
      <c r="B868" s="54"/>
      <c r="C868" s="54"/>
      <c r="D868" s="54"/>
      <c r="E868" s="54"/>
      <c r="F868" s="54"/>
      <c r="G868" s="55"/>
      <c r="H868" s="54"/>
    </row>
    <row r="869">
      <c r="A869" s="54"/>
      <c r="B869" s="54"/>
      <c r="C869" s="54"/>
      <c r="D869" s="54"/>
      <c r="E869" s="54"/>
      <c r="F869" s="54"/>
      <c r="G869" s="55"/>
      <c r="H869" s="54"/>
    </row>
    <row r="870">
      <c r="A870" s="54"/>
      <c r="B870" s="54"/>
      <c r="C870" s="54"/>
      <c r="D870" s="54"/>
      <c r="E870" s="54"/>
      <c r="F870" s="54"/>
      <c r="G870" s="55"/>
      <c r="H870" s="54"/>
    </row>
    <row r="871">
      <c r="A871" s="54"/>
      <c r="B871" s="54"/>
      <c r="C871" s="54"/>
      <c r="D871" s="54"/>
      <c r="E871" s="54"/>
      <c r="F871" s="54"/>
      <c r="G871" s="55"/>
      <c r="H871" s="54"/>
    </row>
    <row r="872">
      <c r="A872" s="54"/>
      <c r="B872" s="54"/>
      <c r="C872" s="54"/>
      <c r="D872" s="54"/>
      <c r="E872" s="54"/>
      <c r="F872" s="54"/>
      <c r="G872" s="55"/>
      <c r="H872" s="54"/>
    </row>
    <row r="873">
      <c r="A873" s="54"/>
      <c r="B873" s="54"/>
      <c r="C873" s="54"/>
      <c r="D873" s="54"/>
      <c r="E873" s="54"/>
      <c r="F873" s="54"/>
      <c r="G873" s="55"/>
      <c r="H873" s="54"/>
    </row>
    <row r="874">
      <c r="A874" s="54"/>
      <c r="B874" s="54"/>
      <c r="C874" s="54"/>
      <c r="D874" s="54"/>
      <c r="E874" s="54"/>
      <c r="F874" s="54"/>
      <c r="G874" s="55"/>
      <c r="H874" s="54"/>
    </row>
    <row r="875">
      <c r="A875" s="54"/>
      <c r="B875" s="54"/>
      <c r="C875" s="54"/>
      <c r="D875" s="54"/>
      <c r="E875" s="54"/>
      <c r="F875" s="54"/>
      <c r="G875" s="55"/>
      <c r="H875" s="54"/>
    </row>
    <row r="876">
      <c r="A876" s="54"/>
      <c r="B876" s="54"/>
      <c r="C876" s="54"/>
      <c r="D876" s="54"/>
      <c r="E876" s="54"/>
      <c r="F876" s="54"/>
      <c r="G876" s="55"/>
      <c r="H876" s="54"/>
    </row>
    <row r="877">
      <c r="A877" s="54"/>
      <c r="B877" s="54"/>
      <c r="C877" s="54"/>
      <c r="D877" s="54"/>
      <c r="E877" s="54"/>
      <c r="F877" s="54"/>
      <c r="G877" s="55"/>
      <c r="H877" s="54"/>
    </row>
    <row r="878">
      <c r="A878" s="54"/>
      <c r="B878" s="54"/>
      <c r="C878" s="54"/>
      <c r="D878" s="54"/>
      <c r="E878" s="54"/>
      <c r="F878" s="54"/>
      <c r="G878" s="55"/>
      <c r="H878" s="54"/>
    </row>
    <row r="879">
      <c r="A879" s="54"/>
      <c r="B879" s="54"/>
      <c r="C879" s="54"/>
      <c r="D879" s="54"/>
      <c r="E879" s="54"/>
      <c r="F879" s="54"/>
      <c r="G879" s="55"/>
      <c r="H879" s="54"/>
    </row>
    <row r="880">
      <c r="A880" s="54"/>
      <c r="B880" s="54"/>
      <c r="C880" s="54"/>
      <c r="D880" s="54"/>
      <c r="E880" s="54"/>
      <c r="F880" s="54"/>
      <c r="G880" s="55"/>
      <c r="H880" s="54"/>
    </row>
    <row r="881">
      <c r="A881" s="54"/>
      <c r="B881" s="54"/>
      <c r="C881" s="54"/>
      <c r="D881" s="54"/>
      <c r="E881" s="54"/>
      <c r="F881" s="54"/>
      <c r="G881" s="55"/>
      <c r="H881" s="54"/>
    </row>
    <row r="882">
      <c r="A882" s="54"/>
      <c r="B882" s="54"/>
      <c r="C882" s="54"/>
      <c r="D882" s="54"/>
      <c r="E882" s="54"/>
      <c r="F882" s="54"/>
      <c r="G882" s="55"/>
      <c r="H882" s="54"/>
    </row>
    <row r="883">
      <c r="A883" s="54"/>
      <c r="B883" s="54"/>
      <c r="C883" s="54"/>
      <c r="D883" s="54"/>
      <c r="E883" s="54"/>
      <c r="F883" s="54"/>
      <c r="G883" s="55"/>
      <c r="H883" s="54"/>
    </row>
    <row r="884">
      <c r="A884" s="54"/>
      <c r="B884" s="54"/>
      <c r="C884" s="54"/>
      <c r="D884" s="54"/>
      <c r="E884" s="54"/>
      <c r="F884" s="54"/>
      <c r="G884" s="55"/>
      <c r="H884" s="54"/>
    </row>
    <row r="885">
      <c r="A885" s="54"/>
      <c r="B885" s="54"/>
      <c r="C885" s="54"/>
      <c r="D885" s="54"/>
      <c r="E885" s="54"/>
      <c r="F885" s="54"/>
      <c r="G885" s="55"/>
      <c r="H885" s="54"/>
    </row>
    <row r="886">
      <c r="A886" s="54"/>
      <c r="B886" s="54"/>
      <c r="C886" s="54"/>
      <c r="D886" s="54"/>
      <c r="E886" s="54"/>
      <c r="F886" s="54"/>
      <c r="G886" s="55"/>
      <c r="H886" s="54"/>
    </row>
    <row r="887">
      <c r="A887" s="54"/>
      <c r="B887" s="54"/>
      <c r="C887" s="54"/>
      <c r="D887" s="54"/>
      <c r="E887" s="54"/>
      <c r="F887" s="54"/>
      <c r="G887" s="55"/>
      <c r="H887" s="54"/>
    </row>
    <row r="888">
      <c r="A888" s="54"/>
      <c r="B888" s="54"/>
      <c r="C888" s="54"/>
      <c r="D888" s="54"/>
      <c r="E888" s="54"/>
      <c r="F888" s="54"/>
      <c r="G888" s="55"/>
      <c r="H888" s="54"/>
    </row>
    <row r="889">
      <c r="A889" s="54"/>
      <c r="B889" s="54"/>
      <c r="C889" s="54"/>
      <c r="D889" s="54"/>
      <c r="E889" s="54"/>
      <c r="F889" s="54"/>
      <c r="G889" s="55"/>
      <c r="H889" s="54"/>
    </row>
    <row r="890">
      <c r="A890" s="54"/>
      <c r="B890" s="54"/>
      <c r="C890" s="54"/>
      <c r="D890" s="54"/>
      <c r="E890" s="54"/>
      <c r="F890" s="54"/>
      <c r="G890" s="55"/>
      <c r="H890" s="54"/>
    </row>
    <row r="891">
      <c r="A891" s="54"/>
      <c r="B891" s="54"/>
      <c r="C891" s="54"/>
      <c r="D891" s="54"/>
      <c r="E891" s="54"/>
      <c r="F891" s="54"/>
      <c r="G891" s="55"/>
      <c r="H891" s="54"/>
    </row>
    <row r="892">
      <c r="A892" s="54"/>
      <c r="B892" s="54"/>
      <c r="C892" s="54"/>
      <c r="D892" s="54"/>
      <c r="E892" s="54"/>
      <c r="F892" s="54"/>
      <c r="G892" s="55"/>
      <c r="H892" s="54"/>
    </row>
    <row r="893">
      <c r="A893" s="54"/>
      <c r="B893" s="54"/>
      <c r="C893" s="54"/>
      <c r="D893" s="54"/>
      <c r="E893" s="54"/>
      <c r="F893" s="54"/>
      <c r="G893" s="55"/>
      <c r="H893" s="54"/>
    </row>
    <row r="894">
      <c r="A894" s="54"/>
      <c r="B894" s="54"/>
      <c r="C894" s="54"/>
      <c r="D894" s="54"/>
      <c r="E894" s="54"/>
      <c r="F894" s="54"/>
      <c r="G894" s="55"/>
      <c r="H894" s="54"/>
    </row>
    <row r="895">
      <c r="A895" s="54"/>
      <c r="B895" s="54"/>
      <c r="C895" s="54"/>
      <c r="D895" s="54"/>
      <c r="E895" s="54"/>
      <c r="F895" s="54"/>
      <c r="G895" s="55"/>
      <c r="H895" s="54"/>
    </row>
    <row r="896">
      <c r="A896" s="54"/>
      <c r="B896" s="54"/>
      <c r="C896" s="54"/>
      <c r="D896" s="54"/>
      <c r="E896" s="54"/>
      <c r="F896" s="54"/>
      <c r="G896" s="55"/>
      <c r="H896" s="54"/>
    </row>
    <row r="897">
      <c r="A897" s="54"/>
      <c r="B897" s="54"/>
      <c r="C897" s="54"/>
      <c r="D897" s="54"/>
      <c r="E897" s="54"/>
      <c r="F897" s="54"/>
      <c r="G897" s="55"/>
      <c r="H897" s="54"/>
    </row>
    <row r="898">
      <c r="A898" s="54"/>
      <c r="B898" s="54"/>
      <c r="C898" s="54"/>
      <c r="D898" s="54"/>
      <c r="E898" s="54"/>
      <c r="F898" s="54"/>
      <c r="G898" s="55"/>
      <c r="H898" s="54"/>
    </row>
    <row r="899">
      <c r="A899" s="54"/>
      <c r="B899" s="54"/>
      <c r="C899" s="54"/>
      <c r="D899" s="54"/>
      <c r="E899" s="54"/>
      <c r="F899" s="54"/>
      <c r="G899" s="55"/>
      <c r="H899" s="54"/>
    </row>
    <row r="900">
      <c r="A900" s="54"/>
      <c r="B900" s="54"/>
      <c r="C900" s="54"/>
      <c r="D900" s="54"/>
      <c r="E900" s="54"/>
      <c r="F900" s="54"/>
      <c r="G900" s="55"/>
      <c r="H900" s="54"/>
    </row>
    <row r="901">
      <c r="A901" s="54"/>
      <c r="B901" s="54"/>
      <c r="C901" s="54"/>
      <c r="D901" s="54"/>
      <c r="E901" s="54"/>
      <c r="F901" s="54"/>
      <c r="G901" s="55"/>
      <c r="H901" s="54"/>
    </row>
    <row r="902">
      <c r="A902" s="54"/>
      <c r="B902" s="54"/>
      <c r="C902" s="54"/>
      <c r="D902" s="54"/>
      <c r="E902" s="54"/>
      <c r="F902" s="54"/>
      <c r="G902" s="55"/>
      <c r="H902" s="54"/>
    </row>
    <row r="903">
      <c r="A903" s="54"/>
      <c r="B903" s="54"/>
      <c r="C903" s="54"/>
      <c r="D903" s="54"/>
      <c r="E903" s="54"/>
      <c r="F903" s="54"/>
      <c r="G903" s="55"/>
      <c r="H903" s="54"/>
    </row>
    <row r="904">
      <c r="A904" s="54"/>
      <c r="B904" s="54"/>
      <c r="C904" s="54"/>
      <c r="D904" s="54"/>
      <c r="E904" s="54"/>
      <c r="F904" s="54"/>
      <c r="G904" s="55"/>
      <c r="H904" s="54"/>
    </row>
    <row r="905">
      <c r="A905" s="54"/>
      <c r="B905" s="54"/>
      <c r="C905" s="54"/>
      <c r="D905" s="54"/>
      <c r="E905" s="54"/>
      <c r="F905" s="54"/>
      <c r="G905" s="55"/>
      <c r="H905" s="54"/>
    </row>
    <row r="906">
      <c r="A906" s="54"/>
      <c r="B906" s="54"/>
      <c r="C906" s="54"/>
      <c r="D906" s="54"/>
      <c r="E906" s="54"/>
      <c r="F906" s="54"/>
      <c r="G906" s="55"/>
      <c r="H906" s="54"/>
    </row>
    <row r="907">
      <c r="A907" s="54"/>
      <c r="B907" s="54"/>
      <c r="C907" s="54"/>
      <c r="D907" s="54"/>
      <c r="E907" s="54"/>
      <c r="F907" s="54"/>
      <c r="G907" s="55"/>
      <c r="H907" s="54"/>
    </row>
    <row r="908">
      <c r="A908" s="54"/>
      <c r="B908" s="54"/>
      <c r="C908" s="54"/>
      <c r="D908" s="54"/>
      <c r="E908" s="54"/>
      <c r="F908" s="54"/>
      <c r="G908" s="55"/>
      <c r="H908" s="54"/>
    </row>
    <row r="909">
      <c r="A909" s="54"/>
      <c r="B909" s="54"/>
      <c r="C909" s="54"/>
      <c r="D909" s="54"/>
      <c r="E909" s="54"/>
      <c r="F909" s="54"/>
      <c r="G909" s="55"/>
      <c r="H909" s="54"/>
    </row>
    <row r="910">
      <c r="A910" s="54"/>
      <c r="B910" s="54"/>
      <c r="C910" s="54"/>
      <c r="D910" s="54"/>
      <c r="E910" s="54"/>
      <c r="F910" s="54"/>
      <c r="G910" s="55"/>
      <c r="H910" s="54"/>
    </row>
    <row r="911">
      <c r="A911" s="54"/>
      <c r="B911" s="54"/>
      <c r="C911" s="54"/>
      <c r="D911" s="54"/>
      <c r="E911" s="54"/>
      <c r="F911" s="54"/>
      <c r="G911" s="55"/>
      <c r="H911" s="54"/>
    </row>
    <row r="912">
      <c r="A912" s="54"/>
      <c r="B912" s="54"/>
      <c r="C912" s="54"/>
      <c r="D912" s="54"/>
      <c r="E912" s="54"/>
      <c r="F912" s="54"/>
      <c r="G912" s="55"/>
      <c r="H912" s="54"/>
    </row>
    <row r="913">
      <c r="A913" s="54"/>
      <c r="B913" s="54"/>
      <c r="C913" s="54"/>
      <c r="D913" s="54"/>
      <c r="E913" s="54"/>
      <c r="F913" s="54"/>
      <c r="G913" s="55"/>
      <c r="H913" s="54"/>
    </row>
    <row r="914">
      <c r="A914" s="54"/>
      <c r="B914" s="54"/>
      <c r="C914" s="54"/>
      <c r="D914" s="54"/>
      <c r="E914" s="54"/>
      <c r="F914" s="54"/>
      <c r="G914" s="55"/>
      <c r="H914" s="54"/>
    </row>
    <row r="915">
      <c r="A915" s="54"/>
      <c r="B915" s="54"/>
      <c r="C915" s="54"/>
      <c r="D915" s="54"/>
      <c r="E915" s="54"/>
      <c r="F915" s="54"/>
      <c r="G915" s="55"/>
      <c r="H915" s="54"/>
    </row>
    <row r="916">
      <c r="A916" s="54"/>
      <c r="B916" s="54"/>
      <c r="C916" s="54"/>
      <c r="D916" s="54"/>
      <c r="E916" s="54"/>
      <c r="F916" s="54"/>
      <c r="G916" s="55"/>
      <c r="H916" s="54"/>
    </row>
    <row r="917">
      <c r="A917" s="54"/>
      <c r="B917" s="54"/>
      <c r="C917" s="54"/>
      <c r="D917" s="54"/>
      <c r="E917" s="54"/>
      <c r="F917" s="54"/>
      <c r="G917" s="55"/>
      <c r="H917" s="54"/>
    </row>
    <row r="918">
      <c r="A918" s="54"/>
      <c r="B918" s="54"/>
      <c r="C918" s="54"/>
      <c r="D918" s="54"/>
      <c r="E918" s="54"/>
      <c r="F918" s="54"/>
      <c r="G918" s="55"/>
      <c r="H918" s="54"/>
    </row>
    <row r="919">
      <c r="A919" s="54"/>
      <c r="B919" s="54"/>
      <c r="C919" s="54"/>
      <c r="D919" s="54"/>
      <c r="E919" s="54"/>
      <c r="F919" s="54"/>
      <c r="G919" s="55"/>
      <c r="H919" s="54"/>
    </row>
    <row r="920">
      <c r="A920" s="54"/>
      <c r="B920" s="54"/>
      <c r="C920" s="54"/>
      <c r="D920" s="54"/>
      <c r="E920" s="54"/>
      <c r="F920" s="54"/>
      <c r="G920" s="55"/>
      <c r="H920" s="54"/>
    </row>
    <row r="921">
      <c r="A921" s="54"/>
      <c r="B921" s="54"/>
      <c r="C921" s="54"/>
      <c r="D921" s="54"/>
      <c r="E921" s="54"/>
      <c r="F921" s="54"/>
      <c r="G921" s="55"/>
      <c r="H921" s="54"/>
    </row>
    <row r="922">
      <c r="A922" s="54"/>
      <c r="B922" s="54"/>
      <c r="C922" s="54"/>
      <c r="D922" s="54"/>
      <c r="E922" s="54"/>
      <c r="F922" s="54"/>
      <c r="G922" s="55"/>
      <c r="H922" s="54"/>
    </row>
    <row r="923">
      <c r="A923" s="54"/>
      <c r="B923" s="54"/>
      <c r="C923" s="54"/>
      <c r="D923" s="54"/>
      <c r="E923" s="54"/>
      <c r="F923" s="54"/>
      <c r="G923" s="55"/>
      <c r="H923" s="54"/>
    </row>
    <row r="924">
      <c r="A924" s="54"/>
      <c r="B924" s="54"/>
      <c r="C924" s="54"/>
      <c r="D924" s="54"/>
      <c r="E924" s="54"/>
      <c r="F924" s="54"/>
      <c r="G924" s="55"/>
      <c r="H924" s="54"/>
    </row>
    <row r="925">
      <c r="A925" s="54"/>
      <c r="B925" s="54"/>
      <c r="C925" s="54"/>
      <c r="D925" s="54"/>
      <c r="E925" s="54"/>
      <c r="F925" s="54"/>
      <c r="G925" s="55"/>
      <c r="H925" s="54"/>
    </row>
    <row r="926">
      <c r="A926" s="54"/>
      <c r="B926" s="54"/>
      <c r="C926" s="54"/>
      <c r="D926" s="54"/>
      <c r="E926" s="54"/>
      <c r="F926" s="54"/>
      <c r="G926" s="55"/>
      <c r="H926" s="54"/>
    </row>
    <row r="927">
      <c r="A927" s="54"/>
      <c r="B927" s="54"/>
      <c r="C927" s="54"/>
      <c r="D927" s="54"/>
      <c r="E927" s="54"/>
      <c r="F927" s="54"/>
      <c r="G927" s="55"/>
      <c r="H927" s="54"/>
    </row>
    <row r="928">
      <c r="A928" s="54"/>
      <c r="B928" s="54"/>
      <c r="C928" s="54"/>
      <c r="D928" s="54"/>
      <c r="E928" s="54"/>
      <c r="F928" s="54"/>
      <c r="G928" s="55"/>
      <c r="H928" s="54"/>
    </row>
    <row r="929">
      <c r="A929" s="54"/>
      <c r="B929" s="54"/>
      <c r="C929" s="54"/>
      <c r="D929" s="54"/>
      <c r="E929" s="54"/>
      <c r="F929" s="54"/>
      <c r="G929" s="55"/>
      <c r="H929" s="54"/>
    </row>
    <row r="930">
      <c r="A930" s="54"/>
      <c r="B930" s="54"/>
      <c r="C930" s="54"/>
      <c r="D930" s="54"/>
      <c r="E930" s="54"/>
      <c r="F930" s="54"/>
      <c r="G930" s="55"/>
      <c r="H930" s="54"/>
    </row>
    <row r="931">
      <c r="A931" s="54"/>
      <c r="B931" s="54"/>
      <c r="C931" s="54"/>
      <c r="D931" s="54"/>
      <c r="E931" s="54"/>
      <c r="F931" s="54"/>
      <c r="G931" s="55"/>
      <c r="H931" s="54"/>
    </row>
    <row r="932">
      <c r="A932" s="54"/>
      <c r="B932" s="54"/>
      <c r="C932" s="54"/>
      <c r="D932" s="54"/>
      <c r="E932" s="54"/>
      <c r="F932" s="54"/>
      <c r="G932" s="55"/>
      <c r="H932" s="54"/>
    </row>
    <row r="933">
      <c r="A933" s="54"/>
      <c r="B933" s="54"/>
      <c r="C933" s="54"/>
      <c r="D933" s="54"/>
      <c r="E933" s="54"/>
      <c r="F933" s="54"/>
      <c r="G933" s="55"/>
      <c r="H933" s="54"/>
    </row>
    <row r="934">
      <c r="A934" s="54"/>
      <c r="B934" s="54"/>
      <c r="C934" s="54"/>
      <c r="D934" s="54"/>
      <c r="E934" s="54"/>
      <c r="F934" s="54"/>
      <c r="G934" s="55"/>
      <c r="H934" s="54"/>
    </row>
    <row r="935">
      <c r="A935" s="54"/>
      <c r="B935" s="54"/>
      <c r="C935" s="54"/>
      <c r="D935" s="54"/>
      <c r="E935" s="54"/>
      <c r="F935" s="54"/>
      <c r="G935" s="55"/>
      <c r="H935" s="54"/>
    </row>
    <row r="936">
      <c r="A936" s="54"/>
      <c r="B936" s="54"/>
      <c r="C936" s="54"/>
      <c r="D936" s="54"/>
      <c r="E936" s="54"/>
      <c r="F936" s="54"/>
      <c r="G936" s="55"/>
      <c r="H936" s="54"/>
    </row>
    <row r="937">
      <c r="A937" s="54"/>
      <c r="B937" s="54"/>
      <c r="C937" s="54"/>
      <c r="D937" s="54"/>
      <c r="E937" s="54"/>
      <c r="F937" s="54"/>
      <c r="G937" s="55"/>
      <c r="H937" s="54"/>
    </row>
    <row r="938">
      <c r="A938" s="54"/>
      <c r="B938" s="54"/>
      <c r="C938" s="54"/>
      <c r="D938" s="54"/>
      <c r="E938" s="54"/>
      <c r="F938" s="54"/>
      <c r="G938" s="55"/>
      <c r="H938" s="54"/>
    </row>
    <row r="939">
      <c r="A939" s="54"/>
      <c r="B939" s="54"/>
      <c r="C939" s="54"/>
      <c r="D939" s="54"/>
      <c r="E939" s="54"/>
      <c r="F939" s="54"/>
      <c r="G939" s="55"/>
      <c r="H939" s="54"/>
    </row>
    <row r="940">
      <c r="A940" s="54"/>
      <c r="B940" s="54"/>
      <c r="C940" s="54"/>
      <c r="D940" s="54"/>
      <c r="E940" s="54"/>
      <c r="F940" s="54"/>
      <c r="G940" s="55"/>
      <c r="H940" s="54"/>
    </row>
    <row r="941">
      <c r="A941" s="54"/>
      <c r="B941" s="54"/>
      <c r="C941" s="54"/>
      <c r="D941" s="54"/>
      <c r="E941" s="54"/>
      <c r="F941" s="54"/>
      <c r="G941" s="55"/>
      <c r="H941" s="54"/>
    </row>
    <row r="942">
      <c r="A942" s="54"/>
      <c r="B942" s="54"/>
      <c r="C942" s="54"/>
      <c r="D942" s="54"/>
      <c r="E942" s="54"/>
      <c r="F942" s="54"/>
      <c r="G942" s="55"/>
      <c r="H942" s="54"/>
    </row>
    <row r="943">
      <c r="A943" s="54"/>
      <c r="B943" s="54"/>
      <c r="C943" s="54"/>
      <c r="D943" s="54"/>
      <c r="E943" s="54"/>
      <c r="F943" s="54"/>
      <c r="G943" s="55"/>
      <c r="H943" s="54"/>
    </row>
    <row r="944">
      <c r="A944" s="54"/>
      <c r="B944" s="54"/>
      <c r="C944" s="54"/>
      <c r="D944" s="54"/>
      <c r="E944" s="54"/>
      <c r="F944" s="54"/>
      <c r="G944" s="55"/>
      <c r="H944" s="54"/>
    </row>
    <row r="945">
      <c r="A945" s="54"/>
      <c r="B945" s="54"/>
      <c r="C945" s="54"/>
      <c r="D945" s="54"/>
      <c r="E945" s="54"/>
      <c r="F945" s="54"/>
      <c r="G945" s="55"/>
      <c r="H945" s="54"/>
    </row>
    <row r="946">
      <c r="A946" s="54"/>
      <c r="B946" s="54"/>
      <c r="C946" s="54"/>
      <c r="D946" s="54"/>
      <c r="E946" s="54"/>
      <c r="F946" s="54"/>
      <c r="G946" s="55"/>
      <c r="H946" s="54"/>
    </row>
    <row r="947">
      <c r="A947" s="54"/>
      <c r="B947" s="54"/>
      <c r="C947" s="54"/>
      <c r="D947" s="54"/>
      <c r="E947" s="54"/>
      <c r="F947" s="54"/>
      <c r="G947" s="55"/>
      <c r="H947" s="54"/>
    </row>
    <row r="948">
      <c r="A948" s="54"/>
      <c r="B948" s="54"/>
      <c r="C948" s="54"/>
      <c r="D948" s="54"/>
      <c r="E948" s="54"/>
      <c r="F948" s="54"/>
      <c r="G948" s="55"/>
      <c r="H948" s="54"/>
    </row>
    <row r="949">
      <c r="A949" s="54"/>
      <c r="B949" s="54"/>
      <c r="C949" s="54"/>
      <c r="D949" s="54"/>
      <c r="E949" s="54"/>
      <c r="F949" s="54"/>
      <c r="G949" s="55"/>
      <c r="H949" s="54"/>
    </row>
    <row r="950">
      <c r="A950" s="54"/>
      <c r="B950" s="54"/>
      <c r="C950" s="54"/>
      <c r="D950" s="54"/>
      <c r="E950" s="54"/>
      <c r="F950" s="54"/>
      <c r="G950" s="55"/>
      <c r="H950" s="54"/>
    </row>
    <row r="951">
      <c r="A951" s="54"/>
      <c r="B951" s="54"/>
      <c r="C951" s="54"/>
      <c r="D951" s="54"/>
      <c r="E951" s="54"/>
      <c r="F951" s="54"/>
      <c r="G951" s="55"/>
      <c r="H951" s="54"/>
    </row>
    <row r="952">
      <c r="A952" s="54"/>
      <c r="B952" s="54"/>
      <c r="C952" s="54"/>
      <c r="D952" s="54"/>
      <c r="E952" s="54"/>
      <c r="F952" s="54"/>
      <c r="G952" s="55"/>
      <c r="H952" s="54"/>
    </row>
    <row r="953">
      <c r="A953" s="54"/>
      <c r="B953" s="54"/>
      <c r="C953" s="54"/>
      <c r="D953" s="54"/>
      <c r="E953" s="54"/>
      <c r="F953" s="54"/>
      <c r="G953" s="55"/>
      <c r="H953" s="54"/>
    </row>
    <row r="954">
      <c r="A954" s="54"/>
      <c r="B954" s="54"/>
      <c r="C954" s="54"/>
      <c r="D954" s="54"/>
      <c r="E954" s="54"/>
      <c r="F954" s="54"/>
      <c r="G954" s="55"/>
      <c r="H954" s="54"/>
    </row>
    <row r="955">
      <c r="A955" s="54"/>
      <c r="B955" s="54"/>
      <c r="C955" s="54"/>
      <c r="D955" s="54"/>
      <c r="E955" s="54"/>
      <c r="F955" s="54"/>
      <c r="G955" s="55"/>
      <c r="H955" s="54"/>
    </row>
    <row r="956">
      <c r="A956" s="54"/>
      <c r="B956" s="54"/>
      <c r="C956" s="54"/>
      <c r="D956" s="54"/>
      <c r="E956" s="54"/>
      <c r="F956" s="54"/>
      <c r="G956" s="55"/>
      <c r="H956" s="54"/>
    </row>
    <row r="957">
      <c r="A957" s="54"/>
      <c r="B957" s="54"/>
      <c r="C957" s="54"/>
      <c r="D957" s="54"/>
      <c r="E957" s="54"/>
      <c r="F957" s="54"/>
      <c r="G957" s="55"/>
      <c r="H957" s="54"/>
    </row>
    <row r="958">
      <c r="A958" s="54"/>
      <c r="B958" s="54"/>
      <c r="C958" s="54"/>
      <c r="D958" s="54"/>
      <c r="E958" s="54"/>
      <c r="F958" s="54"/>
      <c r="G958" s="55"/>
      <c r="H958" s="54"/>
    </row>
    <row r="959">
      <c r="A959" s="54"/>
      <c r="B959" s="54"/>
      <c r="C959" s="54"/>
      <c r="D959" s="54"/>
      <c r="E959" s="54"/>
      <c r="F959" s="54"/>
      <c r="G959" s="55"/>
      <c r="H959" s="54"/>
    </row>
    <row r="960">
      <c r="A960" s="54"/>
      <c r="B960" s="54"/>
      <c r="C960" s="54"/>
      <c r="D960" s="54"/>
      <c r="E960" s="54"/>
      <c r="F960" s="54"/>
      <c r="G960" s="55"/>
      <c r="H960" s="54"/>
    </row>
    <row r="961">
      <c r="A961" s="54"/>
      <c r="B961" s="54"/>
      <c r="C961" s="54"/>
      <c r="D961" s="54"/>
      <c r="E961" s="54"/>
      <c r="F961" s="54"/>
      <c r="G961" s="55"/>
      <c r="H961" s="54"/>
    </row>
    <row r="962">
      <c r="A962" s="54"/>
      <c r="B962" s="54"/>
      <c r="C962" s="54"/>
      <c r="D962" s="54"/>
      <c r="E962" s="54"/>
      <c r="F962" s="54"/>
      <c r="G962" s="55"/>
      <c r="H962" s="54"/>
    </row>
    <row r="963">
      <c r="A963" s="54"/>
      <c r="B963" s="54"/>
      <c r="C963" s="54"/>
      <c r="D963" s="54"/>
      <c r="E963" s="54"/>
      <c r="F963" s="54"/>
      <c r="G963" s="55"/>
      <c r="H963" s="54"/>
    </row>
    <row r="964">
      <c r="A964" s="54"/>
      <c r="B964" s="54"/>
      <c r="C964" s="54"/>
      <c r="D964" s="54"/>
      <c r="E964" s="54"/>
      <c r="F964" s="54"/>
      <c r="G964" s="55"/>
      <c r="H964" s="54"/>
    </row>
    <row r="965">
      <c r="A965" s="54"/>
      <c r="B965" s="54"/>
      <c r="C965" s="54"/>
      <c r="D965" s="54"/>
      <c r="E965" s="54"/>
      <c r="F965" s="54"/>
      <c r="G965" s="55"/>
      <c r="H965" s="54"/>
    </row>
    <row r="966">
      <c r="A966" s="54"/>
      <c r="B966" s="54"/>
      <c r="C966" s="54"/>
      <c r="D966" s="54"/>
      <c r="E966" s="54"/>
      <c r="F966" s="54"/>
      <c r="G966" s="55"/>
      <c r="H966" s="54"/>
    </row>
    <row r="967">
      <c r="A967" s="54"/>
      <c r="B967" s="54"/>
      <c r="C967" s="54"/>
      <c r="D967" s="54"/>
      <c r="E967" s="54"/>
      <c r="F967" s="54"/>
      <c r="G967" s="55"/>
      <c r="H967" s="54"/>
    </row>
    <row r="968">
      <c r="A968" s="54"/>
      <c r="B968" s="54"/>
      <c r="C968" s="54"/>
      <c r="D968" s="54"/>
      <c r="E968" s="54"/>
      <c r="F968" s="54"/>
      <c r="G968" s="55"/>
      <c r="H968" s="54"/>
    </row>
    <row r="969">
      <c r="A969" s="54"/>
      <c r="B969" s="54"/>
      <c r="C969" s="54"/>
      <c r="D969" s="54"/>
      <c r="E969" s="54"/>
      <c r="F969" s="54"/>
      <c r="G969" s="55"/>
      <c r="H969" s="54"/>
    </row>
    <row r="970">
      <c r="A970" s="54"/>
      <c r="B970" s="54"/>
      <c r="C970" s="54"/>
      <c r="D970" s="54"/>
      <c r="E970" s="54"/>
      <c r="F970" s="54"/>
      <c r="G970" s="55"/>
      <c r="H970" s="54"/>
    </row>
    <row r="971">
      <c r="A971" s="54"/>
      <c r="B971" s="54"/>
      <c r="C971" s="54"/>
      <c r="D971" s="54"/>
      <c r="E971" s="54"/>
      <c r="F971" s="54"/>
      <c r="G971" s="55"/>
      <c r="H971" s="54"/>
    </row>
    <row r="972">
      <c r="A972" s="54"/>
      <c r="B972" s="54"/>
      <c r="C972" s="54"/>
      <c r="D972" s="54"/>
      <c r="E972" s="54"/>
      <c r="F972" s="54"/>
      <c r="G972" s="55"/>
      <c r="H972" s="54"/>
    </row>
    <row r="973">
      <c r="A973" s="54"/>
      <c r="B973" s="54"/>
      <c r="C973" s="54"/>
      <c r="D973" s="54"/>
      <c r="E973" s="54"/>
      <c r="F973" s="54"/>
      <c r="G973" s="55"/>
      <c r="H973" s="54"/>
    </row>
    <row r="974">
      <c r="A974" s="54"/>
      <c r="B974" s="54"/>
      <c r="C974" s="54"/>
      <c r="D974" s="54"/>
      <c r="E974" s="54"/>
      <c r="F974" s="54"/>
      <c r="G974" s="55"/>
      <c r="H974" s="54"/>
    </row>
    <row r="975">
      <c r="A975" s="54"/>
      <c r="B975" s="54"/>
      <c r="C975" s="54"/>
      <c r="D975" s="54"/>
      <c r="E975" s="54"/>
      <c r="F975" s="54"/>
      <c r="G975" s="55"/>
      <c r="H975" s="54"/>
    </row>
    <row r="976">
      <c r="A976" s="54"/>
      <c r="B976" s="54"/>
      <c r="C976" s="54"/>
      <c r="D976" s="54"/>
      <c r="E976" s="54"/>
      <c r="F976" s="54"/>
      <c r="G976" s="55"/>
      <c r="H976" s="54"/>
    </row>
    <row r="977">
      <c r="A977" s="54"/>
      <c r="B977" s="54"/>
      <c r="C977" s="54"/>
      <c r="D977" s="54"/>
      <c r="E977" s="54"/>
      <c r="F977" s="54"/>
      <c r="G977" s="55"/>
      <c r="H977" s="54"/>
    </row>
    <row r="978">
      <c r="A978" s="54"/>
      <c r="B978" s="54"/>
      <c r="C978" s="54"/>
      <c r="D978" s="54"/>
      <c r="E978" s="54"/>
      <c r="F978" s="54"/>
      <c r="G978" s="55"/>
      <c r="H978" s="54"/>
    </row>
    <row r="979">
      <c r="A979" s="54"/>
      <c r="B979" s="54"/>
      <c r="C979" s="54"/>
      <c r="D979" s="54"/>
      <c r="E979" s="54"/>
      <c r="F979" s="54"/>
      <c r="G979" s="55"/>
      <c r="H979" s="54"/>
    </row>
    <row r="980">
      <c r="A980" s="54"/>
      <c r="B980" s="54"/>
      <c r="C980" s="54"/>
      <c r="D980" s="54"/>
      <c r="E980" s="54"/>
      <c r="F980" s="54"/>
      <c r="G980" s="55"/>
      <c r="H980" s="54"/>
    </row>
    <row r="981">
      <c r="A981" s="54"/>
      <c r="B981" s="54"/>
      <c r="C981" s="54"/>
      <c r="D981" s="54"/>
      <c r="E981" s="54"/>
      <c r="F981" s="54"/>
      <c r="G981" s="55"/>
      <c r="H981" s="54"/>
    </row>
    <row r="982">
      <c r="A982" s="54"/>
      <c r="B982" s="54"/>
      <c r="C982" s="54"/>
      <c r="D982" s="54"/>
      <c r="E982" s="54"/>
      <c r="F982" s="54"/>
      <c r="G982" s="55"/>
      <c r="H982" s="54"/>
    </row>
    <row r="983">
      <c r="A983" s="54"/>
      <c r="B983" s="54"/>
      <c r="C983" s="54"/>
      <c r="D983" s="54"/>
      <c r="E983" s="54"/>
      <c r="F983" s="54"/>
      <c r="G983" s="55"/>
      <c r="H983" s="54"/>
    </row>
    <row r="984">
      <c r="A984" s="54"/>
      <c r="B984" s="54"/>
      <c r="C984" s="54"/>
      <c r="D984" s="54"/>
      <c r="E984" s="54"/>
      <c r="F984" s="54"/>
      <c r="G984" s="55"/>
      <c r="H984" s="54"/>
    </row>
    <row r="985">
      <c r="A985" s="54"/>
      <c r="B985" s="54"/>
      <c r="C985" s="54"/>
      <c r="D985" s="54"/>
      <c r="E985" s="54"/>
      <c r="F985" s="54"/>
      <c r="G985" s="55"/>
      <c r="H985" s="54"/>
    </row>
    <row r="986">
      <c r="A986" s="54"/>
      <c r="B986" s="54"/>
      <c r="C986" s="54"/>
      <c r="D986" s="54"/>
      <c r="E986" s="54"/>
      <c r="F986" s="54"/>
      <c r="G986" s="55"/>
      <c r="H986" s="54"/>
    </row>
    <row r="987">
      <c r="A987" s="54"/>
      <c r="B987" s="54"/>
      <c r="C987" s="54"/>
      <c r="D987" s="54"/>
      <c r="E987" s="54"/>
      <c r="F987" s="54"/>
      <c r="G987" s="55"/>
      <c r="H987" s="54"/>
    </row>
    <row r="988">
      <c r="A988" s="54"/>
      <c r="B988" s="54"/>
      <c r="C988" s="54"/>
      <c r="D988" s="54"/>
      <c r="E988" s="54"/>
      <c r="F988" s="54"/>
      <c r="G988" s="55"/>
      <c r="H988" s="54"/>
    </row>
    <row r="989">
      <c r="A989" s="54"/>
      <c r="B989" s="54"/>
      <c r="C989" s="54"/>
      <c r="D989" s="54"/>
      <c r="E989" s="54"/>
      <c r="F989" s="54"/>
      <c r="G989" s="55"/>
      <c r="H989" s="54"/>
    </row>
    <row r="990">
      <c r="A990" s="54"/>
      <c r="B990" s="54"/>
      <c r="C990" s="54"/>
      <c r="D990" s="54"/>
      <c r="E990" s="54"/>
      <c r="F990" s="54"/>
      <c r="G990" s="55"/>
      <c r="H990" s="54"/>
    </row>
    <row r="991">
      <c r="A991" s="54"/>
      <c r="B991" s="54"/>
      <c r="C991" s="54"/>
      <c r="D991" s="54"/>
      <c r="E991" s="54"/>
      <c r="F991" s="54"/>
      <c r="G991" s="55"/>
      <c r="H991" s="54"/>
    </row>
    <row r="992">
      <c r="A992" s="54"/>
      <c r="B992" s="54"/>
      <c r="C992" s="54"/>
      <c r="D992" s="54"/>
      <c r="E992" s="54"/>
      <c r="F992" s="54"/>
      <c r="G992" s="55"/>
      <c r="H992" s="54"/>
    </row>
    <row r="993">
      <c r="A993" s="54"/>
      <c r="B993" s="54"/>
      <c r="C993" s="54"/>
      <c r="D993" s="54"/>
      <c r="E993" s="54"/>
      <c r="F993" s="54"/>
      <c r="G993" s="55"/>
      <c r="H993" s="54"/>
    </row>
    <row r="994">
      <c r="A994" s="54"/>
      <c r="B994" s="54"/>
      <c r="C994" s="54"/>
      <c r="D994" s="54"/>
      <c r="E994" s="54"/>
      <c r="F994" s="54"/>
      <c r="G994" s="55"/>
      <c r="H994" s="54"/>
    </row>
    <row r="995">
      <c r="A995" s="54"/>
      <c r="B995" s="54"/>
      <c r="C995" s="54"/>
      <c r="D995" s="54"/>
      <c r="E995" s="54"/>
      <c r="F995" s="54"/>
      <c r="G995" s="55"/>
      <c r="H995" s="54"/>
    </row>
    <row r="996">
      <c r="A996" s="54"/>
      <c r="B996" s="54"/>
      <c r="C996" s="54"/>
      <c r="D996" s="54"/>
      <c r="E996" s="54"/>
      <c r="F996" s="54"/>
      <c r="G996" s="55"/>
      <c r="H996" s="54"/>
    </row>
    <row r="997">
      <c r="A997" s="54"/>
      <c r="B997" s="54"/>
      <c r="C997" s="54"/>
      <c r="D997" s="54"/>
      <c r="E997" s="54"/>
      <c r="F997" s="54"/>
      <c r="G997" s="55"/>
      <c r="H997" s="54"/>
    </row>
    <row r="998">
      <c r="A998" s="54"/>
      <c r="B998" s="54"/>
      <c r="C998" s="54"/>
      <c r="D998" s="54"/>
      <c r="E998" s="54"/>
      <c r="F998" s="54"/>
      <c r="G998" s="55"/>
      <c r="H998" s="54"/>
    </row>
    <row r="999">
      <c r="A999" s="54"/>
      <c r="B999" s="54"/>
      <c r="C999" s="54"/>
      <c r="D999" s="54"/>
      <c r="E999" s="54"/>
      <c r="F999" s="54"/>
      <c r="G999" s="55"/>
      <c r="H999" s="54"/>
    </row>
    <row r="1000">
      <c r="A1000" s="54"/>
      <c r="B1000" s="54"/>
      <c r="C1000" s="54"/>
      <c r="D1000" s="54"/>
      <c r="E1000" s="54"/>
      <c r="F1000" s="54"/>
      <c r="G1000" s="55"/>
      <c r="H1000" s="54"/>
    </row>
  </sheetData>
  <autoFilter ref="$A$1:$H$11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6" t="str">
        <f>IFERROR(__xludf.DUMMYFUNCTION("IMPORTRANGE(""1srv1qnQwFCnQg59b6IDo0jMpESkfhEki6ZYLv1RjV4M"",""Swiggy Data!A:H"")"),"Restaurant")</f>
        <v>Restaurant</v>
      </c>
      <c r="B1" s="56" t="str">
        <f>IFERROR(__xludf.DUMMYFUNCTION("""COMPUTED_VALUE"""),"Cuisine")</f>
        <v>Cuisine</v>
      </c>
      <c r="C1" s="56" t="str">
        <f>IFERROR(__xludf.DUMMYFUNCTION("""COMPUTED_VALUE"""),"Location")</f>
        <v>Location</v>
      </c>
      <c r="D1" s="56" t="str">
        <f>IFERROR(__xludf.DUMMYFUNCTION("""COMPUTED_VALUE"""),"City")</f>
        <v>City</v>
      </c>
      <c r="E1" s="56" t="str">
        <f>IFERROR(__xludf.DUMMYFUNCTION("""COMPUTED_VALUE"""),"Rating")</f>
        <v>Rating</v>
      </c>
      <c r="F1" s="56" t="str">
        <f>IFERROR(__xludf.DUMMYFUNCTION("""COMPUTED_VALUE"""),"Cost_for_One")</f>
        <v>Cost_for_One</v>
      </c>
      <c r="G1" s="57" t="str">
        <f>IFERROR(__xludf.DUMMYFUNCTION("""COMPUTED_VALUE"""),"Cost_for_Two")</f>
        <v>Cost_for_Two</v>
      </c>
      <c r="H1" s="56" t="str">
        <f>IFERROR(__xludf.DUMMYFUNCTION("""COMPUTED_VALUE"""),"Cost_for_Four")</f>
        <v>Cost_for_Four</v>
      </c>
    </row>
    <row r="2">
      <c r="A2" s="56" t="str">
        <f>IFERROR(__xludf.DUMMYFUNCTION("""COMPUTED_VALUE"""),"Kanti Sweets")</f>
        <v>Kanti Sweets</v>
      </c>
      <c r="B2" s="56" t="str">
        <f>IFERROR(__xludf.DUMMYFUNCTION("""COMPUTED_VALUE"""),"Sweets")</f>
        <v>Sweets</v>
      </c>
      <c r="C2" s="56" t="str">
        <f>IFERROR(__xludf.DUMMYFUNCTION("""COMPUTED_VALUE"""),"Koramangala")</f>
        <v>Koramangala</v>
      </c>
      <c r="D2" s="56" t="str">
        <f>IFERROR(__xludf.DUMMYFUNCTION("""COMPUTED_VALUE"""),"Koramangala")</f>
        <v>Koramangala</v>
      </c>
      <c r="E2" s="56">
        <f>IFERROR(__xludf.DUMMYFUNCTION("""COMPUTED_VALUE"""),4.8)</f>
        <v>4.8</v>
      </c>
      <c r="F2" s="56">
        <f>IFERROR(__xludf.DUMMYFUNCTION("""COMPUTED_VALUE"""),150.0)</f>
        <v>150</v>
      </c>
      <c r="G2" s="57">
        <f>IFERROR(__xludf.DUMMYFUNCTION("""COMPUTED_VALUE"""),270.0)</f>
        <v>270</v>
      </c>
      <c r="H2" s="56">
        <f>IFERROR(__xludf.DUMMYFUNCTION("""COMPUTED_VALUE"""),450.0)</f>
        <v>450</v>
      </c>
    </row>
    <row r="3">
      <c r="A3" s="56" t="str">
        <f>IFERROR(__xludf.DUMMYFUNCTION("""COMPUTED_VALUE"""),"Mumbai Tiffin")</f>
        <v>Mumbai Tiffin</v>
      </c>
      <c r="B3" s="56" t="str">
        <f>IFERROR(__xludf.DUMMYFUNCTION("""COMPUTED_VALUE"""),"North Indian, Home Food, Thalis, Combo")</f>
        <v>North Indian, Home Food, Thalis, Combo</v>
      </c>
      <c r="C3" s="56" t="str">
        <f>IFERROR(__xludf.DUMMYFUNCTION("""COMPUTED_VALUE"""),"Sector 5")</f>
        <v>Sector 5</v>
      </c>
      <c r="D3" s="56" t="str">
        <f>IFERROR(__xludf.DUMMYFUNCTION("""COMPUTED_VALUE"""),"HSR")</f>
        <v>HSR</v>
      </c>
      <c r="E3" s="56">
        <f>IFERROR(__xludf.DUMMYFUNCTION("""COMPUTED_VALUE"""),4.6)</f>
        <v>4.6</v>
      </c>
      <c r="F3" s="56">
        <f>IFERROR(__xludf.DUMMYFUNCTION("""COMPUTED_VALUE"""),400.0)</f>
        <v>400</v>
      </c>
      <c r="G3" s="57">
        <f>IFERROR(__xludf.DUMMYFUNCTION("""COMPUTED_VALUE"""),720.0)</f>
        <v>720</v>
      </c>
      <c r="H3" s="56">
        <f>IFERROR(__xludf.DUMMYFUNCTION("""COMPUTED_VALUE"""),1200.0)</f>
        <v>1200</v>
      </c>
    </row>
    <row r="4">
      <c r="A4" s="56" t="str">
        <f>IFERROR(__xludf.DUMMYFUNCTION("""COMPUTED_VALUE"""),"Sri Krishna sagar")</f>
        <v>Sri Krishna sagar</v>
      </c>
      <c r="B4" s="56" t="str">
        <f>IFERROR(__xludf.DUMMYFUNCTION("""COMPUTED_VALUE"""),"South Indian, North Indian, Fast Food, Beverages, Jain")</f>
        <v>South Indian, North Indian, Fast Food, Beverages, Jain</v>
      </c>
      <c r="C4" s="56" t="str">
        <f>IFERROR(__xludf.DUMMYFUNCTION("""COMPUTED_VALUE"""),"6th Block")</f>
        <v>6th Block</v>
      </c>
      <c r="D4" s="56" t="str">
        <f>IFERROR(__xludf.DUMMYFUNCTION("""COMPUTED_VALUE"""),"Koramangala")</f>
        <v>Koramangala</v>
      </c>
      <c r="E4" s="56">
        <f>IFERROR(__xludf.DUMMYFUNCTION("""COMPUTED_VALUE"""),4.6)</f>
        <v>4.6</v>
      </c>
      <c r="F4" s="56">
        <f>IFERROR(__xludf.DUMMYFUNCTION("""COMPUTED_VALUE"""),126.0)</f>
        <v>126</v>
      </c>
      <c r="G4" s="57">
        <f>IFERROR(__xludf.DUMMYFUNCTION("""COMPUTED_VALUE"""),226.8)</f>
        <v>226.8</v>
      </c>
      <c r="H4" s="56">
        <f>IFERROR(__xludf.DUMMYFUNCTION("""COMPUTED_VALUE"""),378.0)</f>
        <v>378</v>
      </c>
    </row>
    <row r="5">
      <c r="A5" s="56" t="str">
        <f>IFERROR(__xludf.DUMMYFUNCTION("""COMPUTED_VALUE"""),"Al Daaz")</f>
        <v>Al Daaz</v>
      </c>
      <c r="B5" s="56" t="str">
        <f>IFERROR(__xludf.DUMMYFUNCTION("""COMPUTED_VALUE"""),"American, Arabian, Chinese, Desserts, Fast Food, Mughlai, North Indian")</f>
        <v>American, Arabian, Chinese, Desserts, Fast Food, Mughlai, North Indian</v>
      </c>
      <c r="C5" s="56" t="str">
        <f>IFERROR(__xludf.DUMMYFUNCTION("""COMPUTED_VALUE"""),"HSR")</f>
        <v>HSR</v>
      </c>
      <c r="D5" s="56" t="str">
        <f>IFERROR(__xludf.DUMMYFUNCTION("""COMPUTED_VALUE"""),"HSR")</f>
        <v>HSR</v>
      </c>
      <c r="E5" s="56">
        <f>IFERROR(__xludf.DUMMYFUNCTION("""COMPUTED_VALUE"""),4.5)</f>
        <v>4.5</v>
      </c>
      <c r="F5" s="56">
        <f>IFERROR(__xludf.DUMMYFUNCTION("""COMPUTED_VALUE"""),400.0)</f>
        <v>400</v>
      </c>
      <c r="G5" s="57">
        <f>IFERROR(__xludf.DUMMYFUNCTION("""COMPUTED_VALUE"""),720.0)</f>
        <v>720</v>
      </c>
      <c r="H5" s="56">
        <f>IFERROR(__xludf.DUMMYFUNCTION("""COMPUTED_VALUE"""),1200.0)</f>
        <v>1200</v>
      </c>
    </row>
    <row r="6">
      <c r="A6" s="56" t="str">
        <f>IFERROR(__xludf.DUMMYFUNCTION("""COMPUTED_VALUE"""),"Beijing Bites")</f>
        <v>Beijing Bites</v>
      </c>
      <c r="B6" s="56" t="str">
        <f>IFERROR(__xludf.DUMMYFUNCTION("""COMPUTED_VALUE"""),"Chinese, Thai")</f>
        <v>Chinese, Thai</v>
      </c>
      <c r="C6" s="56" t="str">
        <f>IFERROR(__xludf.DUMMYFUNCTION("""COMPUTED_VALUE"""),"5th Block")</f>
        <v>5th Block</v>
      </c>
      <c r="D6" s="56" t="str">
        <f>IFERROR(__xludf.DUMMYFUNCTION("""COMPUTED_VALUE"""),"Koramangala")</f>
        <v>Koramangala</v>
      </c>
      <c r="E6" s="56">
        <f>IFERROR(__xludf.DUMMYFUNCTION("""COMPUTED_VALUE"""),4.4)</f>
        <v>4.4</v>
      </c>
      <c r="F6" s="56">
        <f>IFERROR(__xludf.DUMMYFUNCTION("""COMPUTED_VALUE"""),450.0)</f>
        <v>450</v>
      </c>
      <c r="G6" s="57">
        <f>IFERROR(__xludf.DUMMYFUNCTION("""COMPUTED_VALUE"""),810.0)</f>
        <v>810</v>
      </c>
      <c r="H6" s="56">
        <f>IFERROR(__xludf.DUMMYFUNCTION("""COMPUTED_VALUE"""),1350.0)</f>
        <v>1350</v>
      </c>
    </row>
    <row r="7">
      <c r="A7" s="56" t="str">
        <f>IFERROR(__xludf.DUMMYFUNCTION("""COMPUTED_VALUE"""),"Kitchens of Punjab")</f>
        <v>Kitchens of Punjab</v>
      </c>
      <c r="B7" s="56" t="str">
        <f>IFERROR(__xludf.DUMMYFUNCTION("""COMPUTED_VALUE"""),"North Indian")</f>
        <v>North Indian</v>
      </c>
      <c r="C7" s="56" t="str">
        <f>IFERROR(__xludf.DUMMYFUNCTION("""COMPUTED_VALUE"""),"Koramangala 4th Block")</f>
        <v>Koramangala 4th Block</v>
      </c>
      <c r="D7" s="56" t="str">
        <f>IFERROR(__xludf.DUMMYFUNCTION("""COMPUTED_VALUE"""),"Koramangala")</f>
        <v>Koramangala</v>
      </c>
      <c r="E7" s="56">
        <f>IFERROR(__xludf.DUMMYFUNCTION("""COMPUTED_VALUE"""),4.4)</f>
        <v>4.4</v>
      </c>
      <c r="F7" s="56">
        <f>IFERROR(__xludf.DUMMYFUNCTION("""COMPUTED_VALUE"""),350.0)</f>
        <v>350</v>
      </c>
      <c r="G7" s="57">
        <f>IFERROR(__xludf.DUMMYFUNCTION("""COMPUTED_VALUE"""),630.0)</f>
        <v>630</v>
      </c>
      <c r="H7" s="56">
        <f>IFERROR(__xludf.DUMMYFUNCTION("""COMPUTED_VALUE"""),1050.0)</f>
        <v>1050</v>
      </c>
    </row>
    <row r="8">
      <c r="A8" s="56" t="str">
        <f>IFERROR(__xludf.DUMMYFUNCTION("""COMPUTED_VALUE"""),"99 VARIETY DOSA AND PAV BHAJI- Malli Mane Food Court")</f>
        <v>99 VARIETY DOSA AND PAV BHAJI- Malli Mane Food Court</v>
      </c>
      <c r="B8" s="56" t="str">
        <f>IFERROR(__xludf.DUMMYFUNCTION("""COMPUTED_VALUE"""),"Fast Food, North Indian, Chinese")</f>
        <v>Fast Food, North Indian, Chinese</v>
      </c>
      <c r="C8" s="56" t="str">
        <f>IFERROR(__xludf.DUMMYFUNCTION("""COMPUTED_VALUE"""),"BTM 2nd Stage")</f>
        <v>BTM 2nd Stage</v>
      </c>
      <c r="D8" s="56" t="str">
        <f>IFERROR(__xludf.DUMMYFUNCTION("""COMPUTED_VALUE"""),"BTM")</f>
        <v>BTM</v>
      </c>
      <c r="E8" s="56">
        <f>IFERROR(__xludf.DUMMYFUNCTION("""COMPUTED_VALUE"""),4.4)</f>
        <v>4.4</v>
      </c>
      <c r="F8" s="56">
        <f>IFERROR(__xludf.DUMMYFUNCTION("""COMPUTED_VALUE"""),200.0)</f>
        <v>200</v>
      </c>
      <c r="G8" s="57">
        <f>IFERROR(__xludf.DUMMYFUNCTION("""COMPUTED_VALUE"""),360.0)</f>
        <v>360</v>
      </c>
      <c r="H8" s="56">
        <f>IFERROR(__xludf.DUMMYFUNCTION("""COMPUTED_VALUE"""),600.0)</f>
        <v>600</v>
      </c>
    </row>
    <row r="9">
      <c r="A9" s="56" t="str">
        <f>IFERROR(__xludf.DUMMYFUNCTION("""COMPUTED_VALUE"""),"La Pino'z Pizza")</f>
        <v>La Pino'z Pizza</v>
      </c>
      <c r="B9" s="56" t="str">
        <f>IFERROR(__xludf.DUMMYFUNCTION("""COMPUTED_VALUE"""),"Italian")</f>
        <v>Italian</v>
      </c>
      <c r="C9" s="56" t="str">
        <f>IFERROR(__xludf.DUMMYFUNCTION("""COMPUTED_VALUE"""),"BTM")</f>
        <v>BTM</v>
      </c>
      <c r="D9" s="56" t="str">
        <f>IFERROR(__xludf.DUMMYFUNCTION("""COMPUTED_VALUE"""),"BTM")</f>
        <v>BTM</v>
      </c>
      <c r="E9" s="56">
        <f>IFERROR(__xludf.DUMMYFUNCTION("""COMPUTED_VALUE"""),4.4)</f>
        <v>4.4</v>
      </c>
      <c r="F9" s="56">
        <f>IFERROR(__xludf.DUMMYFUNCTION("""COMPUTED_VALUE"""),500.0)</f>
        <v>500</v>
      </c>
      <c r="G9" s="57">
        <f>IFERROR(__xludf.DUMMYFUNCTION("""COMPUTED_VALUE"""),900.0)</f>
        <v>900</v>
      </c>
      <c r="H9" s="56">
        <f>IFERROR(__xludf.DUMMYFUNCTION("""COMPUTED_VALUE"""),1500.0)</f>
        <v>1500</v>
      </c>
    </row>
    <row r="10">
      <c r="A10" s="56" t="str">
        <f>IFERROR(__xludf.DUMMYFUNCTION("""COMPUTED_VALUE"""),"Hotel Manu")</f>
        <v>Hotel Manu</v>
      </c>
      <c r="B10" s="56" t="str">
        <f>IFERROR(__xludf.DUMMYFUNCTION("""COMPUTED_VALUE"""),"South Indian, Kerala, Chinese, North Indian")</f>
        <v>South Indian, Kerala, Chinese, North Indian</v>
      </c>
      <c r="C10" s="56" t="str">
        <f>IFERROR(__xludf.DUMMYFUNCTION("""COMPUTED_VALUE"""),"HSR")</f>
        <v>HSR</v>
      </c>
      <c r="D10" s="56" t="str">
        <f>IFERROR(__xludf.DUMMYFUNCTION("""COMPUTED_VALUE"""),"HSR")</f>
        <v>HSR</v>
      </c>
      <c r="E10" s="56">
        <f>IFERROR(__xludf.DUMMYFUNCTION("""COMPUTED_VALUE"""),4.3)</f>
        <v>4.3</v>
      </c>
      <c r="F10" s="56">
        <f>IFERROR(__xludf.DUMMYFUNCTION("""COMPUTED_VALUE"""),350.0)</f>
        <v>350</v>
      </c>
      <c r="G10" s="57">
        <f>IFERROR(__xludf.DUMMYFUNCTION("""COMPUTED_VALUE"""),630.0)</f>
        <v>630</v>
      </c>
      <c r="H10" s="56">
        <f>IFERROR(__xludf.DUMMYFUNCTION("""COMPUTED_VALUE"""),1050.0)</f>
        <v>1050</v>
      </c>
    </row>
    <row r="11">
      <c r="A11" s="56" t="str">
        <f>IFERROR(__xludf.DUMMYFUNCTION("""COMPUTED_VALUE"""),"Yumlane Pizza")</f>
        <v>Yumlane Pizza</v>
      </c>
      <c r="B11" s="56" t="str">
        <f>IFERROR(__xludf.DUMMYFUNCTION("""COMPUTED_VALUE"""),"Pizzas, Italian, Mexican")</f>
        <v>Pizzas, Italian, Mexican</v>
      </c>
      <c r="C11" s="56" t="str">
        <f>IFERROR(__xludf.DUMMYFUNCTION("""COMPUTED_VALUE"""),"9th Main road")</f>
        <v>9th Main road</v>
      </c>
      <c r="D11" s="56" t="str">
        <f>IFERROR(__xludf.DUMMYFUNCTION("""COMPUTED_VALUE"""),"Koramangala")</f>
        <v>Koramangala</v>
      </c>
      <c r="E11" s="56">
        <f>IFERROR(__xludf.DUMMYFUNCTION("""COMPUTED_VALUE"""),4.3)</f>
        <v>4.3</v>
      </c>
      <c r="F11" s="56">
        <f>IFERROR(__xludf.DUMMYFUNCTION("""COMPUTED_VALUE"""),150.0)</f>
        <v>150</v>
      </c>
      <c r="G11" s="57">
        <f>IFERROR(__xludf.DUMMYFUNCTION("""COMPUTED_VALUE"""),270.0)</f>
        <v>270</v>
      </c>
      <c r="H11" s="56">
        <f>IFERROR(__xludf.DUMMYFUNCTION("""COMPUTED_VALUE"""),450.0)</f>
        <v>450</v>
      </c>
    </row>
    <row r="12">
      <c r="A12" s="56" t="str">
        <f>IFERROR(__xludf.DUMMYFUNCTION("""COMPUTED_VALUE"""),"Ambur Star Briyani")</f>
        <v>Ambur Star Briyani</v>
      </c>
      <c r="B12" s="56" t="str">
        <f>IFERROR(__xludf.DUMMYFUNCTION("""COMPUTED_VALUE"""),"Chinese, South Indian, North Indian, Desserts, Fast Food, Kerala, Andhra, Beverages, Mughlai, Seafood")</f>
        <v>Chinese, South Indian, North Indian, Desserts, Fast Food, Kerala, Andhra, Beverages, Mughlai, Seafood</v>
      </c>
      <c r="C12" s="56" t="str">
        <f>IFERROR(__xludf.DUMMYFUNCTION("""COMPUTED_VALUE"""),"outer ring road")</f>
        <v>outer ring road</v>
      </c>
      <c r="D12" s="56" t="str">
        <f>IFERROR(__xludf.DUMMYFUNCTION("""COMPUTED_VALUE"""),"BTM")</f>
        <v>BTM</v>
      </c>
      <c r="E12" s="56">
        <f>IFERROR(__xludf.DUMMYFUNCTION("""COMPUTED_VALUE"""),4.3)</f>
        <v>4.3</v>
      </c>
      <c r="F12" s="56">
        <f>IFERROR(__xludf.DUMMYFUNCTION("""COMPUTED_VALUE"""),500.0)</f>
        <v>500</v>
      </c>
      <c r="G12" s="57">
        <f>IFERROR(__xludf.DUMMYFUNCTION("""COMPUTED_VALUE"""),900.0)</f>
        <v>900</v>
      </c>
      <c r="H12" s="56">
        <f>IFERROR(__xludf.DUMMYFUNCTION("""COMPUTED_VALUE"""),1500.0)</f>
        <v>1500</v>
      </c>
    </row>
    <row r="13">
      <c r="A13" s="56" t="str">
        <f>IFERROR(__xludf.DUMMYFUNCTION("""COMPUTED_VALUE"""),"Cake Box")</f>
        <v>Cake Box</v>
      </c>
      <c r="B13" s="56" t="str">
        <f>IFERROR(__xludf.DUMMYFUNCTION("""COMPUTED_VALUE"""),"Desserts")</f>
        <v>Desserts</v>
      </c>
      <c r="C13" s="56" t="str">
        <f>IFERROR(__xludf.DUMMYFUNCTION("""COMPUTED_VALUE"""),"Koramangala")</f>
        <v>Koramangala</v>
      </c>
      <c r="D13" s="56" t="str">
        <f>IFERROR(__xludf.DUMMYFUNCTION("""COMPUTED_VALUE"""),"Koramangala")</f>
        <v>Koramangala</v>
      </c>
      <c r="E13" s="56">
        <f>IFERROR(__xludf.DUMMYFUNCTION("""COMPUTED_VALUE"""),4.3)</f>
        <v>4.3</v>
      </c>
      <c r="F13" s="56">
        <f>IFERROR(__xludf.DUMMYFUNCTION("""COMPUTED_VALUE"""),247.0)</f>
        <v>247</v>
      </c>
      <c r="G13" s="57">
        <f>IFERROR(__xludf.DUMMYFUNCTION("""COMPUTED_VALUE"""),444.6)</f>
        <v>444.6</v>
      </c>
      <c r="H13" s="56">
        <f>IFERROR(__xludf.DUMMYFUNCTION("""COMPUTED_VALUE"""),741.0)</f>
        <v>741</v>
      </c>
    </row>
    <row r="14">
      <c r="A14" s="56" t="str">
        <f>IFERROR(__xludf.DUMMYFUNCTION("""COMPUTED_VALUE"""),"Meghana Foods")</f>
        <v>Meghana Foods</v>
      </c>
      <c r="B14" s="56" t="str">
        <f>IFERROR(__xludf.DUMMYFUNCTION("""COMPUTED_VALUE"""),"Chinese, Andhra, Biryani, Seafood")</f>
        <v>Chinese, Andhra, Biryani, Seafood</v>
      </c>
      <c r="C14" s="56" t="str">
        <f>IFERROR(__xludf.DUMMYFUNCTION("""COMPUTED_VALUE"""),"5th Block")</f>
        <v>5th Block</v>
      </c>
      <c r="D14" s="56" t="str">
        <f>IFERROR(__xludf.DUMMYFUNCTION("""COMPUTED_VALUE"""),"Koramangala")</f>
        <v>Koramangala</v>
      </c>
      <c r="E14" s="56">
        <f>IFERROR(__xludf.DUMMYFUNCTION("""COMPUTED_VALUE"""),4.3)</f>
        <v>4.3</v>
      </c>
      <c r="F14" s="56">
        <f>IFERROR(__xludf.DUMMYFUNCTION("""COMPUTED_VALUE"""),550.0)</f>
        <v>550</v>
      </c>
      <c r="G14" s="57">
        <f>IFERROR(__xludf.DUMMYFUNCTION("""COMPUTED_VALUE"""),990.0)</f>
        <v>990</v>
      </c>
      <c r="H14" s="56">
        <f>IFERROR(__xludf.DUMMYFUNCTION("""COMPUTED_VALUE"""),1650.0)</f>
        <v>1650</v>
      </c>
    </row>
    <row r="15">
      <c r="A15" s="56" t="str">
        <f>IFERROR(__xludf.DUMMYFUNCTION("""COMPUTED_VALUE"""),"Momoz")</f>
        <v>Momoz</v>
      </c>
      <c r="B15" s="56" t="str">
        <f>IFERROR(__xludf.DUMMYFUNCTION("""COMPUTED_VALUE"""),"Chinese")</f>
        <v>Chinese</v>
      </c>
      <c r="C15" s="56" t="str">
        <f>IFERROR(__xludf.DUMMYFUNCTION("""COMPUTED_VALUE"""),"5th Block")</f>
        <v>5th Block</v>
      </c>
      <c r="D15" s="56" t="str">
        <f>IFERROR(__xludf.DUMMYFUNCTION("""COMPUTED_VALUE"""),"Koramangala")</f>
        <v>Koramangala</v>
      </c>
      <c r="E15" s="56">
        <f>IFERROR(__xludf.DUMMYFUNCTION("""COMPUTED_VALUE"""),4.3)</f>
        <v>4.3</v>
      </c>
      <c r="F15" s="56">
        <f>IFERROR(__xludf.DUMMYFUNCTION("""COMPUTED_VALUE"""),450.0)</f>
        <v>450</v>
      </c>
      <c r="G15" s="57">
        <f>IFERROR(__xludf.DUMMYFUNCTION("""COMPUTED_VALUE"""),810.0)</f>
        <v>810</v>
      </c>
      <c r="H15" s="56">
        <f>IFERROR(__xludf.DUMMYFUNCTION("""COMPUTED_VALUE"""),1350.0)</f>
        <v>1350</v>
      </c>
    </row>
    <row r="16">
      <c r="A16" s="56" t="str">
        <f>IFERROR(__xludf.DUMMYFUNCTION("""COMPUTED_VALUE"""),"A2B - Adyar Ananda Bhavan")</f>
        <v>A2B - Adyar Ananda Bhavan</v>
      </c>
      <c r="B16" s="56" t="str">
        <f>IFERROR(__xludf.DUMMYFUNCTION("""COMPUTED_VALUE"""),"South Indian, Chinese, Desserts, North Indian")</f>
        <v>South Indian, Chinese, Desserts, North Indian</v>
      </c>
      <c r="C16" s="56" t="str">
        <f>IFERROR(__xludf.DUMMYFUNCTION("""COMPUTED_VALUE"""),"7th Block")</f>
        <v>7th Block</v>
      </c>
      <c r="D16" s="56" t="str">
        <f>IFERROR(__xludf.DUMMYFUNCTION("""COMPUTED_VALUE"""),"Koramangala")</f>
        <v>Koramangala</v>
      </c>
      <c r="E16" s="56">
        <f>IFERROR(__xludf.DUMMYFUNCTION("""COMPUTED_VALUE"""),4.3)</f>
        <v>4.3</v>
      </c>
      <c r="F16" s="56">
        <f>IFERROR(__xludf.DUMMYFUNCTION("""COMPUTED_VALUE"""),450.0)</f>
        <v>450</v>
      </c>
      <c r="G16" s="57">
        <f>IFERROR(__xludf.DUMMYFUNCTION("""COMPUTED_VALUE"""),810.0)</f>
        <v>810</v>
      </c>
      <c r="H16" s="56">
        <f>IFERROR(__xludf.DUMMYFUNCTION("""COMPUTED_VALUE"""),1350.0)</f>
        <v>1350</v>
      </c>
    </row>
    <row r="17">
      <c r="A17" s="56" t="str">
        <f>IFERROR(__xludf.DUMMYFUNCTION("""COMPUTED_VALUE"""),"Shawarma Inc")</f>
        <v>Shawarma Inc</v>
      </c>
      <c r="B17" s="56" t="str">
        <f>IFERROR(__xludf.DUMMYFUNCTION("""COMPUTED_VALUE"""),"Arabian, Fast Food")</f>
        <v>Arabian, Fast Food</v>
      </c>
      <c r="C17" s="56" t="str">
        <f>IFERROR(__xludf.DUMMYFUNCTION("""COMPUTED_VALUE"""),"1st MAin")</f>
        <v>1st MAin</v>
      </c>
      <c r="D17" s="56" t="str">
        <f>IFERROR(__xludf.DUMMYFUNCTION("""COMPUTED_VALUE"""),"Koramangala")</f>
        <v>Koramangala</v>
      </c>
      <c r="E17" s="56">
        <f>IFERROR(__xludf.DUMMYFUNCTION("""COMPUTED_VALUE"""),4.3)</f>
        <v>4.3</v>
      </c>
      <c r="F17" s="56">
        <f>IFERROR(__xludf.DUMMYFUNCTION("""COMPUTED_VALUE"""),150.0)</f>
        <v>150</v>
      </c>
      <c r="G17" s="57">
        <f>IFERROR(__xludf.DUMMYFUNCTION("""COMPUTED_VALUE"""),270.0)</f>
        <v>270</v>
      </c>
      <c r="H17" s="56">
        <f>IFERROR(__xludf.DUMMYFUNCTION("""COMPUTED_VALUE"""),450.0)</f>
        <v>450</v>
      </c>
    </row>
    <row r="18">
      <c r="A18" s="56" t="str">
        <f>IFERROR(__xludf.DUMMYFUNCTION("""COMPUTED_VALUE"""),"WarmOven Cake &amp; Desserts")</f>
        <v>WarmOven Cake &amp; Desserts</v>
      </c>
      <c r="B18" s="56" t="str">
        <f>IFERROR(__xludf.DUMMYFUNCTION("""COMPUTED_VALUE"""),"Desserts, Beverages")</f>
        <v>Desserts, Beverages</v>
      </c>
      <c r="C18" s="56" t="str">
        <f>IFERROR(__xludf.DUMMYFUNCTION("""COMPUTED_VALUE"""),"Koramangala")</f>
        <v>Koramangala</v>
      </c>
      <c r="D18" s="56" t="str">
        <f>IFERROR(__xludf.DUMMYFUNCTION("""COMPUTED_VALUE"""),"Koramangala")</f>
        <v>Koramangala</v>
      </c>
      <c r="E18" s="56">
        <f>IFERROR(__xludf.DUMMYFUNCTION("""COMPUTED_VALUE"""),4.3)</f>
        <v>4.3</v>
      </c>
      <c r="F18" s="56">
        <f>IFERROR(__xludf.DUMMYFUNCTION("""COMPUTED_VALUE"""),200.0)</f>
        <v>200</v>
      </c>
      <c r="G18" s="57">
        <f>IFERROR(__xludf.DUMMYFUNCTION("""COMPUTED_VALUE"""),360.0)</f>
        <v>360</v>
      </c>
      <c r="H18" s="56">
        <f>IFERROR(__xludf.DUMMYFUNCTION("""COMPUTED_VALUE"""),600.0)</f>
        <v>600</v>
      </c>
    </row>
    <row r="19">
      <c r="A19" s="56" t="str">
        <f>IFERROR(__xludf.DUMMYFUNCTION("""COMPUTED_VALUE"""),"Sri Lakshmi Dhaba")</f>
        <v>Sri Lakshmi Dhaba</v>
      </c>
      <c r="B19" s="56" t="str">
        <f>IFERROR(__xludf.DUMMYFUNCTION("""COMPUTED_VALUE"""),"North Indian")</f>
        <v>North Indian</v>
      </c>
      <c r="C19" s="56" t="str">
        <f>IFERROR(__xludf.DUMMYFUNCTION("""COMPUTED_VALUE"""),"Bommanahalli")</f>
        <v>Bommanahalli</v>
      </c>
      <c r="D19" s="56" t="str">
        <f>IFERROR(__xludf.DUMMYFUNCTION("""COMPUTED_VALUE"""),"BTM")</f>
        <v>BTM</v>
      </c>
      <c r="E19" s="56">
        <f>IFERROR(__xludf.DUMMYFUNCTION("""COMPUTED_VALUE"""),4.3)</f>
        <v>4.3</v>
      </c>
      <c r="F19" s="56">
        <f>IFERROR(__xludf.DUMMYFUNCTION("""COMPUTED_VALUE"""),200.0)</f>
        <v>200</v>
      </c>
      <c r="G19" s="57">
        <f>IFERROR(__xludf.DUMMYFUNCTION("""COMPUTED_VALUE"""),360.0)</f>
        <v>360</v>
      </c>
      <c r="H19" s="56">
        <f>IFERROR(__xludf.DUMMYFUNCTION("""COMPUTED_VALUE"""),600.0)</f>
        <v>600</v>
      </c>
    </row>
    <row r="20">
      <c r="A20" s="56" t="str">
        <f>IFERROR(__xludf.DUMMYFUNCTION("""COMPUTED_VALUE"""),"Falahaar &amp; Kota Kachori")</f>
        <v>Falahaar &amp; Kota Kachori</v>
      </c>
      <c r="B20" s="56" t="str">
        <f>IFERROR(__xludf.DUMMYFUNCTION("""COMPUTED_VALUE"""),"North Indian")</f>
        <v>North Indian</v>
      </c>
      <c r="C20" s="56" t="str">
        <f>IFERROR(__xludf.DUMMYFUNCTION("""COMPUTED_VALUE"""),"6th block")</f>
        <v>6th block</v>
      </c>
      <c r="D20" s="56" t="str">
        <f>IFERROR(__xludf.DUMMYFUNCTION("""COMPUTED_VALUE"""),"Koramangala")</f>
        <v>Koramangala</v>
      </c>
      <c r="E20" s="56">
        <f>IFERROR(__xludf.DUMMYFUNCTION("""COMPUTED_VALUE"""),4.3)</f>
        <v>4.3</v>
      </c>
      <c r="F20" s="56">
        <f>IFERROR(__xludf.DUMMYFUNCTION("""COMPUTED_VALUE"""),300.0)</f>
        <v>300</v>
      </c>
      <c r="G20" s="57">
        <f>IFERROR(__xludf.DUMMYFUNCTION("""COMPUTED_VALUE"""),540.0)</f>
        <v>540</v>
      </c>
      <c r="H20" s="56">
        <f>IFERROR(__xludf.DUMMYFUNCTION("""COMPUTED_VALUE"""),900.0)</f>
        <v>900</v>
      </c>
    </row>
    <row r="21">
      <c r="A21" s="56" t="str">
        <f>IFERROR(__xludf.DUMMYFUNCTION("""COMPUTED_VALUE"""),"Shree Khana Khazana")</f>
        <v>Shree Khana Khazana</v>
      </c>
      <c r="B21" s="56" t="str">
        <f>IFERROR(__xludf.DUMMYFUNCTION("""COMPUTED_VALUE"""),"Indian, Rajasthani")</f>
        <v>Indian, Rajasthani</v>
      </c>
      <c r="C21" s="56" t="str">
        <f>IFERROR(__xludf.DUMMYFUNCTION("""COMPUTED_VALUE"""),"Sector 4")</f>
        <v>Sector 4</v>
      </c>
      <c r="D21" s="56" t="str">
        <f>IFERROR(__xludf.DUMMYFUNCTION("""COMPUTED_VALUE"""),"HSR")</f>
        <v>HSR</v>
      </c>
      <c r="E21" s="56">
        <f>IFERROR(__xludf.DUMMYFUNCTION("""COMPUTED_VALUE"""),4.3)</f>
        <v>4.3</v>
      </c>
      <c r="F21" s="56">
        <f>IFERROR(__xludf.DUMMYFUNCTION("""COMPUTED_VALUE"""),350.0)</f>
        <v>350</v>
      </c>
      <c r="G21" s="57">
        <f>IFERROR(__xludf.DUMMYFUNCTION("""COMPUTED_VALUE"""),630.0)</f>
        <v>630</v>
      </c>
      <c r="H21" s="56">
        <f>IFERROR(__xludf.DUMMYFUNCTION("""COMPUTED_VALUE"""),1050.0)</f>
        <v>1050</v>
      </c>
    </row>
    <row r="22">
      <c r="A22" s="56" t="str">
        <f>IFERROR(__xludf.DUMMYFUNCTION("""COMPUTED_VALUE"""),"Just Bake - Cakes &amp; confectioners")</f>
        <v>Just Bake - Cakes &amp; confectioners</v>
      </c>
      <c r="B22" s="56" t="str">
        <f>IFERROR(__xludf.DUMMYFUNCTION("""COMPUTED_VALUE"""),"Desserts, Bakery")</f>
        <v>Desserts, Bakery</v>
      </c>
      <c r="C22" s="56" t="str">
        <f>IFERROR(__xludf.DUMMYFUNCTION("""COMPUTED_VALUE"""),"BTM 1st stage")</f>
        <v>BTM 1st stage</v>
      </c>
      <c r="D22" s="56" t="str">
        <f>IFERROR(__xludf.DUMMYFUNCTION("""COMPUTED_VALUE"""),"BTM")</f>
        <v>BTM</v>
      </c>
      <c r="E22" s="56">
        <f>IFERROR(__xludf.DUMMYFUNCTION("""COMPUTED_VALUE"""),4.3)</f>
        <v>4.3</v>
      </c>
      <c r="F22" s="56">
        <f>IFERROR(__xludf.DUMMYFUNCTION("""COMPUTED_VALUE"""),300.0)</f>
        <v>300</v>
      </c>
      <c r="G22" s="57">
        <f>IFERROR(__xludf.DUMMYFUNCTION("""COMPUTED_VALUE"""),540.0)</f>
        <v>540</v>
      </c>
      <c r="H22" s="56">
        <f>IFERROR(__xludf.DUMMYFUNCTION("""COMPUTED_VALUE"""),900.0)</f>
        <v>900</v>
      </c>
    </row>
    <row r="23">
      <c r="A23" s="56" t="str">
        <f>IFERROR(__xludf.DUMMYFUNCTION("""COMPUTED_VALUE"""),"Maa Di Hatti")</f>
        <v>Maa Di Hatti</v>
      </c>
      <c r="B23" s="56" t="str">
        <f>IFERROR(__xludf.DUMMYFUNCTION("""COMPUTED_VALUE"""),"Chinese, Healthy Food, North Indian")</f>
        <v>Chinese, Healthy Food, North Indian</v>
      </c>
      <c r="C23" s="56" t="str">
        <f>IFERROR(__xludf.DUMMYFUNCTION("""COMPUTED_VALUE"""),"Jakkasandra Extn")</f>
        <v>Jakkasandra Extn</v>
      </c>
      <c r="D23" s="56" t="str">
        <f>IFERROR(__xludf.DUMMYFUNCTION("""COMPUTED_VALUE"""),"Koramangala")</f>
        <v>Koramangala</v>
      </c>
      <c r="E23" s="56">
        <f>IFERROR(__xludf.DUMMYFUNCTION("""COMPUTED_VALUE"""),4.3)</f>
        <v>4.3</v>
      </c>
      <c r="F23" s="56">
        <f>IFERROR(__xludf.DUMMYFUNCTION("""COMPUTED_VALUE"""),129.0)</f>
        <v>129</v>
      </c>
      <c r="G23" s="57">
        <f>IFERROR(__xludf.DUMMYFUNCTION("""COMPUTED_VALUE"""),232.20000000000002)</f>
        <v>232.2</v>
      </c>
      <c r="H23" s="56">
        <f>IFERROR(__xludf.DUMMYFUNCTION("""COMPUTED_VALUE"""),387.0)</f>
        <v>387</v>
      </c>
    </row>
    <row r="24">
      <c r="A24" s="56" t="str">
        <f>IFERROR(__xludf.DUMMYFUNCTION("""COMPUTED_VALUE"""),"Hotel Godavari")</f>
        <v>Hotel Godavari</v>
      </c>
      <c r="B24" s="56" t="str">
        <f>IFERROR(__xludf.DUMMYFUNCTION("""COMPUTED_VALUE"""),"North Indian, Chinese, Hyderabadi")</f>
        <v>North Indian, Chinese, Hyderabadi</v>
      </c>
      <c r="C24" s="56" t="str">
        <f>IFERROR(__xludf.DUMMYFUNCTION("""COMPUTED_VALUE"""),"Marutinagar Main Road")</f>
        <v>Marutinagar Main Road</v>
      </c>
      <c r="D24" s="56" t="str">
        <f>IFERROR(__xludf.DUMMYFUNCTION("""COMPUTED_VALUE"""),"BTM")</f>
        <v>BTM</v>
      </c>
      <c r="E24" s="56">
        <f>IFERROR(__xludf.DUMMYFUNCTION("""COMPUTED_VALUE"""),4.3)</f>
        <v>4.3</v>
      </c>
      <c r="F24" s="56">
        <f>IFERROR(__xludf.DUMMYFUNCTION("""COMPUTED_VALUE"""),400.0)</f>
        <v>400</v>
      </c>
      <c r="G24" s="57">
        <f>IFERROR(__xludf.DUMMYFUNCTION("""COMPUTED_VALUE"""),720.0)</f>
        <v>720</v>
      </c>
      <c r="H24" s="56">
        <f>IFERROR(__xludf.DUMMYFUNCTION("""COMPUTED_VALUE"""),1200.0)</f>
        <v>1200</v>
      </c>
    </row>
    <row r="25">
      <c r="A25" s="56" t="str">
        <f>IFERROR(__xludf.DUMMYFUNCTION("""COMPUTED_VALUE"""),"Rolls On Wheels")</f>
        <v>Rolls On Wheels</v>
      </c>
      <c r="B25" s="56" t="str">
        <f>IFERROR(__xludf.DUMMYFUNCTION("""COMPUTED_VALUE"""),"Fast Food")</f>
        <v>Fast Food</v>
      </c>
      <c r="C25" s="56" t="str">
        <f>IFERROR(__xludf.DUMMYFUNCTION("""COMPUTED_VALUE"""),"1st Block")</f>
        <v>1st Block</v>
      </c>
      <c r="D25" s="56" t="str">
        <f>IFERROR(__xludf.DUMMYFUNCTION("""COMPUTED_VALUE"""),"Koramangala")</f>
        <v>Koramangala</v>
      </c>
      <c r="E25" s="56">
        <f>IFERROR(__xludf.DUMMYFUNCTION("""COMPUTED_VALUE"""),4.3)</f>
        <v>4.3</v>
      </c>
      <c r="F25" s="56">
        <f>IFERROR(__xludf.DUMMYFUNCTION("""COMPUTED_VALUE"""),300.0)</f>
        <v>300</v>
      </c>
      <c r="G25" s="57">
        <f>IFERROR(__xludf.DUMMYFUNCTION("""COMPUTED_VALUE"""),540.0)</f>
        <v>540</v>
      </c>
      <c r="H25" s="56">
        <f>IFERROR(__xludf.DUMMYFUNCTION("""COMPUTED_VALUE"""),900.0)</f>
        <v>900</v>
      </c>
    </row>
    <row r="26">
      <c r="A26" s="56" t="str">
        <f>IFERROR(__xludf.DUMMYFUNCTION("""COMPUTED_VALUE"""),"New Udupi Grand")</f>
        <v>New Udupi Grand</v>
      </c>
      <c r="B26" s="56" t="str">
        <f>IFERROR(__xludf.DUMMYFUNCTION("""COMPUTED_VALUE"""),"Chinese, Jain, North Indian, South Indian")</f>
        <v>Chinese, Jain, North Indian, South Indian</v>
      </c>
      <c r="C26" s="56" t="str">
        <f>IFERROR(__xludf.DUMMYFUNCTION("""COMPUTED_VALUE"""),"HSR")</f>
        <v>HSR</v>
      </c>
      <c r="D26" s="56" t="str">
        <f>IFERROR(__xludf.DUMMYFUNCTION("""COMPUTED_VALUE"""),"HSR")</f>
        <v>HSR</v>
      </c>
      <c r="E26" s="56">
        <f>IFERROR(__xludf.DUMMYFUNCTION("""COMPUTED_VALUE"""),4.3)</f>
        <v>4.3</v>
      </c>
      <c r="F26" s="56">
        <f>IFERROR(__xludf.DUMMYFUNCTION("""COMPUTED_VALUE"""),150.0)</f>
        <v>150</v>
      </c>
      <c r="G26" s="57">
        <f>IFERROR(__xludf.DUMMYFUNCTION("""COMPUTED_VALUE"""),270.0)</f>
        <v>270</v>
      </c>
      <c r="H26" s="56">
        <f>IFERROR(__xludf.DUMMYFUNCTION("""COMPUTED_VALUE"""),450.0)</f>
        <v>450</v>
      </c>
    </row>
    <row r="27">
      <c r="A27" s="56" t="str">
        <f>IFERROR(__xludf.DUMMYFUNCTION("""COMPUTED_VALUE"""),"Swad Punjab da")</f>
        <v>Swad Punjab da</v>
      </c>
      <c r="B27" s="56" t="str">
        <f>IFERROR(__xludf.DUMMYFUNCTION("""COMPUTED_VALUE"""),"Indian")</f>
        <v>Indian</v>
      </c>
      <c r="C27" s="56" t="str">
        <f>IFERROR(__xludf.DUMMYFUNCTION("""COMPUTED_VALUE"""),"BTM")</f>
        <v>BTM</v>
      </c>
      <c r="D27" s="56" t="str">
        <f>IFERROR(__xludf.DUMMYFUNCTION("""COMPUTED_VALUE"""),"BTM")</f>
        <v>BTM</v>
      </c>
      <c r="E27" s="56">
        <f>IFERROR(__xludf.DUMMYFUNCTION("""COMPUTED_VALUE"""),4.3)</f>
        <v>4.3</v>
      </c>
      <c r="F27" s="56">
        <f>IFERROR(__xludf.DUMMYFUNCTION("""COMPUTED_VALUE"""),250.0)</f>
        <v>250</v>
      </c>
      <c r="G27" s="57">
        <f>IFERROR(__xludf.DUMMYFUNCTION("""COMPUTED_VALUE"""),450.0)</f>
        <v>450</v>
      </c>
      <c r="H27" s="56">
        <f>IFERROR(__xludf.DUMMYFUNCTION("""COMPUTED_VALUE"""),750.0)</f>
        <v>750</v>
      </c>
    </row>
    <row r="28">
      <c r="A28" s="56" t="str">
        <f>IFERROR(__xludf.DUMMYFUNCTION("""COMPUTED_VALUE"""),"Rice Bowl")</f>
        <v>Rice Bowl</v>
      </c>
      <c r="B28" s="56" t="str">
        <f>IFERROR(__xludf.DUMMYFUNCTION("""COMPUTED_VALUE"""),"North Indian, South Indian, Chinese")</f>
        <v>North Indian, South Indian, Chinese</v>
      </c>
      <c r="C28" s="56" t="str">
        <f>IFERROR(__xludf.DUMMYFUNCTION("""COMPUTED_VALUE"""),"6th Block")</f>
        <v>6th Block</v>
      </c>
      <c r="D28" s="56" t="str">
        <f>IFERROR(__xludf.DUMMYFUNCTION("""COMPUTED_VALUE"""),"Koramangala")</f>
        <v>Koramangala</v>
      </c>
      <c r="E28" s="56">
        <f>IFERROR(__xludf.DUMMYFUNCTION("""COMPUTED_VALUE"""),4.3)</f>
        <v>4.3</v>
      </c>
      <c r="F28" s="56">
        <f>IFERROR(__xludf.DUMMYFUNCTION("""COMPUTED_VALUE"""),250.0)</f>
        <v>250</v>
      </c>
      <c r="G28" s="57">
        <f>IFERROR(__xludf.DUMMYFUNCTION("""COMPUTED_VALUE"""),450.0)</f>
        <v>450</v>
      </c>
      <c r="H28" s="56">
        <f>IFERROR(__xludf.DUMMYFUNCTION("""COMPUTED_VALUE"""),750.0)</f>
        <v>750</v>
      </c>
    </row>
    <row r="29">
      <c r="A29" s="56" t="str">
        <f>IFERROR(__xludf.DUMMYFUNCTION("""COMPUTED_VALUE"""),"High N Hungry")</f>
        <v>High N Hungry</v>
      </c>
      <c r="B29" s="56" t="str">
        <f>IFERROR(__xludf.DUMMYFUNCTION("""COMPUTED_VALUE"""),"Andhra, Biryani, Chinese, Desserts, Fast Food, Seafood, South Indian")</f>
        <v>Andhra, Biryani, Chinese, Desserts, Fast Food, Seafood, South Indian</v>
      </c>
      <c r="C29" s="56" t="str">
        <f>IFERROR(__xludf.DUMMYFUNCTION("""COMPUTED_VALUE"""),"4th Cross")</f>
        <v>4th Cross</v>
      </c>
      <c r="D29" s="56" t="str">
        <f>IFERROR(__xludf.DUMMYFUNCTION("""COMPUTED_VALUE"""),"BTM")</f>
        <v>BTM</v>
      </c>
      <c r="E29" s="56">
        <f>IFERROR(__xludf.DUMMYFUNCTION("""COMPUTED_VALUE"""),4.3)</f>
        <v>4.3</v>
      </c>
      <c r="F29" s="56">
        <f>IFERROR(__xludf.DUMMYFUNCTION("""COMPUTED_VALUE"""),350.0)</f>
        <v>350</v>
      </c>
      <c r="G29" s="57">
        <f>IFERROR(__xludf.DUMMYFUNCTION("""COMPUTED_VALUE"""),630.0)</f>
        <v>630</v>
      </c>
      <c r="H29" s="56">
        <f>IFERROR(__xludf.DUMMYFUNCTION("""COMPUTED_VALUE"""),1050.0)</f>
        <v>1050</v>
      </c>
    </row>
    <row r="30">
      <c r="A30" s="56" t="str">
        <f>IFERROR(__xludf.DUMMYFUNCTION("""COMPUTED_VALUE"""),"Burger King")</f>
        <v>Burger King</v>
      </c>
      <c r="B30" s="56" t="str">
        <f>IFERROR(__xludf.DUMMYFUNCTION("""COMPUTED_VALUE"""),"American, Fast Food")</f>
        <v>American, Fast Food</v>
      </c>
      <c r="C30" s="56" t="str">
        <f>IFERROR(__xludf.DUMMYFUNCTION("""COMPUTED_VALUE"""),"7th Block")</f>
        <v>7th Block</v>
      </c>
      <c r="D30" s="56" t="str">
        <f>IFERROR(__xludf.DUMMYFUNCTION("""COMPUTED_VALUE"""),"Koramangala")</f>
        <v>Koramangala</v>
      </c>
      <c r="E30" s="56">
        <f>IFERROR(__xludf.DUMMYFUNCTION("""COMPUTED_VALUE"""),4.3)</f>
        <v>4.3</v>
      </c>
      <c r="F30" s="56">
        <f>IFERROR(__xludf.DUMMYFUNCTION("""COMPUTED_VALUE"""),350.0)</f>
        <v>350</v>
      </c>
      <c r="G30" s="57">
        <f>IFERROR(__xludf.DUMMYFUNCTION("""COMPUTED_VALUE"""),630.0)</f>
        <v>630</v>
      </c>
      <c r="H30" s="56">
        <f>IFERROR(__xludf.DUMMYFUNCTION("""COMPUTED_VALUE"""),1050.0)</f>
        <v>1050</v>
      </c>
    </row>
    <row r="31">
      <c r="A31" s="56" t="str">
        <f>IFERROR(__xludf.DUMMYFUNCTION("""COMPUTED_VALUE"""),"Nandhana Palace")</f>
        <v>Nandhana Palace</v>
      </c>
      <c r="B31" s="56" t="str">
        <f>IFERROR(__xludf.DUMMYFUNCTION("""COMPUTED_VALUE"""),"Biryani, Seafood, North Indian, Chinese, Desserts, Andhra, South Indian")</f>
        <v>Biryani, Seafood, North Indian, Chinese, Desserts, Andhra, South Indian</v>
      </c>
      <c r="C31" s="56" t="str">
        <f>IFERROR(__xludf.DUMMYFUNCTION("""COMPUTED_VALUE"""),"Koramangala")</f>
        <v>Koramangala</v>
      </c>
      <c r="D31" s="56" t="str">
        <f>IFERROR(__xludf.DUMMYFUNCTION("""COMPUTED_VALUE"""),"Koramangala")</f>
        <v>Koramangala</v>
      </c>
      <c r="E31" s="56">
        <f>IFERROR(__xludf.DUMMYFUNCTION("""COMPUTED_VALUE"""),4.3)</f>
        <v>4.3</v>
      </c>
      <c r="F31" s="56">
        <f>IFERROR(__xludf.DUMMYFUNCTION("""COMPUTED_VALUE"""),500.0)</f>
        <v>500</v>
      </c>
      <c r="G31" s="57">
        <f>IFERROR(__xludf.DUMMYFUNCTION("""COMPUTED_VALUE"""),900.0)</f>
        <v>900</v>
      </c>
      <c r="H31" s="56">
        <f>IFERROR(__xludf.DUMMYFUNCTION("""COMPUTED_VALUE"""),1500.0)</f>
        <v>1500</v>
      </c>
    </row>
    <row r="32">
      <c r="A32" s="56" t="str">
        <f>IFERROR(__xludf.DUMMYFUNCTION("""COMPUTED_VALUE"""),"Easy Bites")</f>
        <v>Easy Bites</v>
      </c>
      <c r="B32" s="56" t="str">
        <f>IFERROR(__xludf.DUMMYFUNCTION("""COMPUTED_VALUE"""),"Snacks, American")</f>
        <v>Snacks, American</v>
      </c>
      <c r="C32" s="56" t="str">
        <f>IFERROR(__xludf.DUMMYFUNCTION("""COMPUTED_VALUE"""),"koramangala")</f>
        <v>koramangala</v>
      </c>
      <c r="D32" s="56" t="str">
        <f>IFERROR(__xludf.DUMMYFUNCTION("""COMPUTED_VALUE"""),"Koramangala")</f>
        <v>Koramangala</v>
      </c>
      <c r="E32" s="56">
        <f>IFERROR(__xludf.DUMMYFUNCTION("""COMPUTED_VALUE"""),4.3)</f>
        <v>4.3</v>
      </c>
      <c r="F32" s="56">
        <f>IFERROR(__xludf.DUMMYFUNCTION("""COMPUTED_VALUE"""),200.0)</f>
        <v>200</v>
      </c>
      <c r="G32" s="57">
        <f>IFERROR(__xludf.DUMMYFUNCTION("""COMPUTED_VALUE"""),360.0)</f>
        <v>360</v>
      </c>
      <c r="H32" s="56">
        <f>IFERROR(__xludf.DUMMYFUNCTION("""COMPUTED_VALUE"""),600.0)</f>
        <v>600</v>
      </c>
    </row>
    <row r="33">
      <c r="A33" s="56" t="str">
        <f>IFERROR(__xludf.DUMMYFUNCTION("""COMPUTED_VALUE"""),"Bengali Fun Foods")</f>
        <v>Bengali Fun Foods</v>
      </c>
      <c r="B33" s="56" t="str">
        <f>IFERROR(__xludf.DUMMYFUNCTION("""COMPUTED_VALUE"""),"North Indian")</f>
        <v>North Indian</v>
      </c>
      <c r="C33" s="56" t="str">
        <f>IFERROR(__xludf.DUMMYFUNCTION("""COMPUTED_VALUE"""),"BTM 2nd stage")</f>
        <v>BTM 2nd stage</v>
      </c>
      <c r="D33" s="56" t="str">
        <f>IFERROR(__xludf.DUMMYFUNCTION("""COMPUTED_VALUE"""),"BTM")</f>
        <v>BTM</v>
      </c>
      <c r="E33" s="56">
        <f>IFERROR(__xludf.DUMMYFUNCTION("""COMPUTED_VALUE"""),4.2)</f>
        <v>4.2</v>
      </c>
      <c r="F33" s="56">
        <f>IFERROR(__xludf.DUMMYFUNCTION("""COMPUTED_VALUE"""),300.0)</f>
        <v>300</v>
      </c>
      <c r="G33" s="57">
        <f>IFERROR(__xludf.DUMMYFUNCTION("""COMPUTED_VALUE"""),540.0)</f>
        <v>540</v>
      </c>
      <c r="H33" s="56">
        <f>IFERROR(__xludf.DUMMYFUNCTION("""COMPUTED_VALUE"""),900.0)</f>
        <v>900</v>
      </c>
    </row>
    <row r="34">
      <c r="A34" s="56" t="str">
        <f>IFERROR(__xludf.DUMMYFUNCTION("""COMPUTED_VALUE"""),"Madurai Idly Shop")</f>
        <v>Madurai Idly Shop</v>
      </c>
      <c r="B34" s="56" t="str">
        <f>IFERROR(__xludf.DUMMYFUNCTION("""COMPUTED_VALUE"""),"South Indian")</f>
        <v>South Indian</v>
      </c>
      <c r="C34" s="56" t="str">
        <f>IFERROR(__xludf.DUMMYFUNCTION("""COMPUTED_VALUE"""),"6th Block")</f>
        <v>6th Block</v>
      </c>
      <c r="D34" s="56" t="str">
        <f>IFERROR(__xludf.DUMMYFUNCTION("""COMPUTED_VALUE"""),"Koramangala")</f>
        <v>Koramangala</v>
      </c>
      <c r="E34" s="56">
        <f>IFERROR(__xludf.DUMMYFUNCTION("""COMPUTED_VALUE"""),4.2)</f>
        <v>4.2</v>
      </c>
      <c r="F34" s="56">
        <f>IFERROR(__xludf.DUMMYFUNCTION("""COMPUTED_VALUE"""),150.0)</f>
        <v>150</v>
      </c>
      <c r="G34" s="57">
        <f>IFERROR(__xludf.DUMMYFUNCTION("""COMPUTED_VALUE"""),270.0)</f>
        <v>270</v>
      </c>
      <c r="H34" s="56">
        <f>IFERROR(__xludf.DUMMYFUNCTION("""COMPUTED_VALUE"""),450.0)</f>
        <v>450</v>
      </c>
    </row>
    <row r="35">
      <c r="A35" s="56" t="str">
        <f>IFERROR(__xludf.DUMMYFUNCTION("""COMPUTED_VALUE"""),"Oottupura")</f>
        <v>Oottupura</v>
      </c>
      <c r="B35" s="56" t="str">
        <f>IFERROR(__xludf.DUMMYFUNCTION("""COMPUTED_VALUE"""),"Kerala, South Indian")</f>
        <v>Kerala, South Indian</v>
      </c>
      <c r="C35" s="56" t="str">
        <f>IFERROR(__xludf.DUMMYFUNCTION("""COMPUTED_VALUE"""),"BTM")</f>
        <v>BTM</v>
      </c>
      <c r="D35" s="56" t="str">
        <f>IFERROR(__xludf.DUMMYFUNCTION("""COMPUTED_VALUE"""),"BTM")</f>
        <v>BTM</v>
      </c>
      <c r="E35" s="56">
        <f>IFERROR(__xludf.DUMMYFUNCTION("""COMPUTED_VALUE"""),4.2)</f>
        <v>4.2</v>
      </c>
      <c r="F35" s="56">
        <f>IFERROR(__xludf.DUMMYFUNCTION("""COMPUTED_VALUE"""),268.0)</f>
        <v>268</v>
      </c>
      <c r="G35" s="57">
        <f>IFERROR(__xludf.DUMMYFUNCTION("""COMPUTED_VALUE"""),482.40000000000003)</f>
        <v>482.4</v>
      </c>
      <c r="H35" s="56">
        <f>IFERROR(__xludf.DUMMYFUNCTION("""COMPUTED_VALUE"""),804.0)</f>
        <v>804</v>
      </c>
    </row>
    <row r="36">
      <c r="A36" s="56" t="str">
        <f>IFERROR(__xludf.DUMMYFUNCTION("""COMPUTED_VALUE"""),"Taco Bell")</f>
        <v>Taco Bell</v>
      </c>
      <c r="B36" s="56" t="str">
        <f>IFERROR(__xludf.DUMMYFUNCTION("""COMPUTED_VALUE"""),"Mexican")</f>
        <v>Mexican</v>
      </c>
      <c r="C36" s="56" t="str">
        <f>IFERROR(__xludf.DUMMYFUNCTION("""COMPUTED_VALUE"""),"6th Block")</f>
        <v>6th Block</v>
      </c>
      <c r="D36" s="56" t="str">
        <f>IFERROR(__xludf.DUMMYFUNCTION("""COMPUTED_VALUE"""),"Koramangala")</f>
        <v>Koramangala</v>
      </c>
      <c r="E36" s="56">
        <f>IFERROR(__xludf.DUMMYFUNCTION("""COMPUTED_VALUE"""),4.2)</f>
        <v>4.2</v>
      </c>
      <c r="F36" s="56">
        <f>IFERROR(__xludf.DUMMYFUNCTION("""COMPUTED_VALUE"""),600.0)</f>
        <v>600</v>
      </c>
      <c r="G36" s="57">
        <f>IFERROR(__xludf.DUMMYFUNCTION("""COMPUTED_VALUE"""),1080.0)</f>
        <v>1080</v>
      </c>
      <c r="H36" s="56">
        <f>IFERROR(__xludf.DUMMYFUNCTION("""COMPUTED_VALUE"""),1800.0)</f>
        <v>1800</v>
      </c>
    </row>
    <row r="37">
      <c r="A37" s="56" t="str">
        <f>IFERROR(__xludf.DUMMYFUNCTION("""COMPUTED_VALUE"""),"Hyderabadi Biryani Hub")</f>
        <v>Hyderabadi Biryani Hub</v>
      </c>
      <c r="B37" s="56" t="str">
        <f>IFERROR(__xludf.DUMMYFUNCTION("""COMPUTED_VALUE"""),"North Indian, Chinese, Biryani")</f>
        <v>North Indian, Chinese, Biryani</v>
      </c>
      <c r="C37" s="56" t="str">
        <f>IFERROR(__xludf.DUMMYFUNCTION("""COMPUTED_VALUE"""),"3rd main")</f>
        <v>3rd main</v>
      </c>
      <c r="D37" s="56" t="str">
        <f>IFERROR(__xludf.DUMMYFUNCTION("""COMPUTED_VALUE"""),"BTM")</f>
        <v>BTM</v>
      </c>
      <c r="E37" s="56">
        <f>IFERROR(__xludf.DUMMYFUNCTION("""COMPUTED_VALUE"""),4.2)</f>
        <v>4.2</v>
      </c>
      <c r="F37" s="56">
        <f>IFERROR(__xludf.DUMMYFUNCTION("""COMPUTED_VALUE"""),450.0)</f>
        <v>450</v>
      </c>
      <c r="G37" s="57">
        <f>IFERROR(__xludf.DUMMYFUNCTION("""COMPUTED_VALUE"""),810.0)</f>
        <v>810</v>
      </c>
      <c r="H37" s="56">
        <f>IFERROR(__xludf.DUMMYFUNCTION("""COMPUTED_VALUE"""),1350.0)</f>
        <v>1350</v>
      </c>
    </row>
    <row r="38">
      <c r="A38" s="56" t="str">
        <f>IFERROR(__xludf.DUMMYFUNCTION("""COMPUTED_VALUE"""),"Biriyani Zone")</f>
        <v>Biriyani Zone</v>
      </c>
      <c r="B38" s="56" t="str">
        <f>IFERROR(__xludf.DUMMYFUNCTION("""COMPUTED_VALUE"""),"North Indian, Chinese, Biryani")</f>
        <v>North Indian, Chinese, Biryani</v>
      </c>
      <c r="C38" s="56" t="str">
        <f>IFERROR(__xludf.DUMMYFUNCTION("""COMPUTED_VALUE"""),"HSR 1st sector")</f>
        <v>HSR 1st sector</v>
      </c>
      <c r="D38" s="56" t="str">
        <f>IFERROR(__xludf.DUMMYFUNCTION("""COMPUTED_VALUE"""),"HSR")</f>
        <v>HSR</v>
      </c>
      <c r="E38" s="56">
        <f>IFERROR(__xludf.DUMMYFUNCTION("""COMPUTED_VALUE"""),4.2)</f>
        <v>4.2</v>
      </c>
      <c r="F38" s="56">
        <f>IFERROR(__xludf.DUMMYFUNCTION("""COMPUTED_VALUE"""),600.0)</f>
        <v>600</v>
      </c>
      <c r="G38" s="57">
        <f>IFERROR(__xludf.DUMMYFUNCTION("""COMPUTED_VALUE"""),1080.0)</f>
        <v>1080</v>
      </c>
      <c r="H38" s="56">
        <f>IFERROR(__xludf.DUMMYFUNCTION("""COMPUTED_VALUE"""),1800.0)</f>
        <v>1800</v>
      </c>
    </row>
    <row r="39">
      <c r="A39" s="56" t="str">
        <f>IFERROR(__xludf.DUMMYFUNCTION("""COMPUTED_VALUE"""),"Gongura's")</f>
        <v>Gongura's</v>
      </c>
      <c r="B39" s="56" t="str">
        <f>IFERROR(__xludf.DUMMYFUNCTION("""COMPUTED_VALUE"""),"North Indian, Chinese, Biryani")</f>
        <v>North Indian, Chinese, Biryani</v>
      </c>
      <c r="C39" s="56" t="str">
        <f>IFERROR(__xludf.DUMMYFUNCTION("""COMPUTED_VALUE"""),"Sector 7")</f>
        <v>Sector 7</v>
      </c>
      <c r="D39" s="56" t="str">
        <f>IFERROR(__xludf.DUMMYFUNCTION("""COMPUTED_VALUE"""),"HSR")</f>
        <v>HSR</v>
      </c>
      <c r="E39" s="56">
        <f>IFERROR(__xludf.DUMMYFUNCTION("""COMPUTED_VALUE"""),4.2)</f>
        <v>4.2</v>
      </c>
      <c r="F39" s="56">
        <f>IFERROR(__xludf.DUMMYFUNCTION("""COMPUTED_VALUE"""),300.0)</f>
        <v>300</v>
      </c>
      <c r="G39" s="57">
        <f>IFERROR(__xludf.DUMMYFUNCTION("""COMPUTED_VALUE"""),540.0)</f>
        <v>540</v>
      </c>
      <c r="H39" s="56">
        <f>IFERROR(__xludf.DUMMYFUNCTION("""COMPUTED_VALUE"""),900.0)</f>
        <v>900</v>
      </c>
    </row>
    <row r="40">
      <c r="A40" s="56" t="str">
        <f>IFERROR(__xludf.DUMMYFUNCTION("""COMPUTED_VALUE"""),"Bathinda Junction")</f>
        <v>Bathinda Junction</v>
      </c>
      <c r="B40" s="56" t="str">
        <f>IFERROR(__xludf.DUMMYFUNCTION("""COMPUTED_VALUE"""),"North Indian")</f>
        <v>North Indian</v>
      </c>
      <c r="C40" s="56" t="str">
        <f>IFERROR(__xludf.DUMMYFUNCTION("""COMPUTED_VALUE"""),"5th Block")</f>
        <v>5th Block</v>
      </c>
      <c r="D40" s="56" t="str">
        <f>IFERROR(__xludf.DUMMYFUNCTION("""COMPUTED_VALUE"""),"Koramangala")</f>
        <v>Koramangala</v>
      </c>
      <c r="E40" s="56">
        <f>IFERROR(__xludf.DUMMYFUNCTION("""COMPUTED_VALUE"""),4.2)</f>
        <v>4.2</v>
      </c>
      <c r="F40" s="56">
        <f>IFERROR(__xludf.DUMMYFUNCTION("""COMPUTED_VALUE"""),250.0)</f>
        <v>250</v>
      </c>
      <c r="G40" s="57">
        <f>IFERROR(__xludf.DUMMYFUNCTION("""COMPUTED_VALUE"""),450.0)</f>
        <v>450</v>
      </c>
      <c r="H40" s="56">
        <f>IFERROR(__xludf.DUMMYFUNCTION("""COMPUTED_VALUE"""),750.0)</f>
        <v>750</v>
      </c>
    </row>
    <row r="41">
      <c r="A41" s="56" t="str">
        <f>IFERROR(__xludf.DUMMYFUNCTION("""COMPUTED_VALUE"""),"Leon Grill")</f>
        <v>Leon Grill</v>
      </c>
      <c r="B41" s="56" t="str">
        <f>IFERROR(__xludf.DUMMYFUNCTION("""COMPUTED_VALUE"""),"Turkish, Portuguese, American")</f>
        <v>Turkish, Portuguese, American</v>
      </c>
      <c r="C41" s="56" t="str">
        <f>IFERROR(__xludf.DUMMYFUNCTION("""COMPUTED_VALUE"""),"3rd Sector")</f>
        <v>3rd Sector</v>
      </c>
      <c r="D41" s="56" t="str">
        <f>IFERROR(__xludf.DUMMYFUNCTION("""COMPUTED_VALUE"""),"HSR")</f>
        <v>HSR</v>
      </c>
      <c r="E41" s="56">
        <f>IFERROR(__xludf.DUMMYFUNCTION("""COMPUTED_VALUE"""),4.2)</f>
        <v>4.2</v>
      </c>
      <c r="F41" s="56">
        <f>IFERROR(__xludf.DUMMYFUNCTION("""COMPUTED_VALUE"""),300.0)</f>
        <v>300</v>
      </c>
      <c r="G41" s="57">
        <f>IFERROR(__xludf.DUMMYFUNCTION("""COMPUTED_VALUE"""),540.0)</f>
        <v>540</v>
      </c>
      <c r="H41" s="56">
        <f>IFERROR(__xludf.DUMMYFUNCTION("""COMPUTED_VALUE"""),900.0)</f>
        <v>900</v>
      </c>
    </row>
    <row r="42">
      <c r="A42" s="56" t="str">
        <f>IFERROR(__xludf.DUMMYFUNCTION("""COMPUTED_VALUE"""),"Venu's Donne Biryani")</f>
        <v>Venu's Donne Biryani</v>
      </c>
      <c r="B42" s="56" t="str">
        <f>IFERROR(__xludf.DUMMYFUNCTION("""COMPUTED_VALUE"""),"Biryani")</f>
        <v>Biryani</v>
      </c>
      <c r="C42" s="56" t="str">
        <f>IFERROR(__xludf.DUMMYFUNCTION("""COMPUTED_VALUE"""),"Chocolate Factory Road")</f>
        <v>Chocolate Factory Road</v>
      </c>
      <c r="D42" s="56" t="str">
        <f>IFERROR(__xludf.DUMMYFUNCTION("""COMPUTED_VALUE"""),"BTM")</f>
        <v>BTM</v>
      </c>
      <c r="E42" s="56">
        <f>IFERROR(__xludf.DUMMYFUNCTION("""COMPUTED_VALUE"""),4.2)</f>
        <v>4.2</v>
      </c>
      <c r="F42" s="56">
        <f>IFERROR(__xludf.DUMMYFUNCTION("""COMPUTED_VALUE"""),300.0)</f>
        <v>300</v>
      </c>
      <c r="G42" s="57">
        <f>IFERROR(__xludf.DUMMYFUNCTION("""COMPUTED_VALUE"""),540.0)</f>
        <v>540</v>
      </c>
      <c r="H42" s="56">
        <f>IFERROR(__xludf.DUMMYFUNCTION("""COMPUTED_VALUE"""),900.0)</f>
        <v>900</v>
      </c>
    </row>
    <row r="43">
      <c r="A43" s="56" t="str">
        <f>IFERROR(__xludf.DUMMYFUNCTION("""COMPUTED_VALUE"""),"Cakewala")</f>
        <v>Cakewala</v>
      </c>
      <c r="B43" s="56" t="str">
        <f>IFERROR(__xludf.DUMMYFUNCTION("""COMPUTED_VALUE"""),"Desserts")</f>
        <v>Desserts</v>
      </c>
      <c r="C43" s="56" t="str">
        <f>IFERROR(__xludf.DUMMYFUNCTION("""COMPUTED_VALUE"""),"HSR")</f>
        <v>HSR</v>
      </c>
      <c r="D43" s="56" t="str">
        <f>IFERROR(__xludf.DUMMYFUNCTION("""COMPUTED_VALUE"""),"HSR")</f>
        <v>HSR</v>
      </c>
      <c r="E43" s="56">
        <f>IFERROR(__xludf.DUMMYFUNCTION("""COMPUTED_VALUE"""),4.1)</f>
        <v>4.1</v>
      </c>
      <c r="F43" s="56">
        <f>IFERROR(__xludf.DUMMYFUNCTION("""COMPUTED_VALUE"""),450.0)</f>
        <v>450</v>
      </c>
      <c r="G43" s="57">
        <f>IFERROR(__xludf.DUMMYFUNCTION("""COMPUTED_VALUE"""),810.0)</f>
        <v>810</v>
      </c>
      <c r="H43" s="56">
        <f>IFERROR(__xludf.DUMMYFUNCTION("""COMPUTED_VALUE"""),1350.0)</f>
        <v>1350</v>
      </c>
    </row>
    <row r="44">
      <c r="A44" s="56" t="str">
        <f>IFERROR(__xludf.DUMMYFUNCTION("""COMPUTED_VALUE"""),"Swadista Aahar")</f>
        <v>Swadista Aahar</v>
      </c>
      <c r="B44" s="56" t="str">
        <f>IFERROR(__xludf.DUMMYFUNCTION("""COMPUTED_VALUE"""),"South Indian, Snacks, North Indian, Chinese")</f>
        <v>South Indian, Snacks, North Indian, Chinese</v>
      </c>
      <c r="C44" s="56" t="str">
        <f>IFERROR(__xludf.DUMMYFUNCTION("""COMPUTED_VALUE"""),"16th Main Road 2nd Stage")</f>
        <v>16th Main Road 2nd Stage</v>
      </c>
      <c r="D44" s="56" t="str">
        <f>IFERROR(__xludf.DUMMYFUNCTION("""COMPUTED_VALUE"""),"BTM")</f>
        <v>BTM</v>
      </c>
      <c r="E44" s="56">
        <f>IFERROR(__xludf.DUMMYFUNCTION("""COMPUTED_VALUE"""),4.1)</f>
        <v>4.1</v>
      </c>
      <c r="F44" s="56">
        <f>IFERROR(__xludf.DUMMYFUNCTION("""COMPUTED_VALUE"""),250.0)</f>
        <v>250</v>
      </c>
      <c r="G44" s="57">
        <f>IFERROR(__xludf.DUMMYFUNCTION("""COMPUTED_VALUE"""),450.0)</f>
        <v>450</v>
      </c>
      <c r="H44" s="56">
        <f>IFERROR(__xludf.DUMMYFUNCTION("""COMPUTED_VALUE"""),750.0)</f>
        <v>750</v>
      </c>
    </row>
    <row r="45">
      <c r="A45" s="56" t="str">
        <f>IFERROR(__xludf.DUMMYFUNCTION("""COMPUTED_VALUE"""),"Cream Stone")</f>
        <v>Cream Stone</v>
      </c>
      <c r="B45" s="56" t="str">
        <f>IFERROR(__xludf.DUMMYFUNCTION("""COMPUTED_VALUE"""),"Desserts")</f>
        <v>Desserts</v>
      </c>
      <c r="C45" s="56" t="str">
        <f>IFERROR(__xludf.DUMMYFUNCTION("""COMPUTED_VALUE"""),"5th Block")</f>
        <v>5th Block</v>
      </c>
      <c r="D45" s="56" t="str">
        <f>IFERROR(__xludf.DUMMYFUNCTION("""COMPUTED_VALUE"""),"Koramangala")</f>
        <v>Koramangala</v>
      </c>
      <c r="E45" s="56">
        <f>IFERROR(__xludf.DUMMYFUNCTION("""COMPUTED_VALUE"""),4.1)</f>
        <v>4.1</v>
      </c>
      <c r="F45" s="56">
        <f>IFERROR(__xludf.DUMMYFUNCTION("""COMPUTED_VALUE"""),250.0)</f>
        <v>250</v>
      </c>
      <c r="G45" s="57">
        <f>IFERROR(__xludf.DUMMYFUNCTION("""COMPUTED_VALUE"""),450.0)</f>
        <v>450</v>
      </c>
      <c r="H45" s="56">
        <f>IFERROR(__xludf.DUMMYFUNCTION("""COMPUTED_VALUE"""),750.0)</f>
        <v>750</v>
      </c>
    </row>
    <row r="46">
      <c r="A46" s="56" t="str">
        <f>IFERROR(__xludf.DUMMYFUNCTION("""COMPUTED_VALUE"""),"Svadu Pure Ghee Sweets")</f>
        <v>Svadu Pure Ghee Sweets</v>
      </c>
      <c r="B46" s="56" t="str">
        <f>IFERROR(__xludf.DUMMYFUNCTION("""COMPUTED_VALUE"""),"Desserts, Fast Food, Sweets, Chaat")</f>
        <v>Desserts, Fast Food, Sweets, Chaat</v>
      </c>
      <c r="C46" s="56" t="str">
        <f>IFERROR(__xludf.DUMMYFUNCTION("""COMPUTED_VALUE"""),"1st Stage")</f>
        <v>1st Stage</v>
      </c>
      <c r="D46" s="56" t="str">
        <f>IFERROR(__xludf.DUMMYFUNCTION("""COMPUTED_VALUE"""),"BTM")</f>
        <v>BTM</v>
      </c>
      <c r="E46" s="56">
        <f>IFERROR(__xludf.DUMMYFUNCTION("""COMPUTED_VALUE"""),4.1)</f>
        <v>4.1</v>
      </c>
      <c r="F46" s="56">
        <f>IFERROR(__xludf.DUMMYFUNCTION("""COMPUTED_VALUE"""),200.0)</f>
        <v>200</v>
      </c>
      <c r="G46" s="57">
        <f>IFERROR(__xludf.DUMMYFUNCTION("""COMPUTED_VALUE"""),360.0)</f>
        <v>360</v>
      </c>
      <c r="H46" s="56">
        <f>IFERROR(__xludf.DUMMYFUNCTION("""COMPUTED_VALUE"""),600.0)</f>
        <v>600</v>
      </c>
    </row>
    <row r="47">
      <c r="A47" s="56" t="str">
        <f>IFERROR(__xludf.DUMMYFUNCTION("""COMPUTED_VALUE"""),"Sai Abhiruchi")</f>
        <v>Sai Abhiruchi</v>
      </c>
      <c r="B47" s="56" t="str">
        <f>IFERROR(__xludf.DUMMYFUNCTION("""COMPUTED_VALUE"""),"Chinese, South Indian, Andhra, Hyderabadi")</f>
        <v>Chinese, South Indian, Andhra, Hyderabadi</v>
      </c>
      <c r="C47" s="56" t="str">
        <f>IFERROR(__xludf.DUMMYFUNCTION("""COMPUTED_VALUE"""),"BTM")</f>
        <v>BTM</v>
      </c>
      <c r="D47" s="56" t="str">
        <f>IFERROR(__xludf.DUMMYFUNCTION("""COMPUTED_VALUE"""),"BTM")</f>
        <v>BTM</v>
      </c>
      <c r="E47" s="56">
        <f>IFERROR(__xludf.DUMMYFUNCTION("""COMPUTED_VALUE"""),4.1)</f>
        <v>4.1</v>
      </c>
      <c r="F47" s="56">
        <f>IFERROR(__xludf.DUMMYFUNCTION("""COMPUTED_VALUE"""),250.0)</f>
        <v>250</v>
      </c>
      <c r="G47" s="57">
        <f>IFERROR(__xludf.DUMMYFUNCTION("""COMPUTED_VALUE"""),450.0)</f>
        <v>450</v>
      </c>
      <c r="H47" s="56">
        <f>IFERROR(__xludf.DUMMYFUNCTION("""COMPUTED_VALUE"""),750.0)</f>
        <v>750</v>
      </c>
    </row>
    <row r="48">
      <c r="A48" s="56" t="str">
        <f>IFERROR(__xludf.DUMMYFUNCTION("""COMPUTED_VALUE"""),"Pizza Hut")</f>
        <v>Pizza Hut</v>
      </c>
      <c r="B48" s="56" t="str">
        <f>IFERROR(__xludf.DUMMYFUNCTION("""COMPUTED_VALUE"""),"Pizzas, Fast Food")</f>
        <v>Pizzas, Fast Food</v>
      </c>
      <c r="C48" s="56" t="str">
        <f>IFERROR(__xludf.DUMMYFUNCTION("""COMPUTED_VALUE"""),"Hosur Main Road")</f>
        <v>Hosur Main Road</v>
      </c>
      <c r="D48" s="56" t="str">
        <f>IFERROR(__xludf.DUMMYFUNCTION("""COMPUTED_VALUE"""),"Koramangala")</f>
        <v>Koramangala</v>
      </c>
      <c r="E48" s="56">
        <f>IFERROR(__xludf.DUMMYFUNCTION("""COMPUTED_VALUE"""),4.1)</f>
        <v>4.1</v>
      </c>
      <c r="F48" s="56">
        <f>IFERROR(__xludf.DUMMYFUNCTION("""COMPUTED_VALUE"""),600.0)</f>
        <v>600</v>
      </c>
      <c r="G48" s="57">
        <f>IFERROR(__xludf.DUMMYFUNCTION("""COMPUTED_VALUE"""),1080.0)</f>
        <v>1080</v>
      </c>
      <c r="H48" s="56">
        <f>IFERROR(__xludf.DUMMYFUNCTION("""COMPUTED_VALUE"""),1800.0)</f>
        <v>1800</v>
      </c>
    </row>
    <row r="49">
      <c r="A49" s="56" t="str">
        <f>IFERROR(__xludf.DUMMYFUNCTION("""COMPUTED_VALUE"""),"Hyderabad Biryaani House")</f>
        <v>Hyderabad Biryaani House</v>
      </c>
      <c r="B49" s="56" t="str">
        <f>IFERROR(__xludf.DUMMYFUNCTION("""COMPUTED_VALUE"""),"Biryani, Mughlai, South Indian")</f>
        <v>Biryani, Mughlai, South Indian</v>
      </c>
      <c r="C49" s="56" t="str">
        <f>IFERROR(__xludf.DUMMYFUNCTION("""COMPUTED_VALUE"""),"1st Cross Road 5th Block Near Jyothi Nivas College")</f>
        <v>1st Cross Road 5th Block Near Jyothi Nivas College</v>
      </c>
      <c r="D49" s="56" t="str">
        <f>IFERROR(__xludf.DUMMYFUNCTION("""COMPUTED_VALUE"""),"Koramangala")</f>
        <v>Koramangala</v>
      </c>
      <c r="E49" s="56">
        <f>IFERROR(__xludf.DUMMYFUNCTION("""COMPUTED_VALUE"""),4.1)</f>
        <v>4.1</v>
      </c>
      <c r="F49" s="56">
        <f>IFERROR(__xludf.DUMMYFUNCTION("""COMPUTED_VALUE"""),350.0)</f>
        <v>350</v>
      </c>
      <c r="G49" s="57">
        <f>IFERROR(__xludf.DUMMYFUNCTION("""COMPUTED_VALUE"""),630.0)</f>
        <v>630</v>
      </c>
      <c r="H49" s="56">
        <f>IFERROR(__xludf.DUMMYFUNCTION("""COMPUTED_VALUE"""),1050.0)</f>
        <v>1050</v>
      </c>
    </row>
    <row r="50">
      <c r="A50" s="56" t="str">
        <f>IFERROR(__xludf.DUMMYFUNCTION("""COMPUTED_VALUE"""),"China Pearl")</f>
        <v>China Pearl</v>
      </c>
      <c r="B50" s="56" t="str">
        <f>IFERROR(__xludf.DUMMYFUNCTION("""COMPUTED_VALUE"""),"Chinese, Asian")</f>
        <v>Chinese, Asian</v>
      </c>
      <c r="C50" s="56" t="str">
        <f>IFERROR(__xludf.DUMMYFUNCTION("""COMPUTED_VALUE"""),"6th Block")</f>
        <v>6th Block</v>
      </c>
      <c r="D50" s="56" t="str">
        <f>IFERROR(__xludf.DUMMYFUNCTION("""COMPUTED_VALUE"""),"Koramangala")</f>
        <v>Koramangala</v>
      </c>
      <c r="E50" s="56">
        <f>IFERROR(__xludf.DUMMYFUNCTION("""COMPUTED_VALUE"""),4.1)</f>
        <v>4.1</v>
      </c>
      <c r="F50" s="56">
        <f>IFERROR(__xludf.DUMMYFUNCTION("""COMPUTED_VALUE"""),527.0)</f>
        <v>527</v>
      </c>
      <c r="G50" s="57">
        <f>IFERROR(__xludf.DUMMYFUNCTION("""COMPUTED_VALUE"""),948.6)</f>
        <v>948.6</v>
      </c>
      <c r="H50" s="56">
        <f>IFERROR(__xludf.DUMMYFUNCTION("""COMPUTED_VALUE"""),1581.0)</f>
        <v>1581</v>
      </c>
    </row>
    <row r="51">
      <c r="A51" s="56" t="str">
        <f>IFERROR(__xludf.DUMMYFUNCTION("""COMPUTED_VALUE"""),"Balaji's Veg")</f>
        <v>Balaji's Veg</v>
      </c>
      <c r="B51" s="56" t="str">
        <f>IFERROR(__xludf.DUMMYFUNCTION("""COMPUTED_VALUE"""),"North Indian, Chinese, South Indian")</f>
        <v>North Indian, Chinese, South Indian</v>
      </c>
      <c r="C51" s="56" t="str">
        <f>IFERROR(__xludf.DUMMYFUNCTION("""COMPUTED_VALUE"""),"Mico Layout")</f>
        <v>Mico Layout</v>
      </c>
      <c r="D51" s="56" t="str">
        <f>IFERROR(__xludf.DUMMYFUNCTION("""COMPUTED_VALUE"""),"BTM")</f>
        <v>BTM</v>
      </c>
      <c r="E51" s="56">
        <f>IFERROR(__xludf.DUMMYFUNCTION("""COMPUTED_VALUE"""),4.1)</f>
        <v>4.1</v>
      </c>
      <c r="F51" s="56">
        <f>IFERROR(__xludf.DUMMYFUNCTION("""COMPUTED_VALUE"""),300.0)</f>
        <v>300</v>
      </c>
      <c r="G51" s="57">
        <f>IFERROR(__xludf.DUMMYFUNCTION("""COMPUTED_VALUE"""),540.0)</f>
        <v>540</v>
      </c>
      <c r="H51" s="56">
        <f>IFERROR(__xludf.DUMMYFUNCTION("""COMPUTED_VALUE"""),900.0)</f>
        <v>900</v>
      </c>
    </row>
    <row r="52">
      <c r="A52" s="56" t="str">
        <f>IFERROR(__xludf.DUMMYFUNCTION("""COMPUTED_VALUE"""),"Onesta")</f>
        <v>Onesta</v>
      </c>
      <c r="B52" s="56" t="str">
        <f>IFERROR(__xludf.DUMMYFUNCTION("""COMPUTED_VALUE"""),"Italian, Desserts, Pizzas")</f>
        <v>Italian, Desserts, Pizzas</v>
      </c>
      <c r="C52" s="56" t="str">
        <f>IFERROR(__xludf.DUMMYFUNCTION("""COMPUTED_VALUE"""),"4th Cross")</f>
        <v>4th Cross</v>
      </c>
      <c r="D52" s="56" t="str">
        <f>IFERROR(__xludf.DUMMYFUNCTION("""COMPUTED_VALUE"""),"Koramangala")</f>
        <v>Koramangala</v>
      </c>
      <c r="E52" s="56">
        <f>IFERROR(__xludf.DUMMYFUNCTION("""COMPUTED_VALUE"""),4.1)</f>
        <v>4.1</v>
      </c>
      <c r="F52" s="56">
        <f>IFERROR(__xludf.DUMMYFUNCTION("""COMPUTED_VALUE"""),250.0)</f>
        <v>250</v>
      </c>
      <c r="G52" s="57">
        <f>IFERROR(__xludf.DUMMYFUNCTION("""COMPUTED_VALUE"""),450.0)</f>
        <v>450</v>
      </c>
      <c r="H52" s="56">
        <f>IFERROR(__xludf.DUMMYFUNCTION("""COMPUTED_VALUE"""),750.0)</f>
        <v>750</v>
      </c>
    </row>
    <row r="53">
      <c r="A53" s="56" t="str">
        <f>IFERROR(__xludf.DUMMYFUNCTION("""COMPUTED_VALUE"""),"Donne Biryani Mandi")</f>
        <v>Donne Biryani Mandi</v>
      </c>
      <c r="B53" s="56" t="str">
        <f>IFERROR(__xludf.DUMMYFUNCTION("""COMPUTED_VALUE"""),"Biryani, Andhra, South Indian")</f>
        <v>Biryani, Andhra, South Indian</v>
      </c>
      <c r="C53" s="56" t="str">
        <f>IFERROR(__xludf.DUMMYFUNCTION("""COMPUTED_VALUE"""),"BTM")</f>
        <v>BTM</v>
      </c>
      <c r="D53" s="56" t="str">
        <f>IFERROR(__xludf.DUMMYFUNCTION("""COMPUTED_VALUE"""),"BTM")</f>
        <v>BTM</v>
      </c>
      <c r="E53" s="56">
        <f>IFERROR(__xludf.DUMMYFUNCTION("""COMPUTED_VALUE"""),4.1)</f>
        <v>4.1</v>
      </c>
      <c r="F53" s="56">
        <f>IFERROR(__xludf.DUMMYFUNCTION("""COMPUTED_VALUE"""),150.0)</f>
        <v>150</v>
      </c>
      <c r="G53" s="57">
        <f>IFERROR(__xludf.DUMMYFUNCTION("""COMPUTED_VALUE"""),270.0)</f>
        <v>270</v>
      </c>
      <c r="H53" s="56">
        <f>IFERROR(__xludf.DUMMYFUNCTION("""COMPUTED_VALUE"""),450.0)</f>
        <v>450</v>
      </c>
    </row>
    <row r="54">
      <c r="A54" s="56" t="str">
        <f>IFERROR(__xludf.DUMMYFUNCTION("""COMPUTED_VALUE"""),"FreshMenu")</f>
        <v>FreshMenu</v>
      </c>
      <c r="B54" s="56" t="str">
        <f>IFERROR(__xludf.DUMMYFUNCTION("""COMPUTED_VALUE"""),"Chinese, Continental, Italian, Mediterranean, Thai, Lebanese, American, Asian, Beverages, Bakery, Biryani, Cafe, Desserts, Healthy Food, Mexican, North Indian, Salads, Pizzas")</f>
        <v>Chinese, Continental, Italian, Mediterranean, Thai, Lebanese, American, Asian, Beverages, Bakery, Biryani, Cafe, Desserts, Healthy Food, Mexican, North Indian, Salads, Pizzas</v>
      </c>
      <c r="C54" s="56" t="str">
        <f>IFERROR(__xludf.DUMMYFUNCTION("""COMPUTED_VALUE"""),"1st Block")</f>
        <v>1st Block</v>
      </c>
      <c r="D54" s="56" t="str">
        <f>IFERROR(__xludf.DUMMYFUNCTION("""COMPUTED_VALUE"""),"Koramangala")</f>
        <v>Koramangala</v>
      </c>
      <c r="E54" s="56">
        <f>IFERROR(__xludf.DUMMYFUNCTION("""COMPUTED_VALUE"""),4.1)</f>
        <v>4.1</v>
      </c>
      <c r="F54" s="56">
        <f>IFERROR(__xludf.DUMMYFUNCTION("""COMPUTED_VALUE"""),350.0)</f>
        <v>350</v>
      </c>
      <c r="G54" s="57">
        <f>IFERROR(__xludf.DUMMYFUNCTION("""COMPUTED_VALUE"""),630.0)</f>
        <v>630</v>
      </c>
      <c r="H54" s="56">
        <f>IFERROR(__xludf.DUMMYFUNCTION("""COMPUTED_VALUE"""),1050.0)</f>
        <v>1050</v>
      </c>
    </row>
    <row r="55">
      <c r="A55" s="56" t="str">
        <f>IFERROR(__xludf.DUMMYFUNCTION("""COMPUTED_VALUE"""),"Donne Biryani House")</f>
        <v>Donne Biryani House</v>
      </c>
      <c r="B55" s="56" t="str">
        <f>IFERROR(__xludf.DUMMYFUNCTION("""COMPUTED_VALUE"""),"Biryani")</f>
        <v>Biryani</v>
      </c>
      <c r="C55" s="56" t="str">
        <f>IFERROR(__xludf.DUMMYFUNCTION("""COMPUTED_VALUE"""),"7th Block")</f>
        <v>7th Block</v>
      </c>
      <c r="D55" s="56" t="str">
        <f>IFERROR(__xludf.DUMMYFUNCTION("""COMPUTED_VALUE"""),"Koramangala")</f>
        <v>Koramangala</v>
      </c>
      <c r="E55" s="56">
        <f>IFERROR(__xludf.DUMMYFUNCTION("""COMPUTED_VALUE"""),4.1)</f>
        <v>4.1</v>
      </c>
      <c r="F55" s="56">
        <f>IFERROR(__xludf.DUMMYFUNCTION("""COMPUTED_VALUE"""),130.0)</f>
        <v>130</v>
      </c>
      <c r="G55" s="57">
        <f>IFERROR(__xludf.DUMMYFUNCTION("""COMPUTED_VALUE"""),234.0)</f>
        <v>234</v>
      </c>
      <c r="H55" s="56">
        <f>IFERROR(__xludf.DUMMYFUNCTION("""COMPUTED_VALUE"""),390.0)</f>
        <v>390</v>
      </c>
    </row>
    <row r="56">
      <c r="A56" s="56" t="str">
        <f>IFERROR(__xludf.DUMMYFUNCTION("""COMPUTED_VALUE"""),"Pipabu")</f>
        <v>Pipabu</v>
      </c>
      <c r="B56" s="56" t="str">
        <f>IFERROR(__xludf.DUMMYFUNCTION("""COMPUTED_VALUE"""),"Pizzas, Chinese, Pastas, Salads, American, Continental")</f>
        <v>Pizzas, Chinese, Pastas, Salads, American, Continental</v>
      </c>
      <c r="C56" s="56" t="str">
        <f>IFERROR(__xludf.DUMMYFUNCTION("""COMPUTED_VALUE"""),"4th Block")</f>
        <v>4th Block</v>
      </c>
      <c r="D56" s="56" t="str">
        <f>IFERROR(__xludf.DUMMYFUNCTION("""COMPUTED_VALUE"""),"Koramangala")</f>
        <v>Koramangala</v>
      </c>
      <c r="E56" s="56">
        <f>IFERROR(__xludf.DUMMYFUNCTION("""COMPUTED_VALUE"""),4.1)</f>
        <v>4.1</v>
      </c>
      <c r="F56" s="56">
        <f>IFERROR(__xludf.DUMMYFUNCTION("""COMPUTED_VALUE"""),257.0)</f>
        <v>257</v>
      </c>
      <c r="G56" s="57">
        <f>IFERROR(__xludf.DUMMYFUNCTION("""COMPUTED_VALUE"""),462.6)</f>
        <v>462.6</v>
      </c>
      <c r="H56" s="56">
        <f>IFERROR(__xludf.DUMMYFUNCTION("""COMPUTED_VALUE"""),771.0)</f>
        <v>771</v>
      </c>
    </row>
    <row r="57">
      <c r="A57" s="56" t="str">
        <f>IFERROR(__xludf.DUMMYFUNCTION("""COMPUTED_VALUE"""),"Sharmas punjabi restaurant")</f>
        <v>Sharmas punjabi restaurant</v>
      </c>
      <c r="B57" s="56" t="str">
        <f>IFERROR(__xludf.DUMMYFUNCTION("""COMPUTED_VALUE"""),"North Indian")</f>
        <v>North Indian</v>
      </c>
      <c r="C57" s="56" t="str">
        <f>IFERROR(__xludf.DUMMYFUNCTION("""COMPUTED_VALUE"""),"1st Block")</f>
        <v>1st Block</v>
      </c>
      <c r="D57" s="56" t="str">
        <f>IFERROR(__xludf.DUMMYFUNCTION("""COMPUTED_VALUE"""),"Koramangala")</f>
        <v>Koramangala</v>
      </c>
      <c r="E57" s="56">
        <f>IFERROR(__xludf.DUMMYFUNCTION("""COMPUTED_VALUE"""),4.1)</f>
        <v>4.1</v>
      </c>
      <c r="F57" s="56">
        <f>IFERROR(__xludf.DUMMYFUNCTION("""COMPUTED_VALUE"""),200.0)</f>
        <v>200</v>
      </c>
      <c r="G57" s="57">
        <f>IFERROR(__xludf.DUMMYFUNCTION("""COMPUTED_VALUE"""),360.0)</f>
        <v>360</v>
      </c>
      <c r="H57" s="56">
        <f>IFERROR(__xludf.DUMMYFUNCTION("""COMPUTED_VALUE"""),600.0)</f>
        <v>600</v>
      </c>
    </row>
    <row r="58">
      <c r="A58" s="56" t="str">
        <f>IFERROR(__xludf.DUMMYFUNCTION("""COMPUTED_VALUE"""),"KFC")</f>
        <v>KFC</v>
      </c>
      <c r="B58" s="56" t="str">
        <f>IFERROR(__xludf.DUMMYFUNCTION("""COMPUTED_VALUE"""),"American, Fast Food")</f>
        <v>American, Fast Food</v>
      </c>
      <c r="C58" s="56" t="str">
        <f>IFERROR(__xludf.DUMMYFUNCTION("""COMPUTED_VALUE"""),"Intermediate Ring Road")</f>
        <v>Intermediate Ring Road</v>
      </c>
      <c r="D58" s="56" t="str">
        <f>IFERROR(__xludf.DUMMYFUNCTION("""COMPUTED_VALUE"""),"Koramangala")</f>
        <v>Koramangala</v>
      </c>
      <c r="E58" s="56">
        <f>IFERROR(__xludf.DUMMYFUNCTION("""COMPUTED_VALUE"""),4.1)</f>
        <v>4.1</v>
      </c>
      <c r="F58" s="56">
        <f>IFERROR(__xludf.DUMMYFUNCTION("""COMPUTED_VALUE"""),400.0)</f>
        <v>400</v>
      </c>
      <c r="G58" s="57">
        <f>IFERROR(__xludf.DUMMYFUNCTION("""COMPUTED_VALUE"""),720.0)</f>
        <v>720</v>
      </c>
      <c r="H58" s="56">
        <f>IFERROR(__xludf.DUMMYFUNCTION("""COMPUTED_VALUE"""),1200.0)</f>
        <v>1200</v>
      </c>
    </row>
    <row r="59">
      <c r="A59" s="56" t="str">
        <f>IFERROR(__xludf.DUMMYFUNCTION("""COMPUTED_VALUE"""),"Donne Biriyani House")</f>
        <v>Donne Biriyani House</v>
      </c>
      <c r="B59" s="56" t="str">
        <f>IFERROR(__xludf.DUMMYFUNCTION("""COMPUTED_VALUE"""),"South Indian")</f>
        <v>South Indian</v>
      </c>
      <c r="C59" s="56" t="str">
        <f>IFERROR(__xludf.DUMMYFUNCTION("""COMPUTED_VALUE"""),"3rd sector")</f>
        <v>3rd sector</v>
      </c>
      <c r="D59" s="56" t="str">
        <f>IFERROR(__xludf.DUMMYFUNCTION("""COMPUTED_VALUE"""),"HSR")</f>
        <v>HSR</v>
      </c>
      <c r="E59" s="56">
        <f>IFERROR(__xludf.DUMMYFUNCTION("""COMPUTED_VALUE"""),4.1)</f>
        <v>4.1</v>
      </c>
      <c r="F59" s="56">
        <f>IFERROR(__xludf.DUMMYFUNCTION("""COMPUTED_VALUE"""),300.0)</f>
        <v>300</v>
      </c>
      <c r="G59" s="57">
        <f>IFERROR(__xludf.DUMMYFUNCTION("""COMPUTED_VALUE"""),540.0)</f>
        <v>540</v>
      </c>
      <c r="H59" s="56">
        <f>IFERROR(__xludf.DUMMYFUNCTION("""COMPUTED_VALUE"""),900.0)</f>
        <v>900</v>
      </c>
    </row>
    <row r="60">
      <c r="A60" s="56" t="str">
        <f>IFERROR(__xludf.DUMMYFUNCTION("""COMPUTED_VALUE"""),"Nanda's")</f>
        <v>Nanda's</v>
      </c>
      <c r="B60" s="56" t="str">
        <f>IFERROR(__xludf.DUMMYFUNCTION("""COMPUTED_VALUE"""),"Andhra, Biryani")</f>
        <v>Andhra, Biryani</v>
      </c>
      <c r="C60" s="56" t="str">
        <f>IFERROR(__xludf.DUMMYFUNCTION("""COMPUTED_VALUE"""),"HSR")</f>
        <v>HSR</v>
      </c>
      <c r="D60" s="56" t="str">
        <f>IFERROR(__xludf.DUMMYFUNCTION("""COMPUTED_VALUE"""),"HSR")</f>
        <v>HSR</v>
      </c>
      <c r="E60" s="56">
        <f>IFERROR(__xludf.DUMMYFUNCTION("""COMPUTED_VALUE"""),4.1)</f>
        <v>4.1</v>
      </c>
      <c r="F60" s="56">
        <f>IFERROR(__xludf.DUMMYFUNCTION("""COMPUTED_VALUE"""),400.0)</f>
        <v>400</v>
      </c>
      <c r="G60" s="57">
        <f>IFERROR(__xludf.DUMMYFUNCTION("""COMPUTED_VALUE"""),720.0)</f>
        <v>720</v>
      </c>
      <c r="H60" s="56">
        <f>IFERROR(__xludf.DUMMYFUNCTION("""COMPUTED_VALUE"""),1200.0)</f>
        <v>1200</v>
      </c>
    </row>
    <row r="61">
      <c r="A61" s="56" t="str">
        <f>IFERROR(__xludf.DUMMYFUNCTION("""COMPUTED_VALUE"""),"Sagar fast food")</f>
        <v>Sagar fast food</v>
      </c>
      <c r="B61" s="56" t="str">
        <f>IFERROR(__xludf.DUMMYFUNCTION("""COMPUTED_VALUE"""),"Chinese, South Indian, North Indian, Fast Food")</f>
        <v>Chinese, South Indian, North Indian, Fast Food</v>
      </c>
      <c r="C61" s="56" t="str">
        <f>IFERROR(__xludf.DUMMYFUNCTION("""COMPUTED_VALUE"""),"8TH BLOCK")</f>
        <v>8TH BLOCK</v>
      </c>
      <c r="D61" s="56" t="str">
        <f>IFERROR(__xludf.DUMMYFUNCTION("""COMPUTED_VALUE"""),"Koramangala")</f>
        <v>Koramangala</v>
      </c>
      <c r="E61" s="56">
        <f>IFERROR(__xludf.DUMMYFUNCTION("""COMPUTED_VALUE"""),4.1)</f>
        <v>4.1</v>
      </c>
      <c r="F61" s="56">
        <f>IFERROR(__xludf.DUMMYFUNCTION("""COMPUTED_VALUE"""),200.0)</f>
        <v>200</v>
      </c>
      <c r="G61" s="57">
        <f>IFERROR(__xludf.DUMMYFUNCTION("""COMPUTED_VALUE"""),360.0)</f>
        <v>360</v>
      </c>
      <c r="H61" s="56">
        <f>IFERROR(__xludf.DUMMYFUNCTION("""COMPUTED_VALUE"""),600.0)</f>
        <v>600</v>
      </c>
    </row>
    <row r="62">
      <c r="A62" s="56" t="str">
        <f>IFERROR(__xludf.DUMMYFUNCTION("""COMPUTED_VALUE"""),"calicut cafe restaurant")</f>
        <v>calicut cafe restaurant</v>
      </c>
      <c r="B62" s="56" t="str">
        <f>IFERROR(__xludf.DUMMYFUNCTION("""COMPUTED_VALUE"""),"Fast Food, Beverages")</f>
        <v>Fast Food, Beverages</v>
      </c>
      <c r="C62" s="56" t="str">
        <f>IFERROR(__xludf.DUMMYFUNCTION("""COMPUTED_VALUE"""),"BTM")</f>
        <v>BTM</v>
      </c>
      <c r="D62" s="56" t="str">
        <f>IFERROR(__xludf.DUMMYFUNCTION("""COMPUTED_VALUE"""),"BTM")</f>
        <v>BTM</v>
      </c>
      <c r="E62" s="56">
        <f>IFERROR(__xludf.DUMMYFUNCTION("""COMPUTED_VALUE"""),4.1)</f>
        <v>4.1</v>
      </c>
      <c r="F62" s="56">
        <f>IFERROR(__xludf.DUMMYFUNCTION("""COMPUTED_VALUE"""),280.0)</f>
        <v>280</v>
      </c>
      <c r="G62" s="57">
        <f>IFERROR(__xludf.DUMMYFUNCTION("""COMPUTED_VALUE"""),504.0)</f>
        <v>504</v>
      </c>
      <c r="H62" s="56">
        <f>IFERROR(__xludf.DUMMYFUNCTION("""COMPUTED_VALUE"""),840.0)</f>
        <v>840</v>
      </c>
    </row>
    <row r="63">
      <c r="A63" s="56" t="str">
        <f>IFERROR(__xludf.DUMMYFUNCTION("""COMPUTED_VALUE"""),"Cake Garden")</f>
        <v>Cake Garden</v>
      </c>
      <c r="B63" s="56" t="str">
        <f>IFERROR(__xludf.DUMMYFUNCTION("""COMPUTED_VALUE"""),"Desserts, Bakery")</f>
        <v>Desserts, Bakery</v>
      </c>
      <c r="C63" s="56" t="str">
        <f>IFERROR(__xludf.DUMMYFUNCTION("""COMPUTED_VALUE"""),"HSR")</f>
        <v>HSR</v>
      </c>
      <c r="D63" s="56" t="str">
        <f>IFERROR(__xludf.DUMMYFUNCTION("""COMPUTED_VALUE"""),"HSR")</f>
        <v>HSR</v>
      </c>
      <c r="E63" s="56">
        <f>IFERROR(__xludf.DUMMYFUNCTION("""COMPUTED_VALUE"""),4.1)</f>
        <v>4.1</v>
      </c>
      <c r="F63" s="56">
        <f>IFERROR(__xludf.DUMMYFUNCTION("""COMPUTED_VALUE"""),250.0)</f>
        <v>250</v>
      </c>
      <c r="G63" s="57">
        <f>IFERROR(__xludf.DUMMYFUNCTION("""COMPUTED_VALUE"""),450.0)</f>
        <v>450</v>
      </c>
      <c r="H63" s="56">
        <f>IFERROR(__xludf.DUMMYFUNCTION("""COMPUTED_VALUE"""),750.0)</f>
        <v>750</v>
      </c>
    </row>
    <row r="64">
      <c r="A64" s="56" t="str">
        <f>IFERROR(__xludf.DUMMYFUNCTION("""COMPUTED_VALUE"""),"Biryanis and more")</f>
        <v>Biryanis and more</v>
      </c>
      <c r="B64" s="56" t="str">
        <f>IFERROR(__xludf.DUMMYFUNCTION("""COMPUTED_VALUE"""),"Biryani, South Indian, North Indian, Fast Food, Andhra, Beverages, Mughlai, Seafood, Punjabi, Hyderabadi, Chinese")</f>
        <v>Biryani, South Indian, North Indian, Fast Food, Andhra, Beverages, Mughlai, Seafood, Punjabi, Hyderabadi, Chinese</v>
      </c>
      <c r="C64" s="56" t="str">
        <f>IFERROR(__xludf.DUMMYFUNCTION("""COMPUTED_VALUE"""),"4th b cross")</f>
        <v>4th b cross</v>
      </c>
      <c r="D64" s="56" t="str">
        <f>IFERROR(__xludf.DUMMYFUNCTION("""COMPUTED_VALUE"""),"Koramangala")</f>
        <v>Koramangala</v>
      </c>
      <c r="E64" s="56">
        <f>IFERROR(__xludf.DUMMYFUNCTION("""COMPUTED_VALUE"""),4.1)</f>
        <v>4.1</v>
      </c>
      <c r="F64" s="56">
        <f>IFERROR(__xludf.DUMMYFUNCTION("""COMPUTED_VALUE"""),399.0)</f>
        <v>399</v>
      </c>
      <c r="G64" s="57">
        <f>IFERROR(__xludf.DUMMYFUNCTION("""COMPUTED_VALUE"""),718.2)</f>
        <v>718.2</v>
      </c>
      <c r="H64" s="56">
        <f>IFERROR(__xludf.DUMMYFUNCTION("""COMPUTED_VALUE"""),1197.0)</f>
        <v>1197</v>
      </c>
    </row>
    <row r="65">
      <c r="A65" s="56" t="str">
        <f>IFERROR(__xludf.DUMMYFUNCTION("""COMPUTED_VALUE"""),"Biryani Khazana")</f>
        <v>Biryani Khazana</v>
      </c>
      <c r="B65" s="56" t="str">
        <f>IFERROR(__xludf.DUMMYFUNCTION("""COMPUTED_VALUE"""),"Biryani")</f>
        <v>Biryani</v>
      </c>
      <c r="C65" s="56" t="str">
        <f>IFERROR(__xludf.DUMMYFUNCTION("""COMPUTED_VALUE"""),"Koramangala")</f>
        <v>Koramangala</v>
      </c>
      <c r="D65" s="56" t="str">
        <f>IFERROR(__xludf.DUMMYFUNCTION("""COMPUTED_VALUE"""),"Koramangala")</f>
        <v>Koramangala</v>
      </c>
      <c r="E65" s="56">
        <f>IFERROR(__xludf.DUMMYFUNCTION("""COMPUTED_VALUE"""),4.1)</f>
        <v>4.1</v>
      </c>
      <c r="F65" s="56">
        <f>IFERROR(__xludf.DUMMYFUNCTION("""COMPUTED_VALUE"""),400.0)</f>
        <v>400</v>
      </c>
      <c r="G65" s="57">
        <f>IFERROR(__xludf.DUMMYFUNCTION("""COMPUTED_VALUE"""),720.0)</f>
        <v>720</v>
      </c>
      <c r="H65" s="56">
        <f>IFERROR(__xludf.DUMMYFUNCTION("""COMPUTED_VALUE"""),1200.0)</f>
        <v>1200</v>
      </c>
    </row>
    <row r="66">
      <c r="A66" s="56" t="str">
        <f>IFERROR(__xludf.DUMMYFUNCTION("""COMPUTED_VALUE"""),"800 Momos")</f>
        <v>800 Momos</v>
      </c>
      <c r="B66" s="56" t="str">
        <f>IFERROR(__xludf.DUMMYFUNCTION("""COMPUTED_VALUE"""),"Chinese")</f>
        <v>Chinese</v>
      </c>
      <c r="C66" s="56" t="str">
        <f>IFERROR(__xludf.DUMMYFUNCTION("""COMPUTED_VALUE"""),"Koramangala")</f>
        <v>Koramangala</v>
      </c>
      <c r="D66" s="56" t="str">
        <f>IFERROR(__xludf.DUMMYFUNCTION("""COMPUTED_VALUE"""),"Koramangala")</f>
        <v>Koramangala</v>
      </c>
      <c r="E66" s="56">
        <f>IFERROR(__xludf.DUMMYFUNCTION("""COMPUTED_VALUE"""),4.1)</f>
        <v>4.1</v>
      </c>
      <c r="F66" s="56">
        <f>IFERROR(__xludf.DUMMYFUNCTION("""COMPUTED_VALUE"""),150.0)</f>
        <v>150</v>
      </c>
      <c r="G66" s="57">
        <f>IFERROR(__xludf.DUMMYFUNCTION("""COMPUTED_VALUE"""),270.0)</f>
        <v>270</v>
      </c>
      <c r="H66" s="56">
        <f>IFERROR(__xludf.DUMMYFUNCTION("""COMPUTED_VALUE"""),450.0)</f>
        <v>450</v>
      </c>
    </row>
    <row r="67">
      <c r="A67" s="56" t="str">
        <f>IFERROR(__xludf.DUMMYFUNCTION("""COMPUTED_VALUE"""),"World of asia")</f>
        <v>World of asia</v>
      </c>
      <c r="B67" s="56" t="str">
        <f>IFERROR(__xludf.DUMMYFUNCTION("""COMPUTED_VALUE"""),"Beverages, Chinese")</f>
        <v>Beverages, Chinese</v>
      </c>
      <c r="C67" s="56" t="str">
        <f>IFERROR(__xludf.DUMMYFUNCTION("""COMPUTED_VALUE"""),"BTM")</f>
        <v>BTM</v>
      </c>
      <c r="D67" s="56" t="str">
        <f>IFERROR(__xludf.DUMMYFUNCTION("""COMPUTED_VALUE"""),"BTM")</f>
        <v>BTM</v>
      </c>
      <c r="E67" s="56">
        <f>IFERROR(__xludf.DUMMYFUNCTION("""COMPUTED_VALUE"""),4.1)</f>
        <v>4.1</v>
      </c>
      <c r="F67" s="56">
        <f>IFERROR(__xludf.DUMMYFUNCTION("""COMPUTED_VALUE"""),250.0)</f>
        <v>250</v>
      </c>
      <c r="G67" s="57">
        <f>IFERROR(__xludf.DUMMYFUNCTION("""COMPUTED_VALUE"""),450.0)</f>
        <v>450</v>
      </c>
      <c r="H67" s="56">
        <f>IFERROR(__xludf.DUMMYFUNCTION("""COMPUTED_VALUE"""),750.0)</f>
        <v>750</v>
      </c>
    </row>
    <row r="68">
      <c r="A68" s="56" t="str">
        <f>IFERROR(__xludf.DUMMYFUNCTION("""COMPUTED_VALUE"""),"Ghar Ka Khana")</f>
        <v>Ghar Ka Khana</v>
      </c>
      <c r="B68" s="56" t="str">
        <f>IFERROR(__xludf.DUMMYFUNCTION("""COMPUTED_VALUE"""),"North Indian")</f>
        <v>North Indian</v>
      </c>
      <c r="C68" s="56" t="str">
        <f>IFERROR(__xludf.DUMMYFUNCTION("""COMPUTED_VALUE"""),"BTM")</f>
        <v>BTM</v>
      </c>
      <c r="D68" s="56" t="str">
        <f>IFERROR(__xludf.DUMMYFUNCTION("""COMPUTED_VALUE"""),"BTM")</f>
        <v>BTM</v>
      </c>
      <c r="E68" s="56">
        <f>IFERROR(__xludf.DUMMYFUNCTION("""COMPUTED_VALUE"""),4.1)</f>
        <v>4.1</v>
      </c>
      <c r="F68" s="56">
        <f>IFERROR(__xludf.DUMMYFUNCTION("""COMPUTED_VALUE"""),220.0)</f>
        <v>220</v>
      </c>
      <c r="G68" s="57">
        <f>IFERROR(__xludf.DUMMYFUNCTION("""COMPUTED_VALUE"""),396.0)</f>
        <v>396</v>
      </c>
      <c r="H68" s="56">
        <f>IFERROR(__xludf.DUMMYFUNCTION("""COMPUTED_VALUE"""),660.0)</f>
        <v>660</v>
      </c>
    </row>
    <row r="69">
      <c r="A69" s="56" t="str">
        <f>IFERROR(__xludf.DUMMYFUNCTION("""COMPUTED_VALUE"""),"Thalassery Restaurant")</f>
        <v>Thalassery Restaurant</v>
      </c>
      <c r="B69" s="56" t="str">
        <f>IFERROR(__xludf.DUMMYFUNCTION("""COMPUTED_VALUE"""),"South Indian, Biryani, Kerala, North Indian, Chinese")</f>
        <v>South Indian, Biryani, Kerala, North Indian, Chinese</v>
      </c>
      <c r="C69" s="56" t="str">
        <f>IFERROR(__xludf.DUMMYFUNCTION("""COMPUTED_VALUE"""),"5th Block")</f>
        <v>5th Block</v>
      </c>
      <c r="D69" s="56" t="str">
        <f>IFERROR(__xludf.DUMMYFUNCTION("""COMPUTED_VALUE"""),"Koramangala")</f>
        <v>Koramangala</v>
      </c>
      <c r="E69" s="56">
        <f>IFERROR(__xludf.DUMMYFUNCTION("""COMPUTED_VALUE"""),4.1)</f>
        <v>4.1</v>
      </c>
      <c r="F69" s="56">
        <f>IFERROR(__xludf.DUMMYFUNCTION("""COMPUTED_VALUE"""),300.0)</f>
        <v>300</v>
      </c>
      <c r="G69" s="57">
        <f>IFERROR(__xludf.DUMMYFUNCTION("""COMPUTED_VALUE"""),540.0)</f>
        <v>540</v>
      </c>
      <c r="H69" s="56">
        <f>IFERROR(__xludf.DUMMYFUNCTION("""COMPUTED_VALUE"""),900.0)</f>
        <v>900</v>
      </c>
    </row>
    <row r="70">
      <c r="A70" s="56" t="str">
        <f>IFERROR(__xludf.DUMMYFUNCTION("""COMPUTED_VALUE"""),"KANNUR FOOD POINT")</f>
        <v>KANNUR FOOD POINT</v>
      </c>
      <c r="B70" s="56" t="str">
        <f>IFERROR(__xludf.DUMMYFUNCTION("""COMPUTED_VALUE"""),"Kerala, Chinese")</f>
        <v>Kerala, Chinese</v>
      </c>
      <c r="C70" s="56" t="str">
        <f>IFERROR(__xludf.DUMMYFUNCTION("""COMPUTED_VALUE"""),"SG palaya")</f>
        <v>SG palaya</v>
      </c>
      <c r="D70" s="56" t="str">
        <f>IFERROR(__xludf.DUMMYFUNCTION("""COMPUTED_VALUE"""),"BTM")</f>
        <v>BTM</v>
      </c>
      <c r="E70" s="56">
        <f>IFERROR(__xludf.DUMMYFUNCTION("""COMPUTED_VALUE"""),4.1)</f>
        <v>4.1</v>
      </c>
      <c r="F70" s="56">
        <f>IFERROR(__xludf.DUMMYFUNCTION("""COMPUTED_VALUE"""),300.0)</f>
        <v>300</v>
      </c>
      <c r="G70" s="57">
        <f>IFERROR(__xludf.DUMMYFUNCTION("""COMPUTED_VALUE"""),540.0)</f>
        <v>540</v>
      </c>
      <c r="H70" s="56">
        <f>IFERROR(__xludf.DUMMYFUNCTION("""COMPUTED_VALUE"""),900.0)</f>
        <v>900</v>
      </c>
    </row>
    <row r="71">
      <c r="A71" s="56" t="str">
        <f>IFERROR(__xludf.DUMMYFUNCTION("""COMPUTED_VALUE"""),"KANNOOR RESTAURANT")</f>
        <v>KANNOOR RESTAURANT</v>
      </c>
      <c r="B71" s="56" t="str">
        <f>IFERROR(__xludf.DUMMYFUNCTION("""COMPUTED_VALUE"""),"North Indian, Chinese")</f>
        <v>North Indian, Chinese</v>
      </c>
      <c r="C71" s="56" t="str">
        <f>IFERROR(__xludf.DUMMYFUNCTION("""COMPUTED_VALUE"""),"BTM")</f>
        <v>BTM</v>
      </c>
      <c r="D71" s="56" t="str">
        <f>IFERROR(__xludf.DUMMYFUNCTION("""COMPUTED_VALUE"""),"BTM")</f>
        <v>BTM</v>
      </c>
      <c r="E71" s="56">
        <f>IFERROR(__xludf.DUMMYFUNCTION("""COMPUTED_VALUE"""),4.1)</f>
        <v>4.1</v>
      </c>
      <c r="F71" s="56">
        <f>IFERROR(__xludf.DUMMYFUNCTION("""COMPUTED_VALUE"""),250.0)</f>
        <v>250</v>
      </c>
      <c r="G71" s="57">
        <f>IFERROR(__xludf.DUMMYFUNCTION("""COMPUTED_VALUE"""),450.0)</f>
        <v>450</v>
      </c>
      <c r="H71" s="56">
        <f>IFERROR(__xludf.DUMMYFUNCTION("""COMPUTED_VALUE"""),750.0)</f>
        <v>750</v>
      </c>
    </row>
    <row r="72">
      <c r="A72" s="56" t="str">
        <f>IFERROR(__xludf.DUMMYFUNCTION("""COMPUTED_VALUE"""),"Fattoush")</f>
        <v>Fattoush</v>
      </c>
      <c r="B72" s="56" t="str">
        <f>IFERROR(__xludf.DUMMYFUNCTION("""COMPUTED_VALUE"""),"Arabian, Beverages, Biryani, Chinese, Desserts, North Indian")</f>
        <v>Arabian, Beverages, Biryani, Chinese, Desserts, North Indian</v>
      </c>
      <c r="C72" s="56" t="str">
        <f>IFERROR(__xludf.DUMMYFUNCTION("""COMPUTED_VALUE"""),"BTM")</f>
        <v>BTM</v>
      </c>
      <c r="D72" s="56" t="str">
        <f>IFERROR(__xludf.DUMMYFUNCTION("""COMPUTED_VALUE"""),"BTM")</f>
        <v>BTM</v>
      </c>
      <c r="E72" s="56">
        <f>IFERROR(__xludf.DUMMYFUNCTION("""COMPUTED_VALUE"""),4.1)</f>
        <v>4.1</v>
      </c>
      <c r="F72" s="56">
        <f>IFERROR(__xludf.DUMMYFUNCTION("""COMPUTED_VALUE"""),400.0)</f>
        <v>400</v>
      </c>
      <c r="G72" s="57">
        <f>IFERROR(__xludf.DUMMYFUNCTION("""COMPUTED_VALUE"""),720.0)</f>
        <v>720</v>
      </c>
      <c r="H72" s="56">
        <f>IFERROR(__xludf.DUMMYFUNCTION("""COMPUTED_VALUE"""),1200.0)</f>
        <v>1200</v>
      </c>
    </row>
    <row r="73">
      <c r="A73" s="56" t="str">
        <f>IFERROR(__xludf.DUMMYFUNCTION("""COMPUTED_VALUE"""),"Nizams Biryani")</f>
        <v>Nizams Biryani</v>
      </c>
      <c r="B73" s="56" t="str">
        <f>IFERROR(__xludf.DUMMYFUNCTION("""COMPUTED_VALUE"""),"Biryani, Juices, Kebabs")</f>
        <v>Biryani, Juices, Kebabs</v>
      </c>
      <c r="C73" s="56" t="str">
        <f>IFERROR(__xludf.DUMMYFUNCTION("""COMPUTED_VALUE"""),"Venkatapura Main Rd Teacher's Colony Jakkasandra")</f>
        <v>Venkatapura Main Rd Teacher's Colony Jakkasandra</v>
      </c>
      <c r="D73" s="56" t="str">
        <f>IFERROR(__xludf.DUMMYFUNCTION("""COMPUTED_VALUE"""),"HSR")</f>
        <v>HSR</v>
      </c>
      <c r="E73" s="56">
        <f>IFERROR(__xludf.DUMMYFUNCTION("""COMPUTED_VALUE"""),4.0)</f>
        <v>4</v>
      </c>
      <c r="F73" s="56">
        <f>IFERROR(__xludf.DUMMYFUNCTION("""COMPUTED_VALUE"""),200.0)</f>
        <v>200</v>
      </c>
      <c r="G73" s="57">
        <f>IFERROR(__xludf.DUMMYFUNCTION("""COMPUTED_VALUE"""),360.0)</f>
        <v>360</v>
      </c>
      <c r="H73" s="56">
        <f>IFERROR(__xludf.DUMMYFUNCTION("""COMPUTED_VALUE"""),600.0)</f>
        <v>600</v>
      </c>
    </row>
    <row r="74">
      <c r="A74" s="56" t="str">
        <f>IFERROR(__xludf.DUMMYFUNCTION("""COMPUTED_VALUE"""),"Nagarjuna")</f>
        <v>Nagarjuna</v>
      </c>
      <c r="B74" s="56" t="str">
        <f>IFERROR(__xludf.DUMMYFUNCTION("""COMPUTED_VALUE"""),"Andhra, South Indian")</f>
        <v>Andhra, South Indian</v>
      </c>
      <c r="C74" s="56" t="str">
        <f>IFERROR(__xludf.DUMMYFUNCTION("""COMPUTED_VALUE"""),"KHB Colony")</f>
        <v>KHB Colony</v>
      </c>
      <c r="D74" s="56" t="str">
        <f>IFERROR(__xludf.DUMMYFUNCTION("""COMPUTED_VALUE"""),"Koramangala")</f>
        <v>Koramangala</v>
      </c>
      <c r="E74" s="56">
        <f>IFERROR(__xludf.DUMMYFUNCTION("""COMPUTED_VALUE"""),4.0)</f>
        <v>4</v>
      </c>
      <c r="F74" s="56">
        <f>IFERROR(__xludf.DUMMYFUNCTION("""COMPUTED_VALUE"""),600.0)</f>
        <v>600</v>
      </c>
      <c r="G74" s="57">
        <f>IFERROR(__xludf.DUMMYFUNCTION("""COMPUTED_VALUE"""),1080.0)</f>
        <v>1080</v>
      </c>
      <c r="H74" s="56">
        <f>IFERROR(__xludf.DUMMYFUNCTION("""COMPUTED_VALUE"""),1800.0)</f>
        <v>1800</v>
      </c>
    </row>
    <row r="75">
      <c r="A75" s="56" t="str">
        <f>IFERROR(__xludf.DUMMYFUNCTION("""COMPUTED_VALUE"""),"Punjabi Rasoi")</f>
        <v>Punjabi Rasoi</v>
      </c>
      <c r="B75" s="56" t="str">
        <f>IFERROR(__xludf.DUMMYFUNCTION("""COMPUTED_VALUE"""),"North Indian")</f>
        <v>North Indian</v>
      </c>
      <c r="C75" s="56" t="str">
        <f>IFERROR(__xludf.DUMMYFUNCTION("""COMPUTED_VALUE"""),"Sector 3")</f>
        <v>Sector 3</v>
      </c>
      <c r="D75" s="56" t="str">
        <f>IFERROR(__xludf.DUMMYFUNCTION("""COMPUTED_VALUE"""),"HSR")</f>
        <v>HSR</v>
      </c>
      <c r="E75" s="56">
        <f>IFERROR(__xludf.DUMMYFUNCTION("""COMPUTED_VALUE"""),4.0)</f>
        <v>4</v>
      </c>
      <c r="F75" s="56">
        <f>IFERROR(__xludf.DUMMYFUNCTION("""COMPUTED_VALUE"""),800.0)</f>
        <v>800</v>
      </c>
      <c r="G75" s="57">
        <f>IFERROR(__xludf.DUMMYFUNCTION("""COMPUTED_VALUE"""),1440.0)</f>
        <v>1440</v>
      </c>
      <c r="H75" s="56">
        <f>IFERROR(__xludf.DUMMYFUNCTION("""COMPUTED_VALUE"""),2400.0)</f>
        <v>2400</v>
      </c>
    </row>
    <row r="76">
      <c r="A76" s="56" t="str">
        <f>IFERROR(__xludf.DUMMYFUNCTION("""COMPUTED_VALUE"""),"CRAVY WINGS - The American Diner")</f>
        <v>CRAVY WINGS - The American Diner</v>
      </c>
      <c r="B76" s="56" t="str">
        <f>IFERROR(__xludf.DUMMYFUNCTION("""COMPUTED_VALUE"""),"American, Fast Food")</f>
        <v>American, Fast Food</v>
      </c>
      <c r="C76" s="56" t="str">
        <f>IFERROR(__xludf.DUMMYFUNCTION("""COMPUTED_VALUE"""),"Bannerghatta Road")</f>
        <v>Bannerghatta Road</v>
      </c>
      <c r="D76" s="56" t="str">
        <f>IFERROR(__xludf.DUMMYFUNCTION("""COMPUTED_VALUE"""),"Jayanagar")</f>
        <v>Jayanagar</v>
      </c>
      <c r="E76" s="56">
        <f>IFERROR(__xludf.DUMMYFUNCTION("""COMPUTED_VALUE"""),4.0)</f>
        <v>4</v>
      </c>
      <c r="F76" s="56">
        <f>IFERROR(__xludf.DUMMYFUNCTION("""COMPUTED_VALUE"""),300.0)</f>
        <v>300</v>
      </c>
      <c r="G76" s="57">
        <f>IFERROR(__xludf.DUMMYFUNCTION("""COMPUTED_VALUE"""),540.0)</f>
        <v>540</v>
      </c>
      <c r="H76" s="56">
        <f>IFERROR(__xludf.DUMMYFUNCTION("""COMPUTED_VALUE"""),900.0)</f>
        <v>900</v>
      </c>
    </row>
    <row r="77">
      <c r="A77" s="56" t="str">
        <f>IFERROR(__xludf.DUMMYFUNCTION("""COMPUTED_VALUE"""),"Barista")</f>
        <v>Barista</v>
      </c>
      <c r="B77" s="56" t="str">
        <f>IFERROR(__xludf.DUMMYFUNCTION("""COMPUTED_VALUE"""),"Beverages, Cafe, Snacks")</f>
        <v>Beverages, Cafe, Snacks</v>
      </c>
      <c r="C77" s="56" t="str">
        <f>IFERROR(__xludf.DUMMYFUNCTION("""COMPUTED_VALUE"""),"80 Feet Peripheral Road")</f>
        <v>80 Feet Peripheral Road</v>
      </c>
      <c r="D77" s="56" t="str">
        <f>IFERROR(__xludf.DUMMYFUNCTION("""COMPUTED_VALUE"""),"Koramangala")</f>
        <v>Koramangala</v>
      </c>
      <c r="E77" s="56">
        <f>IFERROR(__xludf.DUMMYFUNCTION("""COMPUTED_VALUE"""),4.0)</f>
        <v>4</v>
      </c>
      <c r="F77" s="56">
        <f>IFERROR(__xludf.DUMMYFUNCTION("""COMPUTED_VALUE"""),350.0)</f>
        <v>350</v>
      </c>
      <c r="G77" s="57">
        <f>IFERROR(__xludf.DUMMYFUNCTION("""COMPUTED_VALUE"""),630.0)</f>
        <v>630</v>
      </c>
      <c r="H77" s="56">
        <f>IFERROR(__xludf.DUMMYFUNCTION("""COMPUTED_VALUE"""),1050.0)</f>
        <v>1050</v>
      </c>
    </row>
    <row r="78">
      <c r="A78" s="56" t="str">
        <f>IFERROR(__xludf.DUMMYFUNCTION("""COMPUTED_VALUE"""),"BIRIYANI TASTE MASTH(BTM)")</f>
        <v>BIRIYANI TASTE MASTH(BTM)</v>
      </c>
      <c r="B78" s="56" t="str">
        <f>IFERROR(__xludf.DUMMYFUNCTION("""COMPUTED_VALUE"""),"North Indian, South Indian")</f>
        <v>North Indian, South Indian</v>
      </c>
      <c r="C78" s="56" t="str">
        <f>IFERROR(__xludf.DUMMYFUNCTION("""COMPUTED_VALUE"""),"Btm")</f>
        <v>Btm</v>
      </c>
      <c r="D78" s="56" t="str">
        <f>IFERROR(__xludf.DUMMYFUNCTION("""COMPUTED_VALUE"""),"BTM")</f>
        <v>BTM</v>
      </c>
      <c r="E78" s="56">
        <f>IFERROR(__xludf.DUMMYFUNCTION("""COMPUTED_VALUE"""),4.0)</f>
        <v>4</v>
      </c>
      <c r="F78" s="56">
        <f>IFERROR(__xludf.DUMMYFUNCTION("""COMPUTED_VALUE"""),300.0)</f>
        <v>300</v>
      </c>
      <c r="G78" s="57">
        <f>IFERROR(__xludf.DUMMYFUNCTION("""COMPUTED_VALUE"""),540.0)</f>
        <v>540</v>
      </c>
      <c r="H78" s="56">
        <f>IFERROR(__xludf.DUMMYFUNCTION("""COMPUTED_VALUE"""),900.0)</f>
        <v>900</v>
      </c>
    </row>
    <row r="79">
      <c r="A79" s="56" t="str">
        <f>IFERROR(__xludf.DUMMYFUNCTION("""COMPUTED_VALUE"""),"Leon Grill")</f>
        <v>Leon Grill</v>
      </c>
      <c r="B79" s="56" t="str">
        <f>IFERROR(__xludf.DUMMYFUNCTION("""COMPUTED_VALUE"""),"Turkish, Portuguese, American, Grill")</f>
        <v>Turkish, Portuguese, American, Grill</v>
      </c>
      <c r="C79" s="56" t="str">
        <f>IFERROR(__xludf.DUMMYFUNCTION("""COMPUTED_VALUE"""),"5th Block")</f>
        <v>5th Block</v>
      </c>
      <c r="D79" s="56" t="str">
        <f>IFERROR(__xludf.DUMMYFUNCTION("""COMPUTED_VALUE"""),"Koramangala")</f>
        <v>Koramangala</v>
      </c>
      <c r="E79" s="56">
        <f>IFERROR(__xludf.DUMMYFUNCTION("""COMPUTED_VALUE"""),4.0)</f>
        <v>4</v>
      </c>
      <c r="F79" s="56">
        <f>IFERROR(__xludf.DUMMYFUNCTION("""COMPUTED_VALUE"""),300.0)</f>
        <v>300</v>
      </c>
      <c r="G79" s="57">
        <f>IFERROR(__xludf.DUMMYFUNCTION("""COMPUTED_VALUE"""),540.0)</f>
        <v>540</v>
      </c>
      <c r="H79" s="56">
        <f>IFERROR(__xludf.DUMMYFUNCTION("""COMPUTED_VALUE"""),900.0)</f>
        <v>900</v>
      </c>
    </row>
    <row r="80">
      <c r="A80" s="56" t="str">
        <f>IFERROR(__xludf.DUMMYFUNCTION("""COMPUTED_VALUE"""),"Khichdi Experiment")</f>
        <v>Khichdi Experiment</v>
      </c>
      <c r="B80" s="56" t="str">
        <f>IFERROR(__xludf.DUMMYFUNCTION("""COMPUTED_VALUE"""),"Home Food, Healthy Food, Indian")</f>
        <v>Home Food, Healthy Food, Indian</v>
      </c>
      <c r="C80" s="56" t="str">
        <f>IFERROR(__xludf.DUMMYFUNCTION("""COMPUTED_VALUE"""),"Koramangala")</f>
        <v>Koramangala</v>
      </c>
      <c r="D80" s="56" t="str">
        <f>IFERROR(__xludf.DUMMYFUNCTION("""COMPUTED_VALUE"""),"Koramangala")</f>
        <v>Koramangala</v>
      </c>
      <c r="E80" s="56">
        <f>IFERROR(__xludf.DUMMYFUNCTION("""COMPUTED_VALUE"""),4.0)</f>
        <v>4</v>
      </c>
      <c r="F80" s="56">
        <f>IFERROR(__xludf.DUMMYFUNCTION("""COMPUTED_VALUE"""),200.0)</f>
        <v>200</v>
      </c>
      <c r="G80" s="57">
        <f>IFERROR(__xludf.DUMMYFUNCTION("""COMPUTED_VALUE"""),360.0)</f>
        <v>360</v>
      </c>
      <c r="H80" s="56">
        <f>IFERROR(__xludf.DUMMYFUNCTION("""COMPUTED_VALUE"""),600.0)</f>
        <v>600</v>
      </c>
    </row>
    <row r="81">
      <c r="A81" s="56" t="str">
        <f>IFERROR(__xludf.DUMMYFUNCTION("""COMPUTED_VALUE"""),"Tandoori Merchant")</f>
        <v>Tandoori Merchant</v>
      </c>
      <c r="B81" s="56" t="str">
        <f>IFERROR(__xludf.DUMMYFUNCTION("""COMPUTED_VALUE"""),"Andhra, Biryani, Chinese, Desserts, Fast Food, Seafood, South Indian")</f>
        <v>Andhra, Biryani, Chinese, Desserts, Fast Food, Seafood, South Indian</v>
      </c>
      <c r="C81" s="56" t="str">
        <f>IFERROR(__xludf.DUMMYFUNCTION("""COMPUTED_VALUE"""),"4th Cross")</f>
        <v>4th Cross</v>
      </c>
      <c r="D81" s="56" t="str">
        <f>IFERROR(__xludf.DUMMYFUNCTION("""COMPUTED_VALUE"""),"BTM")</f>
        <v>BTM</v>
      </c>
      <c r="E81" s="56">
        <f>IFERROR(__xludf.DUMMYFUNCTION("""COMPUTED_VALUE"""),4.0)</f>
        <v>4</v>
      </c>
      <c r="F81" s="56">
        <f>IFERROR(__xludf.DUMMYFUNCTION("""COMPUTED_VALUE"""),100.0)</f>
        <v>100</v>
      </c>
      <c r="G81" s="57">
        <f>IFERROR(__xludf.DUMMYFUNCTION("""COMPUTED_VALUE"""),180.0)</f>
        <v>180</v>
      </c>
      <c r="H81" s="56">
        <f>IFERROR(__xludf.DUMMYFUNCTION("""COMPUTED_VALUE"""),300.0)</f>
        <v>300</v>
      </c>
    </row>
    <row r="82">
      <c r="A82" s="56" t="str">
        <f>IFERROR(__xludf.DUMMYFUNCTION("""COMPUTED_VALUE"""),"Chinese Bae")</f>
        <v>Chinese Bae</v>
      </c>
      <c r="B82" s="56" t="str">
        <f>IFERROR(__xludf.DUMMYFUNCTION("""COMPUTED_VALUE"""),"Chinese, Thai")</f>
        <v>Chinese, Thai</v>
      </c>
      <c r="C82" s="56" t="str">
        <f>IFERROR(__xludf.DUMMYFUNCTION("""COMPUTED_VALUE"""),"BTM")</f>
        <v>BTM</v>
      </c>
      <c r="D82" s="56" t="str">
        <f>IFERROR(__xludf.DUMMYFUNCTION("""COMPUTED_VALUE"""),"BTM")</f>
        <v>BTM</v>
      </c>
      <c r="E82" s="56">
        <f>IFERROR(__xludf.DUMMYFUNCTION("""COMPUTED_VALUE"""),4.0)</f>
        <v>4</v>
      </c>
      <c r="F82" s="56">
        <f>IFERROR(__xludf.DUMMYFUNCTION("""COMPUTED_VALUE"""),450.0)</f>
        <v>450</v>
      </c>
      <c r="G82" s="57">
        <f>IFERROR(__xludf.DUMMYFUNCTION("""COMPUTED_VALUE"""),810.0)</f>
        <v>810</v>
      </c>
      <c r="H82" s="56">
        <f>IFERROR(__xludf.DUMMYFUNCTION("""COMPUTED_VALUE"""),1350.0)</f>
        <v>1350</v>
      </c>
    </row>
    <row r="83">
      <c r="A83" s="56" t="str">
        <f>IFERROR(__xludf.DUMMYFUNCTION("""COMPUTED_VALUE"""),"Kitchens of China")</f>
        <v>Kitchens of China</v>
      </c>
      <c r="B83" s="56" t="str">
        <f>IFERROR(__xludf.DUMMYFUNCTION("""COMPUTED_VALUE"""),"Chinese")</f>
        <v>Chinese</v>
      </c>
      <c r="C83" s="56" t="str">
        <f>IFERROR(__xludf.DUMMYFUNCTION("""COMPUTED_VALUE"""),"Koramangala")</f>
        <v>Koramangala</v>
      </c>
      <c r="D83" s="56" t="str">
        <f>IFERROR(__xludf.DUMMYFUNCTION("""COMPUTED_VALUE"""),"Koramangala")</f>
        <v>Koramangala</v>
      </c>
      <c r="E83" s="56">
        <f>IFERROR(__xludf.DUMMYFUNCTION("""COMPUTED_VALUE"""),4.0)</f>
        <v>4</v>
      </c>
      <c r="F83" s="56">
        <f>IFERROR(__xludf.DUMMYFUNCTION("""COMPUTED_VALUE"""),350.0)</f>
        <v>350</v>
      </c>
      <c r="G83" s="57">
        <f>IFERROR(__xludf.DUMMYFUNCTION("""COMPUTED_VALUE"""),630.0)</f>
        <v>630</v>
      </c>
      <c r="H83" s="56">
        <f>IFERROR(__xludf.DUMMYFUNCTION("""COMPUTED_VALUE"""),1050.0)</f>
        <v>1050</v>
      </c>
    </row>
    <row r="84">
      <c r="A84" s="56" t="str">
        <f>IFERROR(__xludf.DUMMYFUNCTION("""COMPUTED_VALUE"""),"Natural Ice Cream")</f>
        <v>Natural Ice Cream</v>
      </c>
      <c r="B84" s="56" t="str">
        <f>IFERROR(__xludf.DUMMYFUNCTION("""COMPUTED_VALUE"""),"Ice Cream")</f>
        <v>Ice Cream</v>
      </c>
      <c r="C84" s="56" t="str">
        <f>IFERROR(__xludf.DUMMYFUNCTION("""COMPUTED_VALUE"""),"Near Wipro Park Signal")</f>
        <v>Near Wipro Park Signal</v>
      </c>
      <c r="D84" s="56" t="str">
        <f>IFERROR(__xludf.DUMMYFUNCTION("""COMPUTED_VALUE"""),"Koramangala")</f>
        <v>Koramangala</v>
      </c>
      <c r="E84" s="56">
        <f>IFERROR(__xludf.DUMMYFUNCTION("""COMPUTED_VALUE"""),4.0)</f>
        <v>4</v>
      </c>
      <c r="F84" s="56">
        <f>IFERROR(__xludf.DUMMYFUNCTION("""COMPUTED_VALUE"""),150.0)</f>
        <v>150</v>
      </c>
      <c r="G84" s="57">
        <f>IFERROR(__xludf.DUMMYFUNCTION("""COMPUTED_VALUE"""),270.0)</f>
        <v>270</v>
      </c>
      <c r="H84" s="56">
        <f>IFERROR(__xludf.DUMMYFUNCTION("""COMPUTED_VALUE"""),450.0)</f>
        <v>450</v>
      </c>
    </row>
    <row r="85">
      <c r="A85" s="56" t="str">
        <f>IFERROR(__xludf.DUMMYFUNCTION("""COMPUTED_VALUE"""),"Abhiruchi Hotel")</f>
        <v>Abhiruchi Hotel</v>
      </c>
      <c r="B85" s="56" t="str">
        <f>IFERROR(__xludf.DUMMYFUNCTION("""COMPUTED_VALUE"""),"Chinese, Hyderabadi, Biryani, Indian, South Indian, Andhra, Tandoor")</f>
        <v>Chinese, Hyderabadi, Biryani, Indian, South Indian, Andhra, Tandoor</v>
      </c>
      <c r="C85" s="56" t="str">
        <f>IFERROR(__xludf.DUMMYFUNCTION("""COMPUTED_VALUE"""),"BTM")</f>
        <v>BTM</v>
      </c>
      <c r="D85" s="56" t="str">
        <f>IFERROR(__xludf.DUMMYFUNCTION("""COMPUTED_VALUE"""),"BTM")</f>
        <v>BTM</v>
      </c>
      <c r="E85" s="56">
        <f>IFERROR(__xludf.DUMMYFUNCTION("""COMPUTED_VALUE"""),4.0)</f>
        <v>4</v>
      </c>
      <c r="F85" s="56">
        <f>IFERROR(__xludf.DUMMYFUNCTION("""COMPUTED_VALUE"""),250.0)</f>
        <v>250</v>
      </c>
      <c r="G85" s="57">
        <f>IFERROR(__xludf.DUMMYFUNCTION("""COMPUTED_VALUE"""),450.0)</f>
        <v>450</v>
      </c>
      <c r="H85" s="56">
        <f>IFERROR(__xludf.DUMMYFUNCTION("""COMPUTED_VALUE"""),750.0)</f>
        <v>750</v>
      </c>
    </row>
    <row r="86">
      <c r="A86" s="56" t="str">
        <f>IFERROR(__xludf.DUMMYFUNCTION("""COMPUTED_VALUE"""),"Punjabi Swag")</f>
        <v>Punjabi Swag</v>
      </c>
      <c r="B86" s="56" t="str">
        <f>IFERROR(__xludf.DUMMYFUNCTION("""COMPUTED_VALUE"""),"Punjabi, North Indian, Chinese, Fast Food, Healthy Food, Mughlai, Desserts")</f>
        <v>Punjabi, North Indian, Chinese, Fast Food, Healthy Food, Mughlai, Desserts</v>
      </c>
      <c r="C86" s="56" t="str">
        <f>IFERROR(__xludf.DUMMYFUNCTION("""COMPUTED_VALUE"""),"16th Main Road")</f>
        <v>16th Main Road</v>
      </c>
      <c r="D86" s="56" t="str">
        <f>IFERROR(__xludf.DUMMYFUNCTION("""COMPUTED_VALUE"""),"BTM")</f>
        <v>BTM</v>
      </c>
      <c r="E86" s="56">
        <f>IFERROR(__xludf.DUMMYFUNCTION("""COMPUTED_VALUE"""),4.0)</f>
        <v>4</v>
      </c>
      <c r="F86" s="56">
        <f>IFERROR(__xludf.DUMMYFUNCTION("""COMPUTED_VALUE"""),400.0)</f>
        <v>400</v>
      </c>
      <c r="G86" s="57">
        <f>IFERROR(__xludf.DUMMYFUNCTION("""COMPUTED_VALUE"""),720.0)</f>
        <v>720</v>
      </c>
      <c r="H86" s="56">
        <f>IFERROR(__xludf.DUMMYFUNCTION("""COMPUTED_VALUE"""),1200.0)</f>
        <v>1200</v>
      </c>
    </row>
    <row r="87">
      <c r="A87" s="56" t="str">
        <f>IFERROR(__xludf.DUMMYFUNCTION("""COMPUTED_VALUE"""),"Truffles")</f>
        <v>Truffles</v>
      </c>
      <c r="B87" s="56" t="str">
        <f>IFERROR(__xludf.DUMMYFUNCTION("""COMPUTED_VALUE"""),"American")</f>
        <v>American</v>
      </c>
      <c r="C87" s="56" t="str">
        <f>IFERROR(__xludf.DUMMYFUNCTION("""COMPUTED_VALUE"""),"5th Block")</f>
        <v>5th Block</v>
      </c>
      <c r="D87" s="56" t="str">
        <f>IFERROR(__xludf.DUMMYFUNCTION("""COMPUTED_VALUE"""),"Koramangala")</f>
        <v>Koramangala</v>
      </c>
      <c r="E87" s="56">
        <f>IFERROR(__xludf.DUMMYFUNCTION("""COMPUTED_VALUE"""),4.0)</f>
        <v>4</v>
      </c>
      <c r="F87" s="56">
        <f>IFERROR(__xludf.DUMMYFUNCTION("""COMPUTED_VALUE"""),450.0)</f>
        <v>450</v>
      </c>
      <c r="G87" s="57">
        <f>IFERROR(__xludf.DUMMYFUNCTION("""COMPUTED_VALUE"""),810.0)</f>
        <v>810</v>
      </c>
      <c r="H87" s="56">
        <f>IFERROR(__xludf.DUMMYFUNCTION("""COMPUTED_VALUE"""),1350.0)</f>
        <v>1350</v>
      </c>
    </row>
    <row r="88">
      <c r="A88" s="56" t="str">
        <f>IFERROR(__xludf.DUMMYFUNCTION("""COMPUTED_VALUE"""),"Gyaani Da Punjabi Dhaba")</f>
        <v>Gyaani Da Punjabi Dhaba</v>
      </c>
      <c r="B88" s="56" t="str">
        <f>IFERROR(__xludf.DUMMYFUNCTION("""COMPUTED_VALUE"""),"North Indian")</f>
        <v>North Indian</v>
      </c>
      <c r="C88" s="56" t="str">
        <f>IFERROR(__xludf.DUMMYFUNCTION("""COMPUTED_VALUE"""),"2nd Stage")</f>
        <v>2nd Stage</v>
      </c>
      <c r="D88" s="56" t="str">
        <f>IFERROR(__xludf.DUMMYFUNCTION("""COMPUTED_VALUE"""),"BTM")</f>
        <v>BTM</v>
      </c>
      <c r="E88" s="56">
        <f>IFERROR(__xludf.DUMMYFUNCTION("""COMPUTED_VALUE"""),4.0)</f>
        <v>4</v>
      </c>
      <c r="F88" s="56">
        <f>IFERROR(__xludf.DUMMYFUNCTION("""COMPUTED_VALUE"""),500.0)</f>
        <v>500</v>
      </c>
      <c r="G88" s="57">
        <f>IFERROR(__xludf.DUMMYFUNCTION("""COMPUTED_VALUE"""),900.0)</f>
        <v>900</v>
      </c>
      <c r="H88" s="56">
        <f>IFERROR(__xludf.DUMMYFUNCTION("""COMPUTED_VALUE"""),1500.0)</f>
        <v>1500</v>
      </c>
    </row>
    <row r="89">
      <c r="A89" s="56" t="str">
        <f>IFERROR(__xludf.DUMMYFUNCTION("""COMPUTED_VALUE"""),"Biriyani Bhatti")</f>
        <v>Biriyani Bhatti</v>
      </c>
      <c r="B89" s="56" t="str">
        <f>IFERROR(__xludf.DUMMYFUNCTION("""COMPUTED_VALUE"""),"Biryani, Hyderabadi, Andhra, North Indian, South Indian")</f>
        <v>Biryani, Hyderabadi, Andhra, North Indian, South Indian</v>
      </c>
      <c r="C89" s="56" t="str">
        <f>IFERROR(__xludf.DUMMYFUNCTION("""COMPUTED_VALUE"""),"Kuvempu Nagar Stage 2")</f>
        <v>Kuvempu Nagar Stage 2</v>
      </c>
      <c r="D89" s="56" t="str">
        <f>IFERROR(__xludf.DUMMYFUNCTION("""COMPUTED_VALUE"""),"BTM")</f>
        <v>BTM</v>
      </c>
      <c r="E89" s="56">
        <f>IFERROR(__xludf.DUMMYFUNCTION("""COMPUTED_VALUE"""),4.0)</f>
        <v>4</v>
      </c>
      <c r="F89" s="56">
        <f>IFERROR(__xludf.DUMMYFUNCTION("""COMPUTED_VALUE"""),350.0)</f>
        <v>350</v>
      </c>
      <c r="G89" s="57">
        <f>IFERROR(__xludf.DUMMYFUNCTION("""COMPUTED_VALUE"""),630.0)</f>
        <v>630</v>
      </c>
      <c r="H89" s="56">
        <f>IFERROR(__xludf.DUMMYFUNCTION("""COMPUTED_VALUE"""),1050.0)</f>
        <v>1050</v>
      </c>
    </row>
    <row r="90">
      <c r="A90" s="56" t="str">
        <f>IFERROR(__xludf.DUMMYFUNCTION("""COMPUTED_VALUE"""),"Khawa Karpo")</f>
        <v>Khawa Karpo</v>
      </c>
      <c r="B90" s="56" t="str">
        <f>IFERROR(__xludf.DUMMYFUNCTION("""COMPUTED_VALUE"""),"Chinese")</f>
        <v>Chinese</v>
      </c>
      <c r="C90" s="56" t="str">
        <f>IFERROR(__xludf.DUMMYFUNCTION("""COMPUTED_VALUE"""),"Koramangala")</f>
        <v>Koramangala</v>
      </c>
      <c r="D90" s="56" t="str">
        <f>IFERROR(__xludf.DUMMYFUNCTION("""COMPUTED_VALUE"""),"Koramangala")</f>
        <v>Koramangala</v>
      </c>
      <c r="E90" s="56">
        <f>IFERROR(__xludf.DUMMYFUNCTION("""COMPUTED_VALUE"""),4.0)</f>
        <v>4</v>
      </c>
      <c r="F90" s="56">
        <f>IFERROR(__xludf.DUMMYFUNCTION("""COMPUTED_VALUE"""),178.0)</f>
        <v>178</v>
      </c>
      <c r="G90" s="57">
        <f>IFERROR(__xludf.DUMMYFUNCTION("""COMPUTED_VALUE"""),320.40000000000003)</f>
        <v>320.4</v>
      </c>
      <c r="H90" s="56">
        <f>IFERROR(__xludf.DUMMYFUNCTION("""COMPUTED_VALUE"""),534.0)</f>
        <v>534</v>
      </c>
    </row>
    <row r="91">
      <c r="A91" s="56" t="str">
        <f>IFERROR(__xludf.DUMMYFUNCTION("""COMPUTED_VALUE"""),"99 VARIETY DOSA AND JUICE-Malli mane food court")</f>
        <v>99 VARIETY DOSA AND JUICE-Malli mane food court</v>
      </c>
      <c r="B91" s="56" t="str">
        <f>IFERROR(__xludf.DUMMYFUNCTION("""COMPUTED_VALUE"""),"Fast Food, Juices, North Indian")</f>
        <v>Fast Food, Juices, North Indian</v>
      </c>
      <c r="C91" s="56" t="str">
        <f>IFERROR(__xludf.DUMMYFUNCTION("""COMPUTED_VALUE"""),"Koramangala 1st block")</f>
        <v>Koramangala 1st block</v>
      </c>
      <c r="D91" s="56" t="str">
        <f>IFERROR(__xludf.DUMMYFUNCTION("""COMPUTED_VALUE"""),"Koramangala")</f>
        <v>Koramangala</v>
      </c>
      <c r="E91" s="56">
        <f>IFERROR(__xludf.DUMMYFUNCTION("""COMPUTED_VALUE"""),4.0)</f>
        <v>4</v>
      </c>
      <c r="F91" s="56">
        <f>IFERROR(__xludf.DUMMYFUNCTION("""COMPUTED_VALUE"""),100.0)</f>
        <v>100</v>
      </c>
      <c r="G91" s="57">
        <f>IFERROR(__xludf.DUMMYFUNCTION("""COMPUTED_VALUE"""),180.0)</f>
        <v>180</v>
      </c>
      <c r="H91" s="56">
        <f>IFERROR(__xludf.DUMMYFUNCTION("""COMPUTED_VALUE"""),300.0)</f>
        <v>300</v>
      </c>
    </row>
    <row r="92">
      <c r="A92" s="56" t="str">
        <f>IFERROR(__xludf.DUMMYFUNCTION("""COMPUTED_VALUE"""),"Purani Dilli By Anand Sweets")</f>
        <v>Purani Dilli By Anand Sweets</v>
      </c>
      <c r="B92" s="56" t="str">
        <f>IFERROR(__xludf.DUMMYFUNCTION("""COMPUTED_VALUE"""),"North Indian, Chaat, Snacks, Fast Food")</f>
        <v>North Indian, Chaat, Snacks, Fast Food</v>
      </c>
      <c r="C92" s="56" t="str">
        <f>IFERROR(__xludf.DUMMYFUNCTION("""COMPUTED_VALUE"""),"5th Block")</f>
        <v>5th Block</v>
      </c>
      <c r="D92" s="56" t="str">
        <f>IFERROR(__xludf.DUMMYFUNCTION("""COMPUTED_VALUE"""),"Koramangala")</f>
        <v>Koramangala</v>
      </c>
      <c r="E92" s="56">
        <f>IFERROR(__xludf.DUMMYFUNCTION("""COMPUTED_VALUE"""),4.0)</f>
        <v>4</v>
      </c>
      <c r="F92" s="56">
        <f>IFERROR(__xludf.DUMMYFUNCTION("""COMPUTED_VALUE"""),400.0)</f>
        <v>400</v>
      </c>
      <c r="G92" s="57">
        <f>IFERROR(__xludf.DUMMYFUNCTION("""COMPUTED_VALUE"""),720.0)</f>
        <v>720</v>
      </c>
      <c r="H92" s="56">
        <f>IFERROR(__xludf.DUMMYFUNCTION("""COMPUTED_VALUE"""),1200.0)</f>
        <v>1200</v>
      </c>
    </row>
    <row r="93">
      <c r="A93" s="56" t="str">
        <f>IFERROR(__xludf.DUMMYFUNCTION("""COMPUTED_VALUE"""),"XO Belgian Waffle")</f>
        <v>XO Belgian Waffle</v>
      </c>
      <c r="B93" s="56" t="str">
        <f>IFERROR(__xludf.DUMMYFUNCTION("""COMPUTED_VALUE"""),"Desserts")</f>
        <v>Desserts</v>
      </c>
      <c r="C93" s="56" t="str">
        <f>IFERROR(__xludf.DUMMYFUNCTION("""COMPUTED_VALUE"""),"Koramangala")</f>
        <v>Koramangala</v>
      </c>
      <c r="D93" s="56" t="str">
        <f>IFERROR(__xludf.DUMMYFUNCTION("""COMPUTED_VALUE"""),"Koramangala")</f>
        <v>Koramangala</v>
      </c>
      <c r="E93" s="56">
        <f>IFERROR(__xludf.DUMMYFUNCTION("""COMPUTED_VALUE"""),4.0)</f>
        <v>4</v>
      </c>
      <c r="F93" s="56">
        <f>IFERROR(__xludf.DUMMYFUNCTION("""COMPUTED_VALUE"""),250.0)</f>
        <v>250</v>
      </c>
      <c r="G93" s="57">
        <f>IFERROR(__xludf.DUMMYFUNCTION("""COMPUTED_VALUE"""),450.0)</f>
        <v>450</v>
      </c>
      <c r="H93" s="56">
        <f>IFERROR(__xludf.DUMMYFUNCTION("""COMPUTED_VALUE"""),750.0)</f>
        <v>750</v>
      </c>
    </row>
    <row r="94">
      <c r="A94" s="56" t="str">
        <f>IFERROR(__xludf.DUMMYFUNCTION("""COMPUTED_VALUE"""),"BIRYANI CRAFTS")</f>
        <v>BIRYANI CRAFTS</v>
      </c>
      <c r="B94" s="56" t="str">
        <f>IFERROR(__xludf.DUMMYFUNCTION("""COMPUTED_VALUE"""),"Indian")</f>
        <v>Indian</v>
      </c>
      <c r="C94" s="56" t="str">
        <f>IFERROR(__xludf.DUMMYFUNCTION("""COMPUTED_VALUE"""),"BTM")</f>
        <v>BTM</v>
      </c>
      <c r="D94" s="56" t="str">
        <f>IFERROR(__xludf.DUMMYFUNCTION("""COMPUTED_VALUE"""),"BTM")</f>
        <v>BTM</v>
      </c>
      <c r="E94" s="56">
        <f>IFERROR(__xludf.DUMMYFUNCTION("""COMPUTED_VALUE"""),3.9)</f>
        <v>3.9</v>
      </c>
      <c r="F94" s="56">
        <f>IFERROR(__xludf.DUMMYFUNCTION("""COMPUTED_VALUE"""),500.0)</f>
        <v>500</v>
      </c>
      <c r="G94" s="57">
        <f>IFERROR(__xludf.DUMMYFUNCTION("""COMPUTED_VALUE"""),900.0)</f>
        <v>900</v>
      </c>
      <c r="H94" s="56">
        <f>IFERROR(__xludf.DUMMYFUNCTION("""COMPUTED_VALUE"""),1500.0)</f>
        <v>1500</v>
      </c>
    </row>
    <row r="95">
      <c r="A95" s="56" t="str">
        <f>IFERROR(__xludf.DUMMYFUNCTION("""COMPUTED_VALUE"""),"Madeena Hotel")</f>
        <v>Madeena Hotel</v>
      </c>
      <c r="B95" s="56" t="str">
        <f>IFERROR(__xludf.DUMMYFUNCTION("""COMPUTED_VALUE"""),"Desserts, Mughlai, Seafood")</f>
        <v>Desserts, Mughlai, Seafood</v>
      </c>
      <c r="C95" s="56" t="str">
        <f>IFERROR(__xludf.DUMMYFUNCTION("""COMPUTED_VALUE"""),"5th Block Kormangala")</f>
        <v>5th Block Kormangala</v>
      </c>
      <c r="D95" s="56" t="str">
        <f>IFERROR(__xludf.DUMMYFUNCTION("""COMPUTED_VALUE"""),"Koramangala")</f>
        <v>Koramangala</v>
      </c>
      <c r="E95" s="56">
        <f>IFERROR(__xludf.DUMMYFUNCTION("""COMPUTED_VALUE"""),3.9)</f>
        <v>3.9</v>
      </c>
      <c r="F95" s="56">
        <f>IFERROR(__xludf.DUMMYFUNCTION("""COMPUTED_VALUE"""),500.0)</f>
        <v>500</v>
      </c>
      <c r="G95" s="57">
        <f>IFERROR(__xludf.DUMMYFUNCTION("""COMPUTED_VALUE"""),900.0)</f>
        <v>900</v>
      </c>
      <c r="H95" s="56">
        <f>IFERROR(__xludf.DUMMYFUNCTION("""COMPUTED_VALUE"""),1500.0)</f>
        <v>1500</v>
      </c>
    </row>
    <row r="96">
      <c r="A96" s="56" t="str">
        <f>IFERROR(__xludf.DUMMYFUNCTION("""COMPUTED_VALUE"""),"Corner House Ice Cream")</f>
        <v>Corner House Ice Cream</v>
      </c>
      <c r="B96" s="56" t="str">
        <f>IFERROR(__xludf.DUMMYFUNCTION("""COMPUTED_VALUE"""),"Ice Cream, Desserts")</f>
        <v>Ice Cream, Desserts</v>
      </c>
      <c r="C96" s="56" t="str">
        <f>IFERROR(__xludf.DUMMYFUNCTION("""COMPUTED_VALUE"""),"7th Block")</f>
        <v>7th Block</v>
      </c>
      <c r="D96" s="56" t="str">
        <f>IFERROR(__xludf.DUMMYFUNCTION("""COMPUTED_VALUE"""),"Koramangala")</f>
        <v>Koramangala</v>
      </c>
      <c r="E96" s="56">
        <f>IFERROR(__xludf.DUMMYFUNCTION("""COMPUTED_VALUE"""),3.9)</f>
        <v>3.9</v>
      </c>
      <c r="F96" s="56">
        <f>IFERROR(__xludf.DUMMYFUNCTION("""COMPUTED_VALUE"""),250.0)</f>
        <v>250</v>
      </c>
      <c r="G96" s="57">
        <f>IFERROR(__xludf.DUMMYFUNCTION("""COMPUTED_VALUE"""),450.0)</f>
        <v>450</v>
      </c>
      <c r="H96" s="56">
        <f>IFERROR(__xludf.DUMMYFUNCTION("""COMPUTED_VALUE"""),750.0)</f>
        <v>750</v>
      </c>
    </row>
    <row r="97">
      <c r="A97" s="56" t="str">
        <f>IFERROR(__xludf.DUMMYFUNCTION("""COMPUTED_VALUE"""),"NIC Natural Ice Creams")</f>
        <v>NIC Natural Ice Creams</v>
      </c>
      <c r="B97" s="56" t="str">
        <f>IFERROR(__xludf.DUMMYFUNCTION("""COMPUTED_VALUE"""),"Ice Cream, Desserts")</f>
        <v>Ice Cream, Desserts</v>
      </c>
      <c r="C97" s="56" t="str">
        <f>IFERROR(__xludf.DUMMYFUNCTION("""COMPUTED_VALUE"""),"Koramangla")</f>
        <v>Koramangla</v>
      </c>
      <c r="D97" s="56" t="str">
        <f>IFERROR(__xludf.DUMMYFUNCTION("""COMPUTED_VALUE"""),"Koramangala")</f>
        <v>Koramangala</v>
      </c>
      <c r="E97" s="56">
        <f>IFERROR(__xludf.DUMMYFUNCTION("""COMPUTED_VALUE"""),3.9)</f>
        <v>3.9</v>
      </c>
      <c r="F97" s="56">
        <f>IFERROR(__xludf.DUMMYFUNCTION("""COMPUTED_VALUE"""),120.0)</f>
        <v>120</v>
      </c>
      <c r="G97" s="57">
        <f>IFERROR(__xludf.DUMMYFUNCTION("""COMPUTED_VALUE"""),216.0)</f>
        <v>216</v>
      </c>
      <c r="H97" s="56">
        <f>IFERROR(__xludf.DUMMYFUNCTION("""COMPUTED_VALUE"""),360.0)</f>
        <v>360</v>
      </c>
    </row>
    <row r="98">
      <c r="A98" s="56" t="str">
        <f>IFERROR(__xludf.DUMMYFUNCTION("""COMPUTED_VALUE"""),"Just Shawarma")</f>
        <v>Just Shawarma</v>
      </c>
      <c r="B98" s="56" t="str">
        <f>IFERROR(__xludf.DUMMYFUNCTION("""COMPUTED_VALUE"""),"Fast Food")</f>
        <v>Fast Food</v>
      </c>
      <c r="C98" s="56" t="str">
        <f>IFERROR(__xludf.DUMMYFUNCTION("""COMPUTED_VALUE"""),"5th block")</f>
        <v>5th block</v>
      </c>
      <c r="D98" s="56" t="str">
        <f>IFERROR(__xludf.DUMMYFUNCTION("""COMPUTED_VALUE"""),"Koramangala")</f>
        <v>Koramangala</v>
      </c>
      <c r="E98" s="56">
        <f>IFERROR(__xludf.DUMMYFUNCTION("""COMPUTED_VALUE"""),3.9)</f>
        <v>3.9</v>
      </c>
      <c r="F98" s="56">
        <f>IFERROR(__xludf.DUMMYFUNCTION("""COMPUTED_VALUE"""),250.0)</f>
        <v>250</v>
      </c>
      <c r="G98" s="57">
        <f>IFERROR(__xludf.DUMMYFUNCTION("""COMPUTED_VALUE"""),450.0)</f>
        <v>450</v>
      </c>
      <c r="H98" s="56">
        <f>IFERROR(__xludf.DUMMYFUNCTION("""COMPUTED_VALUE"""),750.0)</f>
        <v>750</v>
      </c>
    </row>
    <row r="99">
      <c r="A99" s="56" t="str">
        <f>IFERROR(__xludf.DUMMYFUNCTION("""COMPUTED_VALUE"""),"La Pino'z Pizza")</f>
        <v>La Pino'z Pizza</v>
      </c>
      <c r="B99" s="56" t="str">
        <f>IFERROR(__xludf.DUMMYFUNCTION("""COMPUTED_VALUE"""),"Italian")</f>
        <v>Italian</v>
      </c>
      <c r="C99" s="56" t="str">
        <f>IFERROR(__xludf.DUMMYFUNCTION("""COMPUTED_VALUE"""),"4th Block")</f>
        <v>4th Block</v>
      </c>
      <c r="D99" s="56" t="str">
        <f>IFERROR(__xludf.DUMMYFUNCTION("""COMPUTED_VALUE"""),"Koramangala")</f>
        <v>Koramangala</v>
      </c>
      <c r="E99" s="56">
        <f>IFERROR(__xludf.DUMMYFUNCTION("""COMPUTED_VALUE"""),3.9)</f>
        <v>3.9</v>
      </c>
      <c r="F99" s="56">
        <f>IFERROR(__xludf.DUMMYFUNCTION("""COMPUTED_VALUE"""),251.0)</f>
        <v>251</v>
      </c>
      <c r="G99" s="57">
        <f>IFERROR(__xludf.DUMMYFUNCTION("""COMPUTED_VALUE"""),451.8)</f>
        <v>451.8</v>
      </c>
      <c r="H99" s="56">
        <f>IFERROR(__xludf.DUMMYFUNCTION("""COMPUTED_VALUE"""),753.0)</f>
        <v>753</v>
      </c>
    </row>
    <row r="100">
      <c r="A100" s="56" t="str">
        <f>IFERROR(__xludf.DUMMYFUNCTION("""COMPUTED_VALUE"""),"Mandya Gowdru Donne Biryani")</f>
        <v>Mandya Gowdru Donne Biryani</v>
      </c>
      <c r="B100" s="56" t="str">
        <f>IFERROR(__xludf.DUMMYFUNCTION("""COMPUTED_VALUE"""),"Biryani")</f>
        <v>Biryani</v>
      </c>
      <c r="C100" s="56" t="str">
        <f>IFERROR(__xludf.DUMMYFUNCTION("""COMPUTED_VALUE"""),"HSR")</f>
        <v>HSR</v>
      </c>
      <c r="D100" s="56" t="str">
        <f>IFERROR(__xludf.DUMMYFUNCTION("""COMPUTED_VALUE"""),"HSR")</f>
        <v>HSR</v>
      </c>
      <c r="E100" s="56">
        <f>IFERROR(__xludf.DUMMYFUNCTION("""COMPUTED_VALUE"""),3.9)</f>
        <v>3.9</v>
      </c>
      <c r="F100" s="56">
        <f>IFERROR(__xludf.DUMMYFUNCTION("""COMPUTED_VALUE"""),350.0)</f>
        <v>350</v>
      </c>
      <c r="G100" s="57">
        <f>IFERROR(__xludf.DUMMYFUNCTION("""COMPUTED_VALUE"""),630.0)</f>
        <v>630</v>
      </c>
      <c r="H100" s="56">
        <f>IFERROR(__xludf.DUMMYFUNCTION("""COMPUTED_VALUE"""),1050.0)</f>
        <v>1050</v>
      </c>
    </row>
    <row r="101">
      <c r="A101" s="56" t="str">
        <f>IFERROR(__xludf.DUMMYFUNCTION("""COMPUTED_VALUE"""),"Dindigul Thalapakatti Biriyani")</f>
        <v>Dindigul Thalapakatti Biriyani</v>
      </c>
      <c r="B101" s="56" t="str">
        <f>IFERROR(__xludf.DUMMYFUNCTION("""COMPUTED_VALUE"""),"North Indian")</f>
        <v>North Indian</v>
      </c>
      <c r="C101" s="56" t="str">
        <f>IFERROR(__xludf.DUMMYFUNCTION("""COMPUTED_VALUE"""),"HSR")</f>
        <v>HSR</v>
      </c>
      <c r="D101" s="56" t="str">
        <f>IFERROR(__xludf.DUMMYFUNCTION("""COMPUTED_VALUE"""),"HSR")</f>
        <v>HSR</v>
      </c>
      <c r="E101" s="56">
        <f>IFERROR(__xludf.DUMMYFUNCTION("""COMPUTED_VALUE"""),3.9)</f>
        <v>3.9</v>
      </c>
      <c r="F101" s="56">
        <f>IFERROR(__xludf.DUMMYFUNCTION("""COMPUTED_VALUE"""),650.0)</f>
        <v>650</v>
      </c>
      <c r="G101" s="57">
        <f>IFERROR(__xludf.DUMMYFUNCTION("""COMPUTED_VALUE"""),1170.0)</f>
        <v>1170</v>
      </c>
      <c r="H101" s="56">
        <f>IFERROR(__xludf.DUMMYFUNCTION("""COMPUTED_VALUE"""),1950.0)</f>
        <v>1950</v>
      </c>
    </row>
    <row r="102">
      <c r="A102" s="56" t="str">
        <f>IFERROR(__xludf.DUMMYFUNCTION("""COMPUTED_VALUE"""),"Delhi Food Point")</f>
        <v>Delhi Food Point</v>
      </c>
      <c r="B102" s="56" t="str">
        <f>IFERROR(__xludf.DUMMYFUNCTION("""COMPUTED_VALUE"""),"North Indian")</f>
        <v>North Indian</v>
      </c>
      <c r="C102" s="56" t="str">
        <f>IFERROR(__xludf.DUMMYFUNCTION("""COMPUTED_VALUE"""),"1st Block")</f>
        <v>1st Block</v>
      </c>
      <c r="D102" s="56" t="str">
        <f>IFERROR(__xludf.DUMMYFUNCTION("""COMPUTED_VALUE"""),"Koramangala")</f>
        <v>Koramangala</v>
      </c>
      <c r="E102" s="56">
        <f>IFERROR(__xludf.DUMMYFUNCTION("""COMPUTED_VALUE"""),3.9)</f>
        <v>3.9</v>
      </c>
      <c r="F102" s="56">
        <f>IFERROR(__xludf.DUMMYFUNCTION("""COMPUTED_VALUE"""),132.0)</f>
        <v>132</v>
      </c>
      <c r="G102" s="57">
        <f>IFERROR(__xludf.DUMMYFUNCTION("""COMPUTED_VALUE"""),237.6)</f>
        <v>237.6</v>
      </c>
      <c r="H102" s="56">
        <f>IFERROR(__xludf.DUMMYFUNCTION("""COMPUTED_VALUE"""),396.0)</f>
        <v>396</v>
      </c>
    </row>
    <row r="103">
      <c r="A103" s="56" t="str">
        <f>IFERROR(__xludf.DUMMYFUNCTION("""COMPUTED_VALUE"""),"Easy Bites")</f>
        <v>Easy Bites</v>
      </c>
      <c r="B103" s="56" t="str">
        <f>IFERROR(__xludf.DUMMYFUNCTION("""COMPUTED_VALUE"""),"Snacks, American")</f>
        <v>Snacks, American</v>
      </c>
      <c r="C103" s="56" t="str">
        <f>IFERROR(__xludf.DUMMYFUNCTION("""COMPUTED_VALUE"""),"9th Main Rd Sector 6 HSR Layout")</f>
        <v>9th Main Rd Sector 6 HSR Layout</v>
      </c>
      <c r="D103" s="56" t="str">
        <f>IFERROR(__xludf.DUMMYFUNCTION("""COMPUTED_VALUE"""),"HSR")</f>
        <v>HSR</v>
      </c>
      <c r="E103" s="56">
        <f>IFERROR(__xludf.DUMMYFUNCTION("""COMPUTED_VALUE"""),3.9)</f>
        <v>3.9</v>
      </c>
      <c r="F103" s="56">
        <f>IFERROR(__xludf.DUMMYFUNCTION("""COMPUTED_VALUE"""),200.0)</f>
        <v>200</v>
      </c>
      <c r="G103" s="57">
        <f>IFERROR(__xludf.DUMMYFUNCTION("""COMPUTED_VALUE"""),360.0)</f>
        <v>360</v>
      </c>
      <c r="H103" s="56">
        <f>IFERROR(__xludf.DUMMYFUNCTION("""COMPUTED_VALUE"""),600.0)</f>
        <v>600</v>
      </c>
    </row>
    <row r="104">
      <c r="A104" s="56" t="str">
        <f>IFERROR(__xludf.DUMMYFUNCTION("""COMPUTED_VALUE"""),"Mad Over Donuts")</f>
        <v>Mad Over Donuts</v>
      </c>
      <c r="B104" s="56" t="str">
        <f>IFERROR(__xludf.DUMMYFUNCTION("""COMPUTED_VALUE"""),"Desserts")</f>
        <v>Desserts</v>
      </c>
      <c r="C104" s="56" t="str">
        <f>IFERROR(__xludf.DUMMYFUNCTION("""COMPUTED_VALUE"""),"7th Block")</f>
        <v>7th Block</v>
      </c>
      <c r="D104" s="56" t="str">
        <f>IFERROR(__xludf.DUMMYFUNCTION("""COMPUTED_VALUE"""),"Koramangala")</f>
        <v>Koramangala</v>
      </c>
      <c r="E104" s="56">
        <f>IFERROR(__xludf.DUMMYFUNCTION("""COMPUTED_VALUE"""),3.9)</f>
        <v>3.9</v>
      </c>
      <c r="F104" s="56">
        <f>IFERROR(__xludf.DUMMYFUNCTION("""COMPUTED_VALUE"""),350.0)</f>
        <v>350</v>
      </c>
      <c r="G104" s="57">
        <f>IFERROR(__xludf.DUMMYFUNCTION("""COMPUTED_VALUE"""),630.0)</f>
        <v>630</v>
      </c>
      <c r="H104" s="56">
        <f>IFERROR(__xludf.DUMMYFUNCTION("""COMPUTED_VALUE"""),1050.0)</f>
        <v>1050</v>
      </c>
    </row>
    <row r="105">
      <c r="A105" s="56" t="str">
        <f>IFERROR(__xludf.DUMMYFUNCTION("""COMPUTED_VALUE"""),"Village Donne Biriyani")</f>
        <v>Village Donne Biriyani</v>
      </c>
      <c r="B105" s="56" t="str">
        <f>IFERROR(__xludf.DUMMYFUNCTION("""COMPUTED_VALUE"""),"South Indian")</f>
        <v>South Indian</v>
      </c>
      <c r="C105" s="56" t="str">
        <f>IFERROR(__xludf.DUMMYFUNCTION("""COMPUTED_VALUE"""),"Koramangala")</f>
        <v>Koramangala</v>
      </c>
      <c r="D105" s="56" t="str">
        <f>IFERROR(__xludf.DUMMYFUNCTION("""COMPUTED_VALUE"""),"Koramangala")</f>
        <v>Koramangala</v>
      </c>
      <c r="E105" s="56">
        <f>IFERROR(__xludf.DUMMYFUNCTION("""COMPUTED_VALUE"""),3.9)</f>
        <v>3.9</v>
      </c>
      <c r="F105" s="56">
        <f>IFERROR(__xludf.DUMMYFUNCTION("""COMPUTED_VALUE"""),300.0)</f>
        <v>300</v>
      </c>
      <c r="G105" s="57">
        <f>IFERROR(__xludf.DUMMYFUNCTION("""COMPUTED_VALUE"""),540.0)</f>
        <v>540</v>
      </c>
      <c r="H105" s="56">
        <f>IFERROR(__xludf.DUMMYFUNCTION("""COMPUTED_VALUE"""),900.0)</f>
        <v>900</v>
      </c>
    </row>
    <row r="106">
      <c r="A106" s="56" t="str">
        <f>IFERROR(__xludf.DUMMYFUNCTION("""COMPUTED_VALUE"""),"R.B Food Point")</f>
        <v>R.B Food Point</v>
      </c>
      <c r="B106" s="56" t="str">
        <f>IFERROR(__xludf.DUMMYFUNCTION("""COMPUTED_VALUE"""),"Chinese, North Indian")</f>
        <v>Chinese, North Indian</v>
      </c>
      <c r="C106" s="56" t="str">
        <f>IFERROR(__xludf.DUMMYFUNCTION("""COMPUTED_VALUE"""),"Jay Bheema Nagar")</f>
        <v>Jay Bheema Nagar</v>
      </c>
      <c r="D106" s="56" t="str">
        <f>IFERROR(__xludf.DUMMYFUNCTION("""COMPUTED_VALUE"""),"BTM")</f>
        <v>BTM</v>
      </c>
      <c r="E106" s="56">
        <f>IFERROR(__xludf.DUMMYFUNCTION("""COMPUTED_VALUE"""),3.9)</f>
        <v>3.9</v>
      </c>
      <c r="F106" s="56">
        <f>IFERROR(__xludf.DUMMYFUNCTION("""COMPUTED_VALUE"""),350.0)</f>
        <v>350</v>
      </c>
      <c r="G106" s="57">
        <f>IFERROR(__xludf.DUMMYFUNCTION("""COMPUTED_VALUE"""),630.0)</f>
        <v>630</v>
      </c>
      <c r="H106" s="56">
        <f>IFERROR(__xludf.DUMMYFUNCTION("""COMPUTED_VALUE"""),1050.0)</f>
        <v>1050</v>
      </c>
    </row>
    <row r="107">
      <c r="A107" s="56" t="str">
        <f>IFERROR(__xludf.DUMMYFUNCTION("""COMPUTED_VALUE"""),"Paradise Biryani")</f>
        <v>Paradise Biryani</v>
      </c>
      <c r="B107" s="56" t="str">
        <f>IFERROR(__xludf.DUMMYFUNCTION("""COMPUTED_VALUE"""),"Biryani, Kebabs")</f>
        <v>Biryani, Kebabs</v>
      </c>
      <c r="C107" s="56" t="str">
        <f>IFERROR(__xludf.DUMMYFUNCTION("""COMPUTED_VALUE"""),"Koramangala 6th block")</f>
        <v>Koramangala 6th block</v>
      </c>
      <c r="D107" s="56" t="str">
        <f>IFERROR(__xludf.DUMMYFUNCTION("""COMPUTED_VALUE"""),"Koramangala")</f>
        <v>Koramangala</v>
      </c>
      <c r="E107" s="56">
        <f>IFERROR(__xludf.DUMMYFUNCTION("""COMPUTED_VALUE"""),3.8)</f>
        <v>3.8</v>
      </c>
      <c r="F107" s="56">
        <f>IFERROR(__xludf.DUMMYFUNCTION("""COMPUTED_VALUE"""),300.0)</f>
        <v>300</v>
      </c>
      <c r="G107" s="57">
        <f>IFERROR(__xludf.DUMMYFUNCTION("""COMPUTED_VALUE"""),540.0)</f>
        <v>540</v>
      </c>
      <c r="H107" s="56">
        <f>IFERROR(__xludf.DUMMYFUNCTION("""COMPUTED_VALUE"""),900.0)</f>
        <v>900</v>
      </c>
    </row>
    <row r="108">
      <c r="A108" s="56" t="str">
        <f>IFERROR(__xludf.DUMMYFUNCTION("""COMPUTED_VALUE"""),"New Tasty Cafeteria")</f>
        <v>New Tasty Cafeteria</v>
      </c>
      <c r="B108" s="56" t="str">
        <f>IFERROR(__xludf.DUMMYFUNCTION("""COMPUTED_VALUE"""),"Andhra, Chettinad, Chinese, Mughlai, North Indian")</f>
        <v>Andhra, Chettinad, Chinese, Mughlai, North Indian</v>
      </c>
      <c r="C108" s="56" t="str">
        <f>IFERROR(__xludf.DUMMYFUNCTION("""COMPUTED_VALUE"""),"Maruthi Nagar")</f>
        <v>Maruthi Nagar</v>
      </c>
      <c r="D108" s="56" t="str">
        <f>IFERROR(__xludf.DUMMYFUNCTION("""COMPUTED_VALUE"""),"BTM")</f>
        <v>BTM</v>
      </c>
      <c r="E108" s="56">
        <f>IFERROR(__xludf.DUMMYFUNCTION("""COMPUTED_VALUE"""),3.8)</f>
        <v>3.8</v>
      </c>
      <c r="F108" s="56">
        <f>IFERROR(__xludf.DUMMYFUNCTION("""COMPUTED_VALUE"""),350.0)</f>
        <v>350</v>
      </c>
      <c r="G108" s="57">
        <f>IFERROR(__xludf.DUMMYFUNCTION("""COMPUTED_VALUE"""),630.0)</f>
        <v>630</v>
      </c>
      <c r="H108" s="56">
        <f>IFERROR(__xludf.DUMMYFUNCTION("""COMPUTED_VALUE"""),1050.0)</f>
        <v>1050</v>
      </c>
    </row>
    <row r="109">
      <c r="A109" s="56" t="str">
        <f>IFERROR(__xludf.DUMMYFUNCTION("""COMPUTED_VALUE"""),"Junior Kuppanna")</f>
        <v>Junior Kuppanna</v>
      </c>
      <c r="B109" s="56" t="str">
        <f>IFERROR(__xludf.DUMMYFUNCTION("""COMPUTED_VALUE"""),"Chettinad, South Indian")</f>
        <v>Chettinad, South Indian</v>
      </c>
      <c r="C109" s="56" t="str">
        <f>IFERROR(__xludf.DUMMYFUNCTION("""COMPUTED_VALUE"""),"Sector 6")</f>
        <v>Sector 6</v>
      </c>
      <c r="D109" s="56" t="str">
        <f>IFERROR(__xludf.DUMMYFUNCTION("""COMPUTED_VALUE"""),"HSR")</f>
        <v>HSR</v>
      </c>
      <c r="E109" s="56">
        <f>IFERROR(__xludf.DUMMYFUNCTION("""COMPUTED_VALUE"""),3.8)</f>
        <v>3.8</v>
      </c>
      <c r="F109" s="56">
        <f>IFERROR(__xludf.DUMMYFUNCTION("""COMPUTED_VALUE"""),550.0)</f>
        <v>550</v>
      </c>
      <c r="G109" s="57">
        <f>IFERROR(__xludf.DUMMYFUNCTION("""COMPUTED_VALUE"""),990.0)</f>
        <v>990</v>
      </c>
      <c r="H109" s="56">
        <f>IFERROR(__xludf.DUMMYFUNCTION("""COMPUTED_VALUE"""),1650.0)</f>
        <v>1650</v>
      </c>
    </row>
    <row r="110">
      <c r="A110" s="56" t="str">
        <f>IFERROR(__xludf.DUMMYFUNCTION("""COMPUTED_VALUE"""),"The Bowl Company")</f>
        <v>The Bowl Company</v>
      </c>
      <c r="B110" s="56" t="str">
        <f>IFERROR(__xludf.DUMMYFUNCTION("""COMPUTED_VALUE"""),"Continental, Indian, Pan-Asian, Oriental")</f>
        <v>Continental, Indian, Pan-Asian, Oriental</v>
      </c>
      <c r="C110" s="56" t="str">
        <f>IFERROR(__xludf.DUMMYFUNCTION("""COMPUTED_VALUE"""),"Jakkasandra Village")</f>
        <v>Jakkasandra Village</v>
      </c>
      <c r="D110" s="56" t="str">
        <f>IFERROR(__xludf.DUMMYFUNCTION("""COMPUTED_VALUE"""),"Koramangala")</f>
        <v>Koramangala</v>
      </c>
      <c r="E110" s="56">
        <f>IFERROR(__xludf.DUMMYFUNCTION("""COMPUTED_VALUE"""),3.8)</f>
        <v>3.8</v>
      </c>
      <c r="F110" s="56">
        <f>IFERROR(__xludf.DUMMYFUNCTION("""COMPUTED_VALUE"""),350.0)</f>
        <v>350</v>
      </c>
      <c r="G110" s="57">
        <f>IFERROR(__xludf.DUMMYFUNCTION("""COMPUTED_VALUE"""),630.0)</f>
        <v>630</v>
      </c>
      <c r="H110" s="56">
        <f>IFERROR(__xludf.DUMMYFUNCTION("""COMPUTED_VALUE"""),1050.0)</f>
        <v>1050</v>
      </c>
    </row>
    <row r="111">
      <c r="A111" s="56" t="str">
        <f>IFERROR(__xludf.DUMMYFUNCTION("""COMPUTED_VALUE"""),"Hotel Savitha Family Restaurant")</f>
        <v>Hotel Savitha Family Restaurant</v>
      </c>
      <c r="B111" s="56" t="str">
        <f>IFERROR(__xludf.DUMMYFUNCTION("""COMPUTED_VALUE"""),"North Indian, South Indian")</f>
        <v>North Indian, South Indian</v>
      </c>
      <c r="C111" s="56" t="str">
        <f>IFERROR(__xludf.DUMMYFUNCTION("""COMPUTED_VALUE"""),"4th block")</f>
        <v>4th block</v>
      </c>
      <c r="D111" s="56" t="str">
        <f>IFERROR(__xludf.DUMMYFUNCTION("""COMPUTED_VALUE"""),"Koramangala")</f>
        <v>Koramangala</v>
      </c>
      <c r="E111" s="56">
        <f>IFERROR(__xludf.DUMMYFUNCTION("""COMPUTED_VALUE"""),3.7)</f>
        <v>3.7</v>
      </c>
      <c r="F111" s="56">
        <f>IFERROR(__xludf.DUMMYFUNCTION("""COMPUTED_VALUE"""),153.0)</f>
        <v>153</v>
      </c>
      <c r="G111" s="57">
        <f>IFERROR(__xludf.DUMMYFUNCTION("""COMPUTED_VALUE"""),275.40000000000003)</f>
        <v>275.4</v>
      </c>
      <c r="H111" s="56">
        <f>IFERROR(__xludf.DUMMYFUNCTION("""COMPUTED_VALUE"""),459.0)</f>
        <v>459</v>
      </c>
    </row>
    <row r="112">
      <c r="A112" s="56" t="str">
        <f>IFERROR(__xludf.DUMMYFUNCTION("""COMPUTED_VALUE"""),"Biryani Pot")</f>
        <v>Biryani Pot</v>
      </c>
      <c r="B112" s="56" t="str">
        <f>IFERROR(__xludf.DUMMYFUNCTION("""COMPUTED_VALUE"""),"North Indian, Biryani")</f>
        <v>North Indian, Biryani</v>
      </c>
      <c r="C112" s="56" t="str">
        <f>IFERROR(__xludf.DUMMYFUNCTION("""COMPUTED_VALUE"""),"Madiwala Junction")</f>
        <v>Madiwala Junction</v>
      </c>
      <c r="D112" s="56" t="str">
        <f>IFERROR(__xludf.DUMMYFUNCTION("""COMPUTED_VALUE"""),"BTM")</f>
        <v>BTM</v>
      </c>
      <c r="E112" s="56">
        <f>IFERROR(__xludf.DUMMYFUNCTION("""COMPUTED_VALUE"""),3.7)</f>
        <v>3.7</v>
      </c>
      <c r="F112" s="56">
        <f>IFERROR(__xludf.DUMMYFUNCTION("""COMPUTED_VALUE"""),500.0)</f>
        <v>500</v>
      </c>
      <c r="G112" s="57">
        <f>IFERROR(__xludf.DUMMYFUNCTION("""COMPUTED_VALUE"""),900.0)</f>
        <v>900</v>
      </c>
      <c r="H112" s="56">
        <f>IFERROR(__xludf.DUMMYFUNCTION("""COMPUTED_VALUE"""),1500.0)</f>
        <v>1500</v>
      </c>
    </row>
    <row r="113">
      <c r="A113" s="56" t="str">
        <f>IFERROR(__xludf.DUMMYFUNCTION("""COMPUTED_VALUE"""),"Bowl 99")</f>
        <v>Bowl 99</v>
      </c>
      <c r="B113" s="56" t="str">
        <f>IFERROR(__xludf.DUMMYFUNCTION("""COMPUTED_VALUE"""),"North Indian, South Indian")</f>
        <v>North Indian, South Indian</v>
      </c>
      <c r="C113" s="56" t="str">
        <f>IFERROR(__xludf.DUMMYFUNCTION("""COMPUTED_VALUE"""),"kormangala")</f>
        <v>kormangala</v>
      </c>
      <c r="D113" s="56" t="str">
        <f>IFERROR(__xludf.DUMMYFUNCTION("""COMPUTED_VALUE"""),"Koramangala")</f>
        <v>Koramangala</v>
      </c>
      <c r="E113" s="56">
        <f>IFERROR(__xludf.DUMMYFUNCTION("""COMPUTED_VALUE"""),3.7)</f>
        <v>3.7</v>
      </c>
      <c r="F113" s="56">
        <f>IFERROR(__xludf.DUMMYFUNCTION("""COMPUTED_VALUE"""),200.0)</f>
        <v>200</v>
      </c>
      <c r="G113" s="57">
        <f>IFERROR(__xludf.DUMMYFUNCTION("""COMPUTED_VALUE"""),360.0)</f>
        <v>360</v>
      </c>
      <c r="H113" s="56">
        <f>IFERROR(__xludf.DUMMYFUNCTION("""COMPUTED_VALUE"""),600.0)</f>
        <v>600</v>
      </c>
    </row>
    <row r="114">
      <c r="A114" s="56" t="str">
        <f>IFERROR(__xludf.DUMMYFUNCTION("""COMPUTED_VALUE"""),"Kritunga")</f>
        <v>Kritunga</v>
      </c>
      <c r="B114" s="56" t="str">
        <f>IFERROR(__xludf.DUMMYFUNCTION("""COMPUTED_VALUE"""),"Andhra, Biryani")</f>
        <v>Andhra, Biryani</v>
      </c>
      <c r="C114" s="56" t="str">
        <f>IFERROR(__xludf.DUMMYFUNCTION("""COMPUTED_VALUE"""),"5th Block")</f>
        <v>5th Block</v>
      </c>
      <c r="D114" s="56" t="str">
        <f>IFERROR(__xludf.DUMMYFUNCTION("""COMPUTED_VALUE"""),"Koramangala")</f>
        <v>Koramangala</v>
      </c>
      <c r="E114" s="56">
        <f>IFERROR(__xludf.DUMMYFUNCTION("""COMPUTED_VALUE"""),3.7)</f>
        <v>3.7</v>
      </c>
      <c r="F114" s="56">
        <f>IFERROR(__xludf.DUMMYFUNCTION("""COMPUTED_VALUE"""),500.0)</f>
        <v>500</v>
      </c>
      <c r="G114" s="57">
        <f>IFERROR(__xludf.DUMMYFUNCTION("""COMPUTED_VALUE"""),900.0)</f>
        <v>900</v>
      </c>
      <c r="H114" s="56">
        <f>IFERROR(__xludf.DUMMYFUNCTION("""COMPUTED_VALUE"""),1500.0)</f>
        <v>1500</v>
      </c>
    </row>
    <row r="115">
      <c r="A115" s="56" t="str">
        <f>IFERROR(__xludf.DUMMYFUNCTION("""COMPUTED_VALUE"""),"Wok Paper Scissors")</f>
        <v>Wok Paper Scissors</v>
      </c>
      <c r="B115" s="56" t="str">
        <f>IFERROR(__xludf.DUMMYFUNCTION("""COMPUTED_VALUE"""),"Pan-Asian, Chinese, Asian")</f>
        <v>Pan-Asian, Chinese, Asian</v>
      </c>
      <c r="C115" s="56" t="str">
        <f>IFERROR(__xludf.DUMMYFUNCTION("""COMPUTED_VALUE"""),"JNC Road")</f>
        <v>JNC Road</v>
      </c>
      <c r="D115" s="56" t="str">
        <f>IFERROR(__xludf.DUMMYFUNCTION("""COMPUTED_VALUE"""),"Koramangala")</f>
        <v>Koramangala</v>
      </c>
      <c r="E115" s="56">
        <f>IFERROR(__xludf.DUMMYFUNCTION("""COMPUTED_VALUE"""),3.7)</f>
        <v>3.7</v>
      </c>
      <c r="F115" s="56">
        <f>IFERROR(__xludf.DUMMYFUNCTION("""COMPUTED_VALUE"""),219.0)</f>
        <v>219</v>
      </c>
      <c r="G115" s="57">
        <f>IFERROR(__xludf.DUMMYFUNCTION("""COMPUTED_VALUE"""),394.2)</f>
        <v>394.2</v>
      </c>
      <c r="H115" s="56">
        <f>IFERROR(__xludf.DUMMYFUNCTION("""COMPUTED_VALUE"""),657.0)</f>
        <v>657</v>
      </c>
    </row>
    <row r="116">
      <c r="A116" s="56" t="str">
        <f>IFERROR(__xludf.DUMMYFUNCTION("""COMPUTED_VALUE"""),"Savoury Restaurant")</f>
        <v>Savoury Restaurant</v>
      </c>
      <c r="B116" s="56" t="str">
        <f>IFERROR(__xludf.DUMMYFUNCTION("""COMPUTED_VALUE"""),"Arabian, Middle Eastern, North Indian, Grill, Seafood, Kerala, Chinese")</f>
        <v>Arabian, Middle Eastern, North Indian, Grill, Seafood, Kerala, Chinese</v>
      </c>
      <c r="C116" s="56" t="str">
        <f>IFERROR(__xludf.DUMMYFUNCTION("""COMPUTED_VALUE"""),"Madiwala")</f>
        <v>Madiwala</v>
      </c>
      <c r="D116" s="56" t="str">
        <f>IFERROR(__xludf.DUMMYFUNCTION("""COMPUTED_VALUE"""),"BTM")</f>
        <v>BTM</v>
      </c>
      <c r="E116" s="56">
        <f>IFERROR(__xludf.DUMMYFUNCTION("""COMPUTED_VALUE"""),3.7)</f>
        <v>3.7</v>
      </c>
      <c r="F116" s="56">
        <f>IFERROR(__xludf.DUMMYFUNCTION("""COMPUTED_VALUE"""),600.0)</f>
        <v>600</v>
      </c>
      <c r="G116" s="57">
        <f>IFERROR(__xludf.DUMMYFUNCTION("""COMPUTED_VALUE"""),1080.0)</f>
        <v>1080</v>
      </c>
      <c r="H116" s="56">
        <f>IFERROR(__xludf.DUMMYFUNCTION("""COMPUTED_VALUE"""),1800.0)</f>
        <v>1800</v>
      </c>
    </row>
    <row r="117">
      <c r="A117" s="56" t="str">
        <f>IFERROR(__xludf.DUMMYFUNCTION("""COMPUTED_VALUE"""),"Royal Treat")</f>
        <v>Royal Treat</v>
      </c>
      <c r="B117" s="56" t="str">
        <f>IFERROR(__xludf.DUMMYFUNCTION("""COMPUTED_VALUE"""),"North Indian, Chinese, Seafood, Biryani")</f>
        <v>North Indian, Chinese, Seafood, Biryani</v>
      </c>
      <c r="C117" s="56" t="str">
        <f>IFERROR(__xludf.DUMMYFUNCTION("""COMPUTED_VALUE"""),"5th block Koramangala")</f>
        <v>5th block Koramangala</v>
      </c>
      <c r="D117" s="56" t="str">
        <f>IFERROR(__xludf.DUMMYFUNCTION("""COMPUTED_VALUE"""),"Koramangala")</f>
        <v>Koramangala</v>
      </c>
      <c r="E117" s="56">
        <f>IFERROR(__xludf.DUMMYFUNCTION("""COMPUTED_VALUE"""),3.6)</f>
        <v>3.6</v>
      </c>
      <c r="F117" s="56">
        <f>IFERROR(__xludf.DUMMYFUNCTION("""COMPUTED_VALUE"""),193.0)</f>
        <v>193</v>
      </c>
      <c r="G117" s="57">
        <f>IFERROR(__xludf.DUMMYFUNCTION("""COMPUTED_VALUE"""),347.40000000000003)</f>
        <v>347.4</v>
      </c>
      <c r="H117" s="56">
        <f>IFERROR(__xludf.DUMMYFUNCTION("""COMPUTED_VALUE"""),579.0)</f>
        <v>579</v>
      </c>
    </row>
    <row r="118">
      <c r="A118" s="56" t="str">
        <f>IFERROR(__xludf.DUMMYFUNCTION("""COMPUTED_VALUE"""),"Thali 99")</f>
        <v>Thali 99</v>
      </c>
      <c r="B118" s="56" t="str">
        <f>IFERROR(__xludf.DUMMYFUNCTION("""COMPUTED_VALUE"""),"North Indian")</f>
        <v>North Indian</v>
      </c>
      <c r="C118" s="56" t="str">
        <f>IFERROR(__xludf.DUMMYFUNCTION("""COMPUTED_VALUE"""),"Koramangala")</f>
        <v>Koramangala</v>
      </c>
      <c r="D118" s="56" t="str">
        <f>IFERROR(__xludf.DUMMYFUNCTION("""COMPUTED_VALUE"""),"Koramangala")</f>
        <v>Koramangala</v>
      </c>
      <c r="E118" s="56">
        <f>IFERROR(__xludf.DUMMYFUNCTION("""COMPUTED_VALUE"""),3.6)</f>
        <v>3.6</v>
      </c>
      <c r="F118" s="56">
        <f>IFERROR(__xludf.DUMMYFUNCTION("""COMPUTED_VALUE"""),200.0)</f>
        <v>200</v>
      </c>
      <c r="G118" s="57">
        <f>IFERROR(__xludf.DUMMYFUNCTION("""COMPUTED_VALUE"""),360.0)</f>
        <v>360</v>
      </c>
      <c r="H118" s="56">
        <f>IFERROR(__xludf.DUMMYFUNCTION("""COMPUTED_VALUE"""),600.0)</f>
        <v>600</v>
      </c>
    </row>
    <row r="119">
      <c r="A119" s="56" t="str">
        <f>IFERROR(__xludf.DUMMYFUNCTION("""COMPUTED_VALUE"""),"Mani's Dum Biryani")</f>
        <v>Mani's Dum Biryani</v>
      </c>
      <c r="B119" s="56" t="str">
        <f>IFERROR(__xludf.DUMMYFUNCTION("""COMPUTED_VALUE"""),"Andhra, Biryani")</f>
        <v>Andhra, Biryani</v>
      </c>
      <c r="C119" s="56" t="str">
        <f>IFERROR(__xludf.DUMMYFUNCTION("""COMPUTED_VALUE"""),"1st Block")</f>
        <v>1st Block</v>
      </c>
      <c r="D119" s="56" t="str">
        <f>IFERROR(__xludf.DUMMYFUNCTION("""COMPUTED_VALUE"""),"Koramangala")</f>
        <v>Koramangala</v>
      </c>
      <c r="E119" s="56">
        <f>IFERROR(__xludf.DUMMYFUNCTION("""COMPUTED_VALUE"""),3.6)</f>
        <v>3.6</v>
      </c>
      <c r="F119" s="56">
        <f>IFERROR(__xludf.DUMMYFUNCTION("""COMPUTED_VALUE"""),400.0)</f>
        <v>400</v>
      </c>
      <c r="G119" s="57">
        <f>IFERROR(__xludf.DUMMYFUNCTION("""COMPUTED_VALUE"""),720.0)</f>
        <v>720</v>
      </c>
      <c r="H119" s="56">
        <f>IFERROR(__xludf.DUMMYFUNCTION("""COMPUTED_VALUE"""),1200.0)</f>
        <v>1200</v>
      </c>
    </row>
    <row r="120">
      <c r="A120" s="56"/>
      <c r="B120" s="56"/>
      <c r="C120" s="56"/>
      <c r="D120" s="56"/>
      <c r="E120" s="56"/>
      <c r="F120" s="56"/>
      <c r="G120" s="57"/>
      <c r="H120" s="56"/>
    </row>
    <row r="121">
      <c r="A121" s="56"/>
      <c r="B121" s="56"/>
      <c r="C121" s="56"/>
      <c r="D121" s="56"/>
      <c r="E121" s="56"/>
      <c r="F121" s="56"/>
      <c r="G121" s="57"/>
      <c r="H121" s="56"/>
    </row>
    <row r="122">
      <c r="A122" s="56"/>
      <c r="B122" s="56"/>
      <c r="C122" s="56"/>
      <c r="D122" s="56"/>
      <c r="E122" s="56"/>
      <c r="F122" s="56"/>
      <c r="G122" s="57"/>
      <c r="H122" s="56"/>
    </row>
    <row r="123">
      <c r="A123" s="56"/>
      <c r="B123" s="56"/>
      <c r="C123" s="56"/>
      <c r="D123" s="56"/>
      <c r="E123" s="56"/>
      <c r="F123" s="56"/>
      <c r="G123" s="57"/>
      <c r="H123" s="56"/>
    </row>
    <row r="124">
      <c r="A124" s="56"/>
      <c r="B124" s="56"/>
      <c r="C124" s="56"/>
      <c r="D124" s="56"/>
      <c r="E124" s="56"/>
      <c r="F124" s="56"/>
      <c r="G124" s="57"/>
      <c r="H124" s="56"/>
    </row>
    <row r="125">
      <c r="A125" s="56"/>
      <c r="B125" s="56"/>
      <c r="C125" s="56"/>
      <c r="D125" s="56"/>
      <c r="E125" s="56"/>
      <c r="F125" s="56"/>
      <c r="G125" s="57"/>
      <c r="H125" s="56"/>
    </row>
    <row r="126">
      <c r="A126" s="56"/>
      <c r="B126" s="56"/>
      <c r="C126" s="56"/>
      <c r="D126" s="56"/>
      <c r="E126" s="56"/>
      <c r="F126" s="56"/>
      <c r="G126" s="57"/>
      <c r="H126" s="56"/>
    </row>
    <row r="127">
      <c r="A127" s="56"/>
      <c r="B127" s="56"/>
      <c r="C127" s="56"/>
      <c r="D127" s="56"/>
      <c r="E127" s="56"/>
      <c r="F127" s="56"/>
      <c r="G127" s="57"/>
      <c r="H127" s="56"/>
    </row>
    <row r="128">
      <c r="A128" s="56"/>
      <c r="B128" s="56"/>
      <c r="C128" s="56"/>
      <c r="D128" s="56"/>
      <c r="E128" s="56"/>
      <c r="F128" s="56"/>
      <c r="G128" s="57"/>
      <c r="H128" s="56"/>
    </row>
    <row r="129">
      <c r="A129" s="56"/>
      <c r="B129" s="56"/>
      <c r="C129" s="56"/>
      <c r="D129" s="56"/>
      <c r="E129" s="56"/>
      <c r="F129" s="56"/>
      <c r="G129" s="57"/>
      <c r="H129" s="56"/>
    </row>
    <row r="130">
      <c r="A130" s="56"/>
      <c r="B130" s="56"/>
      <c r="C130" s="56"/>
      <c r="D130" s="56"/>
      <c r="E130" s="56"/>
      <c r="F130" s="56"/>
      <c r="G130" s="57"/>
      <c r="H130" s="56"/>
    </row>
    <row r="131">
      <c r="A131" s="56"/>
      <c r="B131" s="56"/>
      <c r="C131" s="56"/>
      <c r="D131" s="56"/>
      <c r="E131" s="56"/>
      <c r="F131" s="56"/>
      <c r="G131" s="57"/>
      <c r="H131" s="56"/>
    </row>
    <row r="132">
      <c r="A132" s="56"/>
      <c r="B132" s="56"/>
      <c r="C132" s="56"/>
      <c r="D132" s="56"/>
      <c r="E132" s="56"/>
      <c r="F132" s="56"/>
      <c r="G132" s="57"/>
      <c r="H132" s="56"/>
    </row>
    <row r="133">
      <c r="A133" s="56"/>
      <c r="B133" s="56"/>
      <c r="C133" s="56"/>
      <c r="D133" s="56"/>
      <c r="E133" s="56"/>
      <c r="F133" s="56"/>
      <c r="G133" s="57"/>
      <c r="H133" s="56"/>
    </row>
    <row r="134">
      <c r="A134" s="56"/>
      <c r="B134" s="56"/>
      <c r="C134" s="56"/>
      <c r="D134" s="56"/>
      <c r="E134" s="56"/>
      <c r="F134" s="56"/>
      <c r="G134" s="57"/>
      <c r="H134" s="56"/>
    </row>
    <row r="135">
      <c r="A135" s="56"/>
      <c r="B135" s="56"/>
      <c r="C135" s="56"/>
      <c r="D135" s="56"/>
      <c r="E135" s="56"/>
      <c r="F135" s="56"/>
      <c r="G135" s="57"/>
      <c r="H135" s="56"/>
    </row>
    <row r="136">
      <c r="A136" s="56"/>
      <c r="B136" s="56"/>
      <c r="C136" s="56"/>
      <c r="D136" s="56"/>
      <c r="E136" s="56"/>
      <c r="F136" s="56"/>
      <c r="G136" s="57"/>
      <c r="H136" s="56"/>
    </row>
    <row r="137">
      <c r="A137" s="56"/>
      <c r="B137" s="56"/>
      <c r="C137" s="56"/>
      <c r="D137" s="56"/>
      <c r="E137" s="56"/>
      <c r="F137" s="56"/>
      <c r="G137" s="57"/>
      <c r="H137" s="56"/>
    </row>
    <row r="138">
      <c r="A138" s="56"/>
      <c r="B138" s="56"/>
      <c r="C138" s="56"/>
      <c r="D138" s="56"/>
      <c r="E138" s="56"/>
      <c r="F138" s="56"/>
      <c r="G138" s="57"/>
      <c r="H138" s="56"/>
    </row>
    <row r="139">
      <c r="A139" s="56"/>
      <c r="B139" s="56"/>
      <c r="C139" s="56"/>
      <c r="D139" s="56"/>
      <c r="E139" s="56"/>
      <c r="F139" s="56"/>
      <c r="G139" s="57"/>
      <c r="H139" s="56"/>
    </row>
    <row r="140">
      <c r="A140" s="56"/>
      <c r="B140" s="56"/>
      <c r="C140" s="56"/>
      <c r="D140" s="56"/>
      <c r="E140" s="56"/>
      <c r="F140" s="56"/>
      <c r="G140" s="57"/>
      <c r="H140" s="56"/>
    </row>
    <row r="141">
      <c r="A141" s="56"/>
      <c r="B141" s="56"/>
      <c r="C141" s="56"/>
      <c r="D141" s="56"/>
      <c r="E141" s="56"/>
      <c r="F141" s="56"/>
      <c r="G141" s="57"/>
      <c r="H141" s="56"/>
    </row>
    <row r="142">
      <c r="A142" s="56"/>
      <c r="B142" s="56"/>
      <c r="C142" s="56"/>
      <c r="D142" s="56"/>
      <c r="E142" s="56"/>
      <c r="F142" s="56"/>
      <c r="G142" s="57"/>
      <c r="H142" s="56"/>
    </row>
    <row r="143">
      <c r="A143" s="56"/>
      <c r="B143" s="56"/>
      <c r="C143" s="56"/>
      <c r="D143" s="56"/>
      <c r="E143" s="56"/>
      <c r="F143" s="56"/>
      <c r="G143" s="57"/>
      <c r="H143" s="56"/>
    </row>
    <row r="144">
      <c r="A144" s="56"/>
      <c r="B144" s="56"/>
      <c r="C144" s="56"/>
      <c r="D144" s="56"/>
      <c r="E144" s="56"/>
      <c r="F144" s="56"/>
      <c r="G144" s="57"/>
      <c r="H144" s="56"/>
    </row>
    <row r="145">
      <c r="A145" s="56"/>
      <c r="B145" s="56"/>
      <c r="C145" s="56"/>
      <c r="D145" s="56"/>
      <c r="E145" s="56"/>
      <c r="F145" s="56"/>
      <c r="G145" s="57"/>
      <c r="H145" s="56"/>
    </row>
    <row r="146">
      <c r="A146" s="56"/>
      <c r="B146" s="56"/>
      <c r="C146" s="56"/>
      <c r="D146" s="56"/>
      <c r="E146" s="56"/>
      <c r="F146" s="56"/>
      <c r="G146" s="57"/>
      <c r="H146" s="56"/>
    </row>
    <row r="147">
      <c r="A147" s="56"/>
      <c r="B147" s="56"/>
      <c r="C147" s="56"/>
      <c r="D147" s="56"/>
      <c r="E147" s="56"/>
      <c r="F147" s="56"/>
      <c r="G147" s="57"/>
      <c r="H147" s="56"/>
    </row>
    <row r="148">
      <c r="A148" s="56"/>
      <c r="B148" s="56"/>
      <c r="C148" s="56"/>
      <c r="D148" s="56"/>
      <c r="E148" s="56"/>
      <c r="F148" s="56"/>
      <c r="G148" s="57"/>
      <c r="H148" s="56"/>
    </row>
    <row r="149">
      <c r="A149" s="56"/>
      <c r="B149" s="56"/>
      <c r="C149" s="56"/>
      <c r="D149" s="56"/>
      <c r="E149" s="56"/>
      <c r="F149" s="56"/>
      <c r="G149" s="57"/>
      <c r="H149" s="56"/>
    </row>
    <row r="150">
      <c r="A150" s="56"/>
      <c r="B150" s="56"/>
      <c r="C150" s="56"/>
      <c r="D150" s="56"/>
      <c r="E150" s="56"/>
      <c r="F150" s="56"/>
      <c r="G150" s="57"/>
      <c r="H150" s="56"/>
    </row>
    <row r="151">
      <c r="A151" s="56"/>
      <c r="B151" s="56"/>
      <c r="C151" s="56"/>
      <c r="D151" s="56"/>
      <c r="E151" s="56"/>
      <c r="F151" s="56"/>
      <c r="G151" s="57"/>
      <c r="H151" s="56"/>
    </row>
    <row r="152">
      <c r="A152" s="56"/>
      <c r="B152" s="56"/>
      <c r="C152" s="56"/>
      <c r="D152" s="56"/>
      <c r="E152" s="56"/>
      <c r="F152" s="56"/>
      <c r="G152" s="57"/>
      <c r="H152" s="56"/>
    </row>
    <row r="153">
      <c r="A153" s="56"/>
      <c r="B153" s="56"/>
      <c r="C153" s="56"/>
      <c r="D153" s="56"/>
      <c r="E153" s="56"/>
      <c r="F153" s="56"/>
      <c r="G153" s="57"/>
      <c r="H153" s="56"/>
    </row>
    <row r="154">
      <c r="A154" s="56"/>
      <c r="B154" s="56"/>
      <c r="C154" s="56"/>
      <c r="D154" s="56"/>
      <c r="E154" s="56"/>
      <c r="F154" s="56"/>
      <c r="G154" s="57"/>
      <c r="H154" s="56"/>
    </row>
    <row r="155">
      <c r="A155" s="56"/>
      <c r="B155" s="56"/>
      <c r="C155" s="56"/>
      <c r="D155" s="56"/>
      <c r="E155" s="56"/>
      <c r="F155" s="56"/>
      <c r="G155" s="57"/>
      <c r="H155" s="56"/>
    </row>
    <row r="156">
      <c r="A156" s="56"/>
      <c r="B156" s="56"/>
      <c r="C156" s="56"/>
      <c r="D156" s="56"/>
      <c r="E156" s="56"/>
      <c r="F156" s="56"/>
      <c r="G156" s="57"/>
      <c r="H156" s="56"/>
    </row>
    <row r="157">
      <c r="A157" s="56"/>
      <c r="B157" s="56"/>
      <c r="C157" s="56"/>
      <c r="D157" s="56"/>
      <c r="E157" s="56"/>
      <c r="F157" s="56"/>
      <c r="G157" s="57"/>
      <c r="H157" s="56"/>
    </row>
    <row r="158">
      <c r="A158" s="56"/>
      <c r="B158" s="56"/>
      <c r="C158" s="56"/>
      <c r="D158" s="56"/>
      <c r="E158" s="56"/>
      <c r="F158" s="56"/>
      <c r="G158" s="57"/>
      <c r="H158" s="56"/>
    </row>
    <row r="159">
      <c r="A159" s="56"/>
      <c r="B159" s="56"/>
      <c r="C159" s="56"/>
      <c r="D159" s="56"/>
      <c r="E159" s="56"/>
      <c r="F159" s="56"/>
      <c r="G159" s="57"/>
      <c r="H159" s="56"/>
    </row>
    <row r="160">
      <c r="A160" s="56"/>
      <c r="B160" s="56"/>
      <c r="C160" s="56"/>
      <c r="D160" s="56"/>
      <c r="E160" s="56"/>
      <c r="F160" s="56"/>
      <c r="G160" s="57"/>
      <c r="H160" s="56"/>
    </row>
    <row r="161">
      <c r="A161" s="56"/>
      <c r="B161" s="56"/>
      <c r="C161" s="56"/>
      <c r="D161" s="56"/>
      <c r="E161" s="56"/>
      <c r="F161" s="56"/>
      <c r="G161" s="57"/>
      <c r="H161" s="56"/>
    </row>
    <row r="162">
      <c r="A162" s="56"/>
      <c r="B162" s="56"/>
      <c r="C162" s="56"/>
      <c r="D162" s="56"/>
      <c r="E162" s="56"/>
      <c r="F162" s="56"/>
      <c r="G162" s="57"/>
      <c r="H162" s="56"/>
    </row>
    <row r="163">
      <c r="A163" s="56"/>
      <c r="B163" s="56"/>
      <c r="C163" s="56"/>
      <c r="D163" s="56"/>
      <c r="E163" s="56"/>
      <c r="F163" s="56"/>
      <c r="G163" s="57"/>
      <c r="H163" s="56"/>
    </row>
    <row r="164">
      <c r="A164" s="56"/>
      <c r="B164" s="56"/>
      <c r="C164" s="56"/>
      <c r="D164" s="56"/>
      <c r="E164" s="56"/>
      <c r="F164" s="56"/>
      <c r="G164" s="57"/>
      <c r="H164" s="56"/>
    </row>
    <row r="165">
      <c r="A165" s="56"/>
      <c r="B165" s="56"/>
      <c r="C165" s="56"/>
      <c r="D165" s="56"/>
      <c r="E165" s="56"/>
      <c r="F165" s="56"/>
      <c r="G165" s="57"/>
      <c r="H165" s="56"/>
    </row>
    <row r="166">
      <c r="A166" s="56"/>
      <c r="B166" s="56"/>
      <c r="C166" s="56"/>
      <c r="D166" s="56"/>
      <c r="E166" s="56"/>
      <c r="F166" s="56"/>
      <c r="G166" s="57"/>
      <c r="H166" s="56"/>
    </row>
    <row r="167">
      <c r="A167" s="56"/>
      <c r="B167" s="56"/>
      <c r="C167" s="56"/>
      <c r="D167" s="56"/>
      <c r="E167" s="56"/>
      <c r="F167" s="56"/>
      <c r="G167" s="57"/>
      <c r="H167" s="56"/>
    </row>
    <row r="168">
      <c r="A168" s="56"/>
      <c r="B168" s="56"/>
      <c r="C168" s="56"/>
      <c r="D168" s="56"/>
      <c r="E168" s="56"/>
      <c r="F168" s="56"/>
      <c r="G168" s="57"/>
      <c r="H168" s="56"/>
    </row>
    <row r="169">
      <c r="A169" s="56"/>
      <c r="B169" s="56"/>
      <c r="C169" s="56"/>
      <c r="D169" s="56"/>
      <c r="E169" s="56"/>
      <c r="F169" s="56"/>
      <c r="G169" s="57"/>
      <c r="H169" s="56"/>
    </row>
    <row r="170">
      <c r="A170" s="56"/>
      <c r="B170" s="56"/>
      <c r="C170" s="56"/>
      <c r="D170" s="56"/>
      <c r="E170" s="56"/>
      <c r="F170" s="56"/>
      <c r="G170" s="57"/>
      <c r="H170" s="56"/>
    </row>
    <row r="171">
      <c r="A171" s="56"/>
      <c r="B171" s="56"/>
      <c r="C171" s="56"/>
      <c r="D171" s="56"/>
      <c r="E171" s="56"/>
      <c r="F171" s="56"/>
      <c r="G171" s="57"/>
      <c r="H171" s="56"/>
    </row>
    <row r="172">
      <c r="A172" s="56"/>
      <c r="B172" s="56"/>
      <c r="C172" s="56"/>
      <c r="D172" s="56"/>
      <c r="E172" s="56"/>
      <c r="F172" s="56"/>
      <c r="G172" s="57"/>
      <c r="H172" s="56"/>
    </row>
    <row r="173">
      <c r="A173" s="56"/>
      <c r="B173" s="56"/>
      <c r="C173" s="56"/>
      <c r="D173" s="56"/>
      <c r="E173" s="56"/>
      <c r="F173" s="56"/>
      <c r="G173" s="57"/>
      <c r="H173" s="56"/>
    </row>
    <row r="174">
      <c r="A174" s="56"/>
      <c r="B174" s="56"/>
      <c r="C174" s="56"/>
      <c r="D174" s="56"/>
      <c r="E174" s="56"/>
      <c r="F174" s="56"/>
      <c r="G174" s="57"/>
      <c r="H174" s="56"/>
    </row>
    <row r="175">
      <c r="A175" s="56"/>
      <c r="B175" s="56"/>
      <c r="C175" s="56"/>
      <c r="D175" s="56"/>
      <c r="E175" s="56"/>
      <c r="F175" s="56"/>
      <c r="G175" s="57"/>
      <c r="H175" s="56"/>
    </row>
    <row r="176">
      <c r="A176" s="56"/>
      <c r="B176" s="56"/>
      <c r="C176" s="56"/>
      <c r="D176" s="56"/>
      <c r="E176" s="56"/>
      <c r="F176" s="56"/>
      <c r="G176" s="57"/>
      <c r="H176" s="56"/>
    </row>
    <row r="177">
      <c r="A177" s="56"/>
      <c r="B177" s="56"/>
      <c r="C177" s="56"/>
      <c r="D177" s="56"/>
      <c r="E177" s="56"/>
      <c r="F177" s="56"/>
      <c r="G177" s="57"/>
      <c r="H177" s="56"/>
    </row>
    <row r="178">
      <c r="A178" s="56"/>
      <c r="B178" s="56"/>
      <c r="C178" s="56"/>
      <c r="D178" s="56"/>
      <c r="E178" s="56"/>
      <c r="F178" s="56"/>
      <c r="G178" s="57"/>
      <c r="H178" s="56"/>
    </row>
    <row r="179">
      <c r="A179" s="56"/>
      <c r="B179" s="56"/>
      <c r="C179" s="56"/>
      <c r="D179" s="56"/>
      <c r="E179" s="56"/>
      <c r="F179" s="56"/>
      <c r="G179" s="57"/>
      <c r="H179" s="56"/>
    </row>
    <row r="180">
      <c r="A180" s="56"/>
      <c r="B180" s="56"/>
      <c r="C180" s="56"/>
      <c r="D180" s="56"/>
      <c r="E180" s="56"/>
      <c r="F180" s="56"/>
      <c r="G180" s="57"/>
      <c r="H180" s="56"/>
    </row>
    <row r="181">
      <c r="A181" s="56"/>
      <c r="B181" s="56"/>
      <c r="C181" s="56"/>
      <c r="D181" s="56"/>
      <c r="E181" s="56"/>
      <c r="F181" s="56"/>
      <c r="G181" s="57"/>
      <c r="H181" s="56"/>
    </row>
    <row r="182">
      <c r="A182" s="56"/>
      <c r="B182" s="56"/>
      <c r="C182" s="56"/>
      <c r="D182" s="56"/>
      <c r="E182" s="56"/>
      <c r="F182" s="56"/>
      <c r="G182" s="57"/>
      <c r="H182" s="56"/>
    </row>
    <row r="183">
      <c r="A183" s="56"/>
      <c r="B183" s="56"/>
      <c r="C183" s="56"/>
      <c r="D183" s="56"/>
      <c r="E183" s="56"/>
      <c r="F183" s="56"/>
      <c r="G183" s="57"/>
      <c r="H183" s="56"/>
    </row>
    <row r="184">
      <c r="A184" s="56"/>
      <c r="B184" s="56"/>
      <c r="C184" s="56"/>
      <c r="D184" s="56"/>
      <c r="E184" s="56"/>
      <c r="F184" s="56"/>
      <c r="G184" s="57"/>
      <c r="H184" s="56"/>
    </row>
    <row r="185">
      <c r="A185" s="56"/>
      <c r="B185" s="56"/>
      <c r="C185" s="56"/>
      <c r="D185" s="56"/>
      <c r="E185" s="56"/>
      <c r="F185" s="56"/>
      <c r="G185" s="57"/>
      <c r="H185" s="56"/>
    </row>
    <row r="186">
      <c r="A186" s="56"/>
      <c r="B186" s="56"/>
      <c r="C186" s="56"/>
      <c r="D186" s="56"/>
      <c r="E186" s="56"/>
      <c r="F186" s="56"/>
      <c r="G186" s="57"/>
      <c r="H186" s="56"/>
    </row>
    <row r="187">
      <c r="A187" s="56"/>
      <c r="B187" s="56"/>
      <c r="C187" s="56"/>
      <c r="D187" s="56"/>
      <c r="E187" s="56"/>
      <c r="F187" s="56"/>
      <c r="G187" s="57"/>
      <c r="H187" s="56"/>
    </row>
    <row r="188">
      <c r="A188" s="56"/>
      <c r="B188" s="56"/>
      <c r="C188" s="56"/>
      <c r="D188" s="56"/>
      <c r="E188" s="56"/>
      <c r="F188" s="56"/>
      <c r="G188" s="57"/>
      <c r="H188" s="56"/>
    </row>
    <row r="189">
      <c r="A189" s="56"/>
      <c r="B189" s="56"/>
      <c r="C189" s="56"/>
      <c r="D189" s="56"/>
      <c r="E189" s="56"/>
      <c r="F189" s="56"/>
      <c r="G189" s="57"/>
      <c r="H189" s="56"/>
    </row>
    <row r="190">
      <c r="A190" s="56"/>
      <c r="B190" s="56"/>
      <c r="C190" s="56"/>
      <c r="D190" s="56"/>
      <c r="E190" s="56"/>
      <c r="F190" s="56"/>
      <c r="G190" s="57"/>
      <c r="H190" s="56"/>
    </row>
    <row r="191">
      <c r="A191" s="56"/>
      <c r="B191" s="56"/>
      <c r="C191" s="56"/>
      <c r="D191" s="56"/>
      <c r="E191" s="56"/>
      <c r="F191" s="56"/>
      <c r="G191" s="57"/>
      <c r="H191" s="56"/>
    </row>
    <row r="192">
      <c r="A192" s="56"/>
      <c r="B192" s="56"/>
      <c r="C192" s="56"/>
      <c r="D192" s="56"/>
      <c r="E192" s="56"/>
      <c r="F192" s="56"/>
      <c r="G192" s="57"/>
      <c r="H192" s="56"/>
    </row>
    <row r="193">
      <c r="A193" s="56"/>
      <c r="B193" s="56"/>
      <c r="C193" s="56"/>
      <c r="D193" s="56"/>
      <c r="E193" s="56"/>
      <c r="F193" s="56"/>
      <c r="G193" s="57"/>
      <c r="H193" s="56"/>
    </row>
    <row r="194">
      <c r="A194" s="56"/>
      <c r="B194" s="56"/>
      <c r="C194" s="56"/>
      <c r="D194" s="56"/>
      <c r="E194" s="56"/>
      <c r="F194" s="56"/>
      <c r="G194" s="57"/>
      <c r="H194" s="56"/>
    </row>
    <row r="195">
      <c r="A195" s="56"/>
      <c r="B195" s="56"/>
      <c r="C195" s="56"/>
      <c r="D195" s="56"/>
      <c r="E195" s="56"/>
      <c r="F195" s="56"/>
      <c r="G195" s="57"/>
      <c r="H195" s="56"/>
    </row>
    <row r="196">
      <c r="A196" s="56"/>
      <c r="B196" s="56"/>
      <c r="C196" s="56"/>
      <c r="D196" s="56"/>
      <c r="E196" s="56"/>
      <c r="F196" s="56"/>
      <c r="G196" s="57"/>
      <c r="H196" s="56"/>
    </row>
    <row r="197">
      <c r="A197" s="56"/>
      <c r="B197" s="56"/>
      <c r="C197" s="56"/>
      <c r="D197" s="56"/>
      <c r="E197" s="56"/>
      <c r="F197" s="56"/>
      <c r="G197" s="57"/>
      <c r="H197" s="56"/>
    </row>
    <row r="198">
      <c r="A198" s="56"/>
      <c r="B198" s="56"/>
      <c r="C198" s="56"/>
      <c r="D198" s="56"/>
      <c r="E198" s="56"/>
      <c r="F198" s="56"/>
      <c r="G198" s="57"/>
      <c r="H198" s="56"/>
    </row>
    <row r="199">
      <c r="A199" s="56"/>
      <c r="B199" s="56"/>
      <c r="C199" s="56"/>
      <c r="D199" s="56"/>
      <c r="E199" s="56"/>
      <c r="F199" s="56"/>
      <c r="G199" s="57"/>
      <c r="H199" s="56"/>
    </row>
    <row r="200">
      <c r="A200" s="56"/>
      <c r="B200" s="56"/>
      <c r="C200" s="56"/>
      <c r="D200" s="56"/>
      <c r="E200" s="56"/>
      <c r="F200" s="56"/>
      <c r="G200" s="57"/>
      <c r="H200" s="56"/>
    </row>
    <row r="201">
      <c r="A201" s="56"/>
      <c r="B201" s="56"/>
      <c r="C201" s="56"/>
      <c r="D201" s="56"/>
      <c r="E201" s="56"/>
      <c r="F201" s="56"/>
      <c r="G201" s="57"/>
      <c r="H201" s="56"/>
    </row>
    <row r="202">
      <c r="A202" s="56"/>
      <c r="B202" s="56"/>
      <c r="C202" s="56"/>
      <c r="D202" s="56"/>
      <c r="E202" s="56"/>
      <c r="F202" s="56"/>
      <c r="G202" s="57"/>
      <c r="H202" s="56"/>
    </row>
    <row r="203">
      <c r="A203" s="56"/>
      <c r="B203" s="56"/>
      <c r="C203" s="56"/>
      <c r="D203" s="56"/>
      <c r="E203" s="56"/>
      <c r="F203" s="56"/>
      <c r="G203" s="57"/>
      <c r="H203" s="56"/>
    </row>
    <row r="204">
      <c r="A204" s="56"/>
      <c r="B204" s="56"/>
      <c r="C204" s="56"/>
      <c r="D204" s="56"/>
      <c r="E204" s="56"/>
      <c r="F204" s="56"/>
      <c r="G204" s="57"/>
      <c r="H204" s="56"/>
    </row>
    <row r="205">
      <c r="A205" s="56"/>
      <c r="B205" s="56"/>
      <c r="C205" s="56"/>
      <c r="D205" s="56"/>
      <c r="E205" s="56"/>
      <c r="F205" s="56"/>
      <c r="G205" s="57"/>
      <c r="H205" s="56"/>
    </row>
    <row r="206">
      <c r="A206" s="56"/>
      <c r="B206" s="56"/>
      <c r="C206" s="56"/>
      <c r="D206" s="56"/>
      <c r="E206" s="56"/>
      <c r="F206" s="56"/>
      <c r="G206" s="57"/>
      <c r="H206" s="56"/>
    </row>
    <row r="207">
      <c r="A207" s="56"/>
      <c r="B207" s="56"/>
      <c r="C207" s="56"/>
      <c r="D207" s="56"/>
      <c r="E207" s="56"/>
      <c r="F207" s="56"/>
      <c r="G207" s="57"/>
      <c r="H207" s="56"/>
    </row>
    <row r="208">
      <c r="A208" s="56"/>
      <c r="B208" s="56"/>
      <c r="C208" s="56"/>
      <c r="D208" s="56"/>
      <c r="E208" s="56"/>
      <c r="F208" s="56"/>
      <c r="G208" s="57"/>
      <c r="H208" s="56"/>
    </row>
    <row r="209">
      <c r="A209" s="56"/>
      <c r="B209" s="56"/>
      <c r="C209" s="56"/>
      <c r="D209" s="56"/>
      <c r="E209" s="56"/>
      <c r="F209" s="56"/>
      <c r="G209" s="57"/>
      <c r="H209" s="56"/>
    </row>
    <row r="210">
      <c r="A210" s="56"/>
      <c r="B210" s="56"/>
      <c r="C210" s="56"/>
      <c r="D210" s="56"/>
      <c r="E210" s="56"/>
      <c r="F210" s="56"/>
      <c r="G210" s="57"/>
      <c r="H210" s="56"/>
    </row>
    <row r="211">
      <c r="A211" s="56"/>
      <c r="B211" s="56"/>
      <c r="C211" s="56"/>
      <c r="D211" s="56"/>
      <c r="E211" s="56"/>
      <c r="F211" s="56"/>
      <c r="G211" s="57"/>
      <c r="H211" s="56"/>
    </row>
    <row r="212">
      <c r="A212" s="56"/>
      <c r="B212" s="56"/>
      <c r="C212" s="56"/>
      <c r="D212" s="56"/>
      <c r="E212" s="56"/>
      <c r="F212" s="56"/>
      <c r="G212" s="57"/>
      <c r="H212" s="56"/>
    </row>
    <row r="213">
      <c r="A213" s="56"/>
      <c r="B213" s="56"/>
      <c r="C213" s="56"/>
      <c r="D213" s="56"/>
      <c r="E213" s="56"/>
      <c r="F213" s="56"/>
      <c r="G213" s="57"/>
      <c r="H213" s="56"/>
    </row>
    <row r="214">
      <c r="A214" s="56"/>
      <c r="B214" s="56"/>
      <c r="C214" s="56"/>
      <c r="D214" s="56"/>
      <c r="E214" s="56"/>
      <c r="F214" s="56"/>
      <c r="G214" s="57"/>
      <c r="H214" s="56"/>
    </row>
    <row r="215">
      <c r="A215" s="56"/>
      <c r="B215" s="56"/>
      <c r="C215" s="56"/>
      <c r="D215" s="56"/>
      <c r="E215" s="56"/>
      <c r="F215" s="56"/>
      <c r="G215" s="57"/>
      <c r="H215" s="56"/>
    </row>
    <row r="216">
      <c r="A216" s="56"/>
      <c r="B216" s="56"/>
      <c r="C216" s="56"/>
      <c r="D216" s="56"/>
      <c r="E216" s="56"/>
      <c r="F216" s="56"/>
      <c r="G216" s="57"/>
      <c r="H216" s="56"/>
    </row>
    <row r="217">
      <c r="A217" s="56"/>
      <c r="B217" s="56"/>
      <c r="C217" s="56"/>
      <c r="D217" s="56"/>
      <c r="E217" s="56"/>
      <c r="F217" s="56"/>
      <c r="G217" s="57"/>
      <c r="H217" s="56"/>
    </row>
    <row r="218">
      <c r="A218" s="56"/>
      <c r="B218" s="56"/>
      <c r="C218" s="56"/>
      <c r="D218" s="56"/>
      <c r="E218" s="56"/>
      <c r="F218" s="56"/>
      <c r="G218" s="57"/>
      <c r="H218" s="56"/>
    </row>
    <row r="219">
      <c r="A219" s="56"/>
      <c r="B219" s="56"/>
      <c r="C219" s="56"/>
      <c r="D219" s="56"/>
      <c r="E219" s="56"/>
      <c r="F219" s="56"/>
      <c r="G219" s="57"/>
      <c r="H219" s="56"/>
    </row>
    <row r="220">
      <c r="A220" s="56"/>
      <c r="B220" s="56"/>
      <c r="C220" s="56"/>
      <c r="D220" s="56"/>
      <c r="E220" s="56"/>
      <c r="F220" s="56"/>
      <c r="G220" s="57"/>
      <c r="H220" s="56"/>
    </row>
    <row r="221">
      <c r="A221" s="56"/>
      <c r="B221" s="56"/>
      <c r="C221" s="56"/>
      <c r="D221" s="56"/>
      <c r="E221" s="56"/>
      <c r="F221" s="56"/>
      <c r="G221" s="57"/>
      <c r="H221" s="56"/>
    </row>
    <row r="222">
      <c r="A222" s="56"/>
      <c r="B222" s="56"/>
      <c r="C222" s="56"/>
      <c r="D222" s="56"/>
      <c r="E222" s="56"/>
      <c r="F222" s="56"/>
      <c r="G222" s="57"/>
      <c r="H222" s="56"/>
    </row>
    <row r="223">
      <c r="A223" s="56"/>
      <c r="B223" s="56"/>
      <c r="C223" s="56"/>
      <c r="D223" s="56"/>
      <c r="E223" s="56"/>
      <c r="F223" s="56"/>
      <c r="G223" s="57"/>
      <c r="H223" s="56"/>
    </row>
    <row r="224">
      <c r="A224" s="56"/>
      <c r="B224" s="56"/>
      <c r="C224" s="56"/>
      <c r="D224" s="56"/>
      <c r="E224" s="56"/>
      <c r="F224" s="56"/>
      <c r="G224" s="57"/>
      <c r="H224" s="56"/>
    </row>
    <row r="225">
      <c r="A225" s="56"/>
      <c r="B225" s="56"/>
      <c r="C225" s="56"/>
      <c r="D225" s="56"/>
      <c r="E225" s="56"/>
      <c r="F225" s="56"/>
      <c r="G225" s="57"/>
      <c r="H225" s="56"/>
    </row>
    <row r="226">
      <c r="A226" s="56"/>
      <c r="B226" s="56"/>
      <c r="C226" s="56"/>
      <c r="D226" s="56"/>
      <c r="E226" s="56"/>
      <c r="F226" s="56"/>
      <c r="G226" s="57"/>
      <c r="H226" s="56"/>
    </row>
    <row r="227">
      <c r="A227" s="56"/>
      <c r="B227" s="56"/>
      <c r="C227" s="56"/>
      <c r="D227" s="56"/>
      <c r="E227" s="56"/>
      <c r="F227" s="56"/>
      <c r="G227" s="57"/>
      <c r="H227" s="56"/>
    </row>
    <row r="228">
      <c r="A228" s="56"/>
      <c r="B228" s="56"/>
      <c r="C228" s="56"/>
      <c r="D228" s="56"/>
      <c r="E228" s="56"/>
      <c r="F228" s="56"/>
      <c r="G228" s="57"/>
      <c r="H228" s="56"/>
    </row>
    <row r="229">
      <c r="A229" s="56"/>
      <c r="B229" s="56"/>
      <c r="C229" s="56"/>
      <c r="D229" s="56"/>
      <c r="E229" s="56"/>
      <c r="F229" s="56"/>
      <c r="G229" s="57"/>
      <c r="H229" s="56"/>
    </row>
    <row r="230">
      <c r="A230" s="56"/>
      <c r="B230" s="56"/>
      <c r="C230" s="56"/>
      <c r="D230" s="56"/>
      <c r="E230" s="56"/>
      <c r="F230" s="56"/>
      <c r="G230" s="57"/>
      <c r="H230" s="56"/>
    </row>
    <row r="231">
      <c r="A231" s="56"/>
      <c r="B231" s="56"/>
      <c r="C231" s="56"/>
      <c r="D231" s="56"/>
      <c r="E231" s="56"/>
      <c r="F231" s="56"/>
      <c r="G231" s="57"/>
      <c r="H231" s="56"/>
    </row>
    <row r="232">
      <c r="A232" s="56"/>
      <c r="B232" s="56"/>
      <c r="C232" s="56"/>
      <c r="D232" s="56"/>
      <c r="E232" s="56"/>
      <c r="F232" s="56"/>
      <c r="G232" s="57"/>
      <c r="H232" s="56"/>
    </row>
    <row r="233">
      <c r="A233" s="56"/>
      <c r="B233" s="56"/>
      <c r="C233" s="56"/>
      <c r="D233" s="56"/>
      <c r="E233" s="56"/>
      <c r="F233" s="56"/>
      <c r="G233" s="57"/>
      <c r="H233" s="56"/>
    </row>
    <row r="234">
      <c r="A234" s="56"/>
      <c r="B234" s="56"/>
      <c r="C234" s="56"/>
      <c r="D234" s="56"/>
      <c r="E234" s="56"/>
      <c r="F234" s="56"/>
      <c r="G234" s="57"/>
      <c r="H234" s="56"/>
    </row>
    <row r="235">
      <c r="A235" s="56"/>
      <c r="B235" s="56"/>
      <c r="C235" s="56"/>
      <c r="D235" s="56"/>
      <c r="E235" s="56"/>
      <c r="F235" s="56"/>
      <c r="G235" s="57"/>
      <c r="H235" s="56"/>
    </row>
    <row r="236">
      <c r="A236" s="56"/>
      <c r="B236" s="56"/>
      <c r="C236" s="56"/>
      <c r="D236" s="56"/>
      <c r="E236" s="56"/>
      <c r="F236" s="56"/>
      <c r="G236" s="57"/>
      <c r="H236" s="56"/>
    </row>
    <row r="237">
      <c r="A237" s="56"/>
      <c r="B237" s="56"/>
      <c r="C237" s="56"/>
      <c r="D237" s="56"/>
      <c r="E237" s="56"/>
      <c r="F237" s="56"/>
      <c r="G237" s="57"/>
      <c r="H237" s="56"/>
    </row>
    <row r="238">
      <c r="A238" s="56"/>
      <c r="B238" s="56"/>
      <c r="C238" s="56"/>
      <c r="D238" s="56"/>
      <c r="E238" s="56"/>
      <c r="F238" s="56"/>
      <c r="G238" s="57"/>
      <c r="H238" s="56"/>
    </row>
    <row r="239">
      <c r="A239" s="56"/>
      <c r="B239" s="56"/>
      <c r="C239" s="56"/>
      <c r="D239" s="56"/>
      <c r="E239" s="56"/>
      <c r="F239" s="56"/>
      <c r="G239" s="57"/>
      <c r="H239" s="56"/>
    </row>
    <row r="240">
      <c r="A240" s="56"/>
      <c r="B240" s="56"/>
      <c r="C240" s="56"/>
      <c r="D240" s="56"/>
      <c r="E240" s="56"/>
      <c r="F240" s="56"/>
      <c r="G240" s="57"/>
      <c r="H240" s="56"/>
    </row>
    <row r="241">
      <c r="A241" s="56"/>
      <c r="B241" s="56"/>
      <c r="C241" s="56"/>
      <c r="D241" s="56"/>
      <c r="E241" s="56"/>
      <c r="F241" s="56"/>
      <c r="G241" s="57"/>
      <c r="H241" s="56"/>
    </row>
    <row r="242">
      <c r="A242" s="56"/>
      <c r="B242" s="56"/>
      <c r="C242" s="56"/>
      <c r="D242" s="56"/>
      <c r="E242" s="56"/>
      <c r="F242" s="56"/>
      <c r="G242" s="57"/>
      <c r="H242" s="56"/>
    </row>
    <row r="243">
      <c r="A243" s="56"/>
      <c r="B243" s="56"/>
      <c r="C243" s="56"/>
      <c r="D243" s="56"/>
      <c r="E243" s="56"/>
      <c r="F243" s="56"/>
      <c r="G243" s="57"/>
      <c r="H243" s="56"/>
    </row>
    <row r="244">
      <c r="A244" s="56"/>
      <c r="B244" s="56"/>
      <c r="C244" s="56"/>
      <c r="D244" s="56"/>
      <c r="E244" s="56"/>
      <c r="F244" s="56"/>
      <c r="G244" s="57"/>
      <c r="H244" s="56"/>
    </row>
    <row r="245">
      <c r="A245" s="56"/>
      <c r="B245" s="56"/>
      <c r="C245" s="56"/>
      <c r="D245" s="56"/>
      <c r="E245" s="56"/>
      <c r="F245" s="56"/>
      <c r="G245" s="57"/>
      <c r="H245" s="56"/>
    </row>
    <row r="246">
      <c r="A246" s="56"/>
      <c r="B246" s="56"/>
      <c r="C246" s="56"/>
      <c r="D246" s="56"/>
      <c r="E246" s="56"/>
      <c r="F246" s="56"/>
      <c r="G246" s="57"/>
      <c r="H246" s="56"/>
    </row>
    <row r="247">
      <c r="A247" s="56"/>
      <c r="B247" s="56"/>
      <c r="C247" s="56"/>
      <c r="D247" s="56"/>
      <c r="E247" s="56"/>
      <c r="F247" s="56"/>
      <c r="G247" s="57"/>
      <c r="H247" s="56"/>
    </row>
    <row r="248">
      <c r="A248" s="56"/>
      <c r="B248" s="56"/>
      <c r="C248" s="56"/>
      <c r="D248" s="56"/>
      <c r="E248" s="56"/>
      <c r="F248" s="56"/>
      <c r="G248" s="57"/>
      <c r="H248" s="56"/>
    </row>
    <row r="249">
      <c r="A249" s="56"/>
      <c r="B249" s="56"/>
      <c r="C249" s="56"/>
      <c r="D249" s="56"/>
      <c r="E249" s="56"/>
      <c r="F249" s="56"/>
      <c r="G249" s="57"/>
      <c r="H249" s="56"/>
    </row>
    <row r="250">
      <c r="A250" s="56"/>
      <c r="B250" s="56"/>
      <c r="C250" s="56"/>
      <c r="D250" s="56"/>
      <c r="E250" s="56"/>
      <c r="F250" s="56"/>
      <c r="G250" s="57"/>
      <c r="H250" s="56"/>
    </row>
    <row r="251">
      <c r="A251" s="56"/>
      <c r="B251" s="56"/>
      <c r="C251" s="56"/>
      <c r="D251" s="56"/>
      <c r="E251" s="56"/>
      <c r="F251" s="56"/>
      <c r="G251" s="57"/>
      <c r="H251" s="56"/>
    </row>
    <row r="252">
      <c r="A252" s="56"/>
      <c r="B252" s="56"/>
      <c r="C252" s="56"/>
      <c r="D252" s="56"/>
      <c r="E252" s="56"/>
      <c r="F252" s="56"/>
      <c r="G252" s="57"/>
      <c r="H252" s="56"/>
    </row>
    <row r="253">
      <c r="A253" s="56"/>
      <c r="B253" s="56"/>
      <c r="C253" s="56"/>
      <c r="D253" s="56"/>
      <c r="E253" s="56"/>
      <c r="F253" s="56"/>
      <c r="G253" s="57"/>
      <c r="H253" s="56"/>
    </row>
    <row r="254">
      <c r="A254" s="56"/>
      <c r="B254" s="56"/>
      <c r="C254" s="56"/>
      <c r="D254" s="56"/>
      <c r="E254" s="56"/>
      <c r="F254" s="56"/>
      <c r="G254" s="57"/>
      <c r="H254" s="56"/>
    </row>
    <row r="255">
      <c r="A255" s="56"/>
      <c r="B255" s="56"/>
      <c r="C255" s="56"/>
      <c r="D255" s="56"/>
      <c r="E255" s="56"/>
      <c r="F255" s="56"/>
      <c r="G255" s="57"/>
      <c r="H255" s="56"/>
    </row>
    <row r="256">
      <c r="A256" s="56"/>
      <c r="B256" s="56"/>
      <c r="C256" s="56"/>
      <c r="D256" s="56"/>
      <c r="E256" s="56"/>
      <c r="F256" s="56"/>
      <c r="G256" s="57"/>
      <c r="H256" s="56"/>
    </row>
    <row r="257">
      <c r="A257" s="56"/>
      <c r="B257" s="56"/>
      <c r="C257" s="56"/>
      <c r="D257" s="56"/>
      <c r="E257" s="56"/>
      <c r="F257" s="56"/>
      <c r="G257" s="57"/>
      <c r="H257" s="56"/>
    </row>
    <row r="258">
      <c r="A258" s="56"/>
      <c r="B258" s="56"/>
      <c r="C258" s="56"/>
      <c r="D258" s="56"/>
      <c r="E258" s="56"/>
      <c r="F258" s="56"/>
      <c r="G258" s="57"/>
      <c r="H258" s="56"/>
    </row>
    <row r="259">
      <c r="A259" s="56"/>
      <c r="B259" s="56"/>
      <c r="C259" s="56"/>
      <c r="D259" s="56"/>
      <c r="E259" s="56"/>
      <c r="F259" s="56"/>
      <c r="G259" s="57"/>
      <c r="H259" s="56"/>
    </row>
    <row r="260">
      <c r="A260" s="56"/>
      <c r="B260" s="56"/>
      <c r="C260" s="56"/>
      <c r="D260" s="56"/>
      <c r="E260" s="56"/>
      <c r="F260" s="56"/>
      <c r="G260" s="57"/>
      <c r="H260" s="56"/>
    </row>
    <row r="261">
      <c r="A261" s="56"/>
      <c r="B261" s="56"/>
      <c r="C261" s="56"/>
      <c r="D261" s="56"/>
      <c r="E261" s="56"/>
      <c r="F261" s="56"/>
      <c r="G261" s="57"/>
      <c r="H261" s="56"/>
    </row>
    <row r="262">
      <c r="A262" s="56"/>
      <c r="B262" s="56"/>
      <c r="C262" s="56"/>
      <c r="D262" s="56"/>
      <c r="E262" s="56"/>
      <c r="F262" s="56"/>
      <c r="G262" s="57"/>
      <c r="H262" s="56"/>
    </row>
    <row r="263">
      <c r="A263" s="56"/>
      <c r="B263" s="56"/>
      <c r="C263" s="56"/>
      <c r="D263" s="56"/>
      <c r="E263" s="56"/>
      <c r="F263" s="56"/>
      <c r="G263" s="57"/>
      <c r="H263" s="56"/>
    </row>
    <row r="264">
      <c r="A264" s="56"/>
      <c r="B264" s="56"/>
      <c r="C264" s="56"/>
      <c r="D264" s="56"/>
      <c r="E264" s="56"/>
      <c r="F264" s="56"/>
      <c r="G264" s="57"/>
      <c r="H264" s="56"/>
    </row>
    <row r="265">
      <c r="A265" s="56"/>
      <c r="B265" s="56"/>
      <c r="C265" s="56"/>
      <c r="D265" s="56"/>
      <c r="E265" s="56"/>
      <c r="F265" s="56"/>
      <c r="G265" s="57"/>
      <c r="H265" s="56"/>
    </row>
    <row r="266">
      <c r="A266" s="56"/>
      <c r="B266" s="56"/>
      <c r="C266" s="56"/>
      <c r="D266" s="56"/>
      <c r="E266" s="56"/>
      <c r="F266" s="56"/>
      <c r="G266" s="57"/>
      <c r="H266" s="56"/>
    </row>
    <row r="267">
      <c r="A267" s="56"/>
      <c r="B267" s="56"/>
      <c r="C267" s="56"/>
      <c r="D267" s="56"/>
      <c r="E267" s="56"/>
      <c r="F267" s="56"/>
      <c r="G267" s="57"/>
      <c r="H267" s="56"/>
    </row>
    <row r="268">
      <c r="A268" s="56"/>
      <c r="B268" s="56"/>
      <c r="C268" s="56"/>
      <c r="D268" s="56"/>
      <c r="E268" s="56"/>
      <c r="F268" s="56"/>
      <c r="G268" s="57"/>
      <c r="H268" s="56"/>
    </row>
    <row r="269">
      <c r="A269" s="56"/>
      <c r="B269" s="56"/>
      <c r="C269" s="56"/>
      <c r="D269" s="56"/>
      <c r="E269" s="56"/>
      <c r="F269" s="56"/>
      <c r="G269" s="57"/>
      <c r="H269" s="56"/>
    </row>
    <row r="270">
      <c r="A270" s="56"/>
      <c r="B270" s="56"/>
      <c r="C270" s="56"/>
      <c r="D270" s="56"/>
      <c r="E270" s="56"/>
      <c r="F270" s="56"/>
      <c r="G270" s="57"/>
      <c r="H270" s="56"/>
    </row>
    <row r="271">
      <c r="A271" s="56"/>
      <c r="B271" s="56"/>
      <c r="C271" s="56"/>
      <c r="D271" s="56"/>
      <c r="E271" s="56"/>
      <c r="F271" s="56"/>
      <c r="G271" s="57"/>
      <c r="H271" s="56"/>
    </row>
    <row r="272">
      <c r="A272" s="56"/>
      <c r="B272" s="56"/>
      <c r="C272" s="56"/>
      <c r="D272" s="56"/>
      <c r="E272" s="56"/>
      <c r="F272" s="56"/>
      <c r="G272" s="57"/>
      <c r="H272" s="56"/>
    </row>
    <row r="273">
      <c r="A273" s="56"/>
      <c r="B273" s="56"/>
      <c r="C273" s="56"/>
      <c r="D273" s="56"/>
      <c r="E273" s="56"/>
      <c r="F273" s="56"/>
      <c r="G273" s="57"/>
      <c r="H273" s="56"/>
    </row>
    <row r="274">
      <c r="A274" s="56"/>
      <c r="B274" s="56"/>
      <c r="C274" s="56"/>
      <c r="D274" s="56"/>
      <c r="E274" s="56"/>
      <c r="F274" s="56"/>
      <c r="G274" s="57"/>
      <c r="H274" s="56"/>
    </row>
    <row r="275">
      <c r="A275" s="56"/>
      <c r="B275" s="56"/>
      <c r="C275" s="56"/>
      <c r="D275" s="56"/>
      <c r="E275" s="56"/>
      <c r="F275" s="56"/>
      <c r="G275" s="57"/>
      <c r="H275" s="56"/>
    </row>
    <row r="276">
      <c r="A276" s="56"/>
      <c r="B276" s="56"/>
      <c r="C276" s="56"/>
      <c r="D276" s="56"/>
      <c r="E276" s="56"/>
      <c r="F276" s="56"/>
      <c r="G276" s="57"/>
      <c r="H276" s="56"/>
    </row>
    <row r="277">
      <c r="A277" s="56"/>
      <c r="B277" s="56"/>
      <c r="C277" s="56"/>
      <c r="D277" s="56"/>
      <c r="E277" s="56"/>
      <c r="F277" s="56"/>
      <c r="G277" s="57"/>
      <c r="H277" s="56"/>
    </row>
    <row r="278">
      <c r="A278" s="56"/>
      <c r="B278" s="56"/>
      <c r="C278" s="56"/>
      <c r="D278" s="56"/>
      <c r="E278" s="56"/>
      <c r="F278" s="56"/>
      <c r="G278" s="57"/>
      <c r="H278" s="56"/>
    </row>
    <row r="279">
      <c r="A279" s="56"/>
      <c r="B279" s="56"/>
      <c r="C279" s="56"/>
      <c r="D279" s="56"/>
      <c r="E279" s="56"/>
      <c r="F279" s="56"/>
      <c r="G279" s="57"/>
      <c r="H279" s="56"/>
    </row>
    <row r="280">
      <c r="A280" s="56"/>
      <c r="B280" s="56"/>
      <c r="C280" s="56"/>
      <c r="D280" s="56"/>
      <c r="E280" s="56"/>
      <c r="F280" s="56"/>
      <c r="G280" s="57"/>
      <c r="H280" s="56"/>
    </row>
    <row r="281">
      <c r="A281" s="56"/>
      <c r="B281" s="56"/>
      <c r="C281" s="56"/>
      <c r="D281" s="56"/>
      <c r="E281" s="56"/>
      <c r="F281" s="56"/>
      <c r="G281" s="57"/>
      <c r="H281" s="56"/>
    </row>
    <row r="282">
      <c r="A282" s="56"/>
      <c r="B282" s="56"/>
      <c r="C282" s="56"/>
      <c r="D282" s="56"/>
      <c r="E282" s="56"/>
      <c r="F282" s="56"/>
      <c r="G282" s="57"/>
      <c r="H282" s="56"/>
    </row>
    <row r="283">
      <c r="A283" s="56"/>
      <c r="B283" s="56"/>
      <c r="C283" s="56"/>
      <c r="D283" s="56"/>
      <c r="E283" s="56"/>
      <c r="F283" s="56"/>
      <c r="G283" s="57"/>
      <c r="H283" s="56"/>
    </row>
    <row r="284">
      <c r="A284" s="56"/>
      <c r="B284" s="56"/>
      <c r="C284" s="56"/>
      <c r="D284" s="56"/>
      <c r="E284" s="56"/>
      <c r="F284" s="56"/>
      <c r="G284" s="57"/>
      <c r="H284" s="56"/>
    </row>
    <row r="285">
      <c r="A285" s="56"/>
      <c r="B285" s="56"/>
      <c r="C285" s="56"/>
      <c r="D285" s="56"/>
      <c r="E285" s="56"/>
      <c r="F285" s="56"/>
      <c r="G285" s="57"/>
      <c r="H285" s="56"/>
    </row>
    <row r="286">
      <c r="A286" s="56"/>
      <c r="B286" s="56"/>
      <c r="C286" s="56"/>
      <c r="D286" s="56"/>
      <c r="E286" s="56"/>
      <c r="F286" s="56"/>
      <c r="G286" s="57"/>
      <c r="H286" s="56"/>
    </row>
    <row r="287">
      <c r="A287" s="56"/>
      <c r="B287" s="56"/>
      <c r="C287" s="56"/>
      <c r="D287" s="56"/>
      <c r="E287" s="56"/>
      <c r="F287" s="56"/>
      <c r="G287" s="57"/>
      <c r="H287" s="56"/>
    </row>
    <row r="288">
      <c r="A288" s="56"/>
      <c r="B288" s="56"/>
      <c r="C288" s="56"/>
      <c r="D288" s="56"/>
      <c r="E288" s="56"/>
      <c r="F288" s="56"/>
      <c r="G288" s="57"/>
      <c r="H288" s="56"/>
    </row>
    <row r="289">
      <c r="A289" s="56"/>
      <c r="B289" s="56"/>
      <c r="C289" s="56"/>
      <c r="D289" s="56"/>
      <c r="E289" s="56"/>
      <c r="F289" s="56"/>
      <c r="G289" s="57"/>
      <c r="H289" s="56"/>
    </row>
    <row r="290">
      <c r="A290" s="56"/>
      <c r="B290" s="56"/>
      <c r="C290" s="56"/>
      <c r="D290" s="56"/>
      <c r="E290" s="56"/>
      <c r="F290" s="56"/>
      <c r="G290" s="57"/>
      <c r="H290" s="56"/>
    </row>
    <row r="291">
      <c r="A291" s="56"/>
      <c r="B291" s="56"/>
      <c r="C291" s="56"/>
      <c r="D291" s="56"/>
      <c r="E291" s="56"/>
      <c r="F291" s="56"/>
      <c r="G291" s="57"/>
      <c r="H291" s="56"/>
    </row>
    <row r="292">
      <c r="A292" s="56"/>
      <c r="B292" s="56"/>
      <c r="C292" s="56"/>
      <c r="D292" s="56"/>
      <c r="E292" s="56"/>
      <c r="F292" s="56"/>
      <c r="G292" s="57"/>
      <c r="H292" s="56"/>
    </row>
    <row r="293">
      <c r="A293" s="56"/>
      <c r="B293" s="56"/>
      <c r="C293" s="56"/>
      <c r="D293" s="56"/>
      <c r="E293" s="56"/>
      <c r="F293" s="56"/>
      <c r="G293" s="57"/>
      <c r="H293" s="56"/>
    </row>
    <row r="294">
      <c r="A294" s="56"/>
      <c r="B294" s="56"/>
      <c r="C294" s="56"/>
      <c r="D294" s="56"/>
      <c r="E294" s="56"/>
      <c r="F294" s="56"/>
      <c r="G294" s="57"/>
      <c r="H294" s="56"/>
    </row>
    <row r="295">
      <c r="A295" s="56"/>
      <c r="B295" s="56"/>
      <c r="C295" s="56"/>
      <c r="D295" s="56"/>
      <c r="E295" s="56"/>
      <c r="F295" s="56"/>
      <c r="G295" s="57"/>
      <c r="H295" s="56"/>
    </row>
    <row r="296">
      <c r="A296" s="56"/>
      <c r="B296" s="56"/>
      <c r="C296" s="56"/>
      <c r="D296" s="56"/>
      <c r="E296" s="56"/>
      <c r="F296" s="56"/>
      <c r="G296" s="57"/>
      <c r="H296" s="56"/>
    </row>
    <row r="297">
      <c r="A297" s="56"/>
      <c r="B297" s="56"/>
      <c r="C297" s="56"/>
      <c r="D297" s="56"/>
      <c r="E297" s="56"/>
      <c r="F297" s="56"/>
      <c r="G297" s="57"/>
      <c r="H297" s="56"/>
    </row>
    <row r="298">
      <c r="A298" s="56"/>
      <c r="B298" s="56"/>
      <c r="C298" s="56"/>
      <c r="D298" s="56"/>
      <c r="E298" s="56"/>
      <c r="F298" s="56"/>
      <c r="G298" s="57"/>
      <c r="H298" s="56"/>
    </row>
    <row r="299">
      <c r="A299" s="56"/>
      <c r="B299" s="56"/>
      <c r="C299" s="56"/>
      <c r="D299" s="56"/>
      <c r="E299" s="56"/>
      <c r="F299" s="56"/>
      <c r="G299" s="57"/>
      <c r="H299" s="56"/>
    </row>
    <row r="300">
      <c r="A300" s="56"/>
      <c r="B300" s="56"/>
      <c r="C300" s="56"/>
      <c r="D300" s="56"/>
      <c r="E300" s="56"/>
      <c r="F300" s="56"/>
      <c r="G300" s="57"/>
      <c r="H300" s="56"/>
    </row>
    <row r="301">
      <c r="A301" s="56"/>
      <c r="B301" s="56"/>
      <c r="C301" s="56"/>
      <c r="D301" s="56"/>
      <c r="E301" s="56"/>
      <c r="F301" s="56"/>
      <c r="G301" s="57"/>
      <c r="H301" s="56"/>
    </row>
    <row r="302">
      <c r="A302" s="56"/>
      <c r="B302" s="56"/>
      <c r="C302" s="56"/>
      <c r="D302" s="56"/>
      <c r="E302" s="56"/>
      <c r="F302" s="56"/>
      <c r="G302" s="57"/>
      <c r="H302" s="56"/>
    </row>
    <row r="303">
      <c r="A303" s="56"/>
      <c r="B303" s="56"/>
      <c r="C303" s="56"/>
      <c r="D303" s="56"/>
      <c r="E303" s="56"/>
      <c r="F303" s="56"/>
      <c r="G303" s="57"/>
      <c r="H303" s="56"/>
    </row>
    <row r="304">
      <c r="A304" s="56"/>
      <c r="B304" s="56"/>
      <c r="C304" s="56"/>
      <c r="D304" s="56"/>
      <c r="E304" s="56"/>
      <c r="F304" s="56"/>
      <c r="G304" s="57"/>
      <c r="H304" s="56"/>
    </row>
    <row r="305">
      <c r="A305" s="56"/>
      <c r="B305" s="56"/>
      <c r="C305" s="56"/>
      <c r="D305" s="56"/>
      <c r="E305" s="56"/>
      <c r="F305" s="56"/>
      <c r="G305" s="57"/>
      <c r="H305" s="56"/>
    </row>
    <row r="306">
      <c r="A306" s="56"/>
      <c r="B306" s="56"/>
      <c r="C306" s="56"/>
      <c r="D306" s="56"/>
      <c r="E306" s="56"/>
      <c r="F306" s="56"/>
      <c r="G306" s="57"/>
      <c r="H306" s="56"/>
    </row>
    <row r="307">
      <c r="A307" s="56"/>
      <c r="B307" s="56"/>
      <c r="C307" s="56"/>
      <c r="D307" s="56"/>
      <c r="E307" s="56"/>
      <c r="F307" s="56"/>
      <c r="G307" s="57"/>
      <c r="H307" s="56"/>
    </row>
    <row r="308">
      <c r="A308" s="56"/>
      <c r="B308" s="56"/>
      <c r="C308" s="56"/>
      <c r="D308" s="56"/>
      <c r="E308" s="56"/>
      <c r="F308" s="56"/>
      <c r="G308" s="57"/>
      <c r="H308" s="56"/>
    </row>
    <row r="309">
      <c r="A309" s="56"/>
      <c r="B309" s="56"/>
      <c r="C309" s="56"/>
      <c r="D309" s="56"/>
      <c r="E309" s="56"/>
      <c r="F309" s="56"/>
      <c r="G309" s="57"/>
      <c r="H309" s="56"/>
    </row>
    <row r="310">
      <c r="A310" s="56"/>
      <c r="B310" s="56"/>
      <c r="C310" s="56"/>
      <c r="D310" s="56"/>
      <c r="E310" s="56"/>
      <c r="F310" s="56"/>
      <c r="G310" s="57"/>
      <c r="H310" s="56"/>
    </row>
    <row r="311">
      <c r="A311" s="56"/>
      <c r="B311" s="56"/>
      <c r="C311" s="56"/>
      <c r="D311" s="56"/>
      <c r="E311" s="56"/>
      <c r="F311" s="56"/>
      <c r="G311" s="57"/>
      <c r="H311" s="56"/>
    </row>
    <row r="312">
      <c r="A312" s="56"/>
      <c r="B312" s="56"/>
      <c r="C312" s="56"/>
      <c r="D312" s="56"/>
      <c r="E312" s="56"/>
      <c r="F312" s="56"/>
      <c r="G312" s="57"/>
      <c r="H312" s="56"/>
    </row>
    <row r="313">
      <c r="A313" s="56"/>
      <c r="B313" s="56"/>
      <c r="C313" s="56"/>
      <c r="D313" s="56"/>
      <c r="E313" s="56"/>
      <c r="F313" s="56"/>
      <c r="G313" s="57"/>
      <c r="H313" s="56"/>
    </row>
    <row r="314">
      <c r="A314" s="56"/>
      <c r="B314" s="56"/>
      <c r="C314" s="56"/>
      <c r="D314" s="56"/>
      <c r="E314" s="56"/>
      <c r="F314" s="56"/>
      <c r="G314" s="57"/>
      <c r="H314" s="56"/>
    </row>
    <row r="315">
      <c r="A315" s="56"/>
      <c r="B315" s="56"/>
      <c r="C315" s="56"/>
      <c r="D315" s="56"/>
      <c r="E315" s="56"/>
      <c r="F315" s="56"/>
      <c r="G315" s="57"/>
      <c r="H315" s="56"/>
    </row>
    <row r="316">
      <c r="A316" s="56"/>
      <c r="B316" s="56"/>
      <c r="C316" s="56"/>
      <c r="D316" s="56"/>
      <c r="E316" s="56"/>
      <c r="F316" s="56"/>
      <c r="G316" s="57"/>
      <c r="H316" s="56"/>
    </row>
    <row r="317">
      <c r="A317" s="56"/>
      <c r="B317" s="56"/>
      <c r="C317" s="56"/>
      <c r="D317" s="56"/>
      <c r="E317" s="56"/>
      <c r="F317" s="56"/>
      <c r="G317" s="57"/>
      <c r="H317" s="56"/>
    </row>
    <row r="318">
      <c r="A318" s="56"/>
      <c r="B318" s="56"/>
      <c r="C318" s="56"/>
      <c r="D318" s="56"/>
      <c r="E318" s="56"/>
      <c r="F318" s="56"/>
      <c r="G318" s="57"/>
      <c r="H318" s="56"/>
    </row>
    <row r="319">
      <c r="A319" s="56"/>
      <c r="B319" s="56"/>
      <c r="C319" s="56"/>
      <c r="D319" s="56"/>
      <c r="E319" s="56"/>
      <c r="F319" s="56"/>
      <c r="G319" s="57"/>
      <c r="H319" s="56"/>
    </row>
    <row r="320">
      <c r="A320" s="56"/>
      <c r="B320" s="56"/>
      <c r="C320" s="56"/>
      <c r="D320" s="56"/>
      <c r="E320" s="56"/>
      <c r="F320" s="56"/>
      <c r="G320" s="57"/>
      <c r="H320" s="56"/>
    </row>
    <row r="321">
      <c r="A321" s="56"/>
      <c r="B321" s="56"/>
      <c r="C321" s="56"/>
      <c r="D321" s="56"/>
      <c r="E321" s="56"/>
      <c r="F321" s="56"/>
      <c r="G321" s="57"/>
      <c r="H321" s="56"/>
    </row>
    <row r="322">
      <c r="A322" s="56"/>
      <c r="B322" s="56"/>
      <c r="C322" s="56"/>
      <c r="D322" s="56"/>
      <c r="E322" s="56"/>
      <c r="F322" s="56"/>
      <c r="G322" s="57"/>
      <c r="H322" s="56"/>
    </row>
    <row r="323">
      <c r="A323" s="56"/>
      <c r="B323" s="56"/>
      <c r="C323" s="56"/>
      <c r="D323" s="56"/>
      <c r="E323" s="56"/>
      <c r="F323" s="56"/>
      <c r="G323" s="57"/>
      <c r="H323" s="56"/>
    </row>
    <row r="324">
      <c r="A324" s="56"/>
      <c r="B324" s="56"/>
      <c r="C324" s="56"/>
      <c r="D324" s="56"/>
      <c r="E324" s="56"/>
      <c r="F324" s="56"/>
      <c r="G324" s="57"/>
      <c r="H324" s="56"/>
    </row>
    <row r="325">
      <c r="A325" s="56"/>
      <c r="B325" s="56"/>
      <c r="C325" s="56"/>
      <c r="D325" s="56"/>
      <c r="E325" s="56"/>
      <c r="F325" s="56"/>
      <c r="G325" s="57"/>
      <c r="H325" s="56"/>
    </row>
    <row r="326">
      <c r="A326" s="56"/>
      <c r="B326" s="56"/>
      <c r="C326" s="56"/>
      <c r="D326" s="56"/>
      <c r="E326" s="56"/>
      <c r="F326" s="56"/>
      <c r="G326" s="57"/>
      <c r="H326" s="56"/>
    </row>
    <row r="327">
      <c r="A327" s="56"/>
      <c r="B327" s="56"/>
      <c r="C327" s="56"/>
      <c r="D327" s="56"/>
      <c r="E327" s="56"/>
      <c r="F327" s="56"/>
      <c r="G327" s="57"/>
      <c r="H327" s="56"/>
    </row>
    <row r="328">
      <c r="A328" s="56"/>
      <c r="B328" s="56"/>
      <c r="C328" s="56"/>
      <c r="D328" s="56"/>
      <c r="E328" s="56"/>
      <c r="F328" s="56"/>
      <c r="G328" s="57"/>
      <c r="H328" s="56"/>
    </row>
    <row r="329">
      <c r="A329" s="56"/>
      <c r="B329" s="56"/>
      <c r="C329" s="56"/>
      <c r="D329" s="56"/>
      <c r="E329" s="56"/>
      <c r="F329" s="56"/>
      <c r="G329" s="57"/>
      <c r="H329" s="56"/>
    </row>
    <row r="330">
      <c r="A330" s="56"/>
      <c r="B330" s="56"/>
      <c r="C330" s="56"/>
      <c r="D330" s="56"/>
      <c r="E330" s="56"/>
      <c r="F330" s="56"/>
      <c r="G330" s="57"/>
      <c r="H330" s="56"/>
    </row>
    <row r="331">
      <c r="A331" s="56"/>
      <c r="B331" s="56"/>
      <c r="C331" s="56"/>
      <c r="D331" s="56"/>
      <c r="E331" s="56"/>
      <c r="F331" s="56"/>
      <c r="G331" s="57"/>
      <c r="H331" s="56"/>
    </row>
    <row r="332">
      <c r="A332" s="56"/>
      <c r="B332" s="56"/>
      <c r="C332" s="56"/>
      <c r="D332" s="56"/>
      <c r="E332" s="56"/>
      <c r="F332" s="56"/>
      <c r="G332" s="57"/>
      <c r="H332" s="56"/>
    </row>
    <row r="333">
      <c r="A333" s="56"/>
      <c r="B333" s="56"/>
      <c r="C333" s="56"/>
      <c r="D333" s="56"/>
      <c r="E333" s="56"/>
      <c r="F333" s="56"/>
      <c r="G333" s="57"/>
      <c r="H333" s="56"/>
    </row>
    <row r="334">
      <c r="A334" s="56"/>
      <c r="B334" s="56"/>
      <c r="C334" s="56"/>
      <c r="D334" s="56"/>
      <c r="E334" s="56"/>
      <c r="F334" s="56"/>
      <c r="G334" s="57"/>
      <c r="H334" s="56"/>
    </row>
    <row r="335">
      <c r="A335" s="56"/>
      <c r="B335" s="56"/>
      <c r="C335" s="56"/>
      <c r="D335" s="56"/>
      <c r="E335" s="56"/>
      <c r="F335" s="56"/>
      <c r="G335" s="57"/>
      <c r="H335" s="56"/>
    </row>
    <row r="336">
      <c r="A336" s="56"/>
      <c r="B336" s="56"/>
      <c r="C336" s="56"/>
      <c r="D336" s="56"/>
      <c r="E336" s="56"/>
      <c r="F336" s="56"/>
      <c r="G336" s="57"/>
      <c r="H336" s="56"/>
    </row>
    <row r="337">
      <c r="A337" s="56"/>
      <c r="B337" s="56"/>
      <c r="C337" s="56"/>
      <c r="D337" s="56"/>
      <c r="E337" s="56"/>
      <c r="F337" s="56"/>
      <c r="G337" s="57"/>
      <c r="H337" s="56"/>
    </row>
    <row r="338">
      <c r="A338" s="56"/>
      <c r="B338" s="56"/>
      <c r="C338" s="56"/>
      <c r="D338" s="56"/>
      <c r="E338" s="56"/>
      <c r="F338" s="56"/>
      <c r="G338" s="57"/>
      <c r="H338" s="56"/>
    </row>
    <row r="339">
      <c r="A339" s="56"/>
      <c r="B339" s="56"/>
      <c r="C339" s="56"/>
      <c r="D339" s="56"/>
      <c r="E339" s="56"/>
      <c r="F339" s="56"/>
      <c r="G339" s="57"/>
      <c r="H339" s="56"/>
    </row>
    <row r="340">
      <c r="A340" s="56"/>
      <c r="B340" s="56"/>
      <c r="C340" s="56"/>
      <c r="D340" s="56"/>
      <c r="E340" s="56"/>
      <c r="F340" s="56"/>
      <c r="G340" s="57"/>
      <c r="H340" s="56"/>
    </row>
    <row r="341">
      <c r="A341" s="56"/>
      <c r="B341" s="56"/>
      <c r="C341" s="56"/>
      <c r="D341" s="56"/>
      <c r="E341" s="56"/>
      <c r="F341" s="56"/>
      <c r="G341" s="57"/>
      <c r="H341" s="56"/>
    </row>
    <row r="342">
      <c r="A342" s="56"/>
      <c r="B342" s="56"/>
      <c r="C342" s="56"/>
      <c r="D342" s="56"/>
      <c r="E342" s="56"/>
      <c r="F342" s="56"/>
      <c r="G342" s="57"/>
      <c r="H342" s="56"/>
    </row>
    <row r="343">
      <c r="A343" s="56"/>
      <c r="B343" s="56"/>
      <c r="C343" s="56"/>
      <c r="D343" s="56"/>
      <c r="E343" s="56"/>
      <c r="F343" s="56"/>
      <c r="G343" s="57"/>
      <c r="H343" s="56"/>
    </row>
    <row r="344">
      <c r="A344" s="56"/>
      <c r="B344" s="56"/>
      <c r="C344" s="56"/>
      <c r="D344" s="56"/>
      <c r="E344" s="56"/>
      <c r="F344" s="56"/>
      <c r="G344" s="57"/>
      <c r="H344" s="56"/>
    </row>
    <row r="345">
      <c r="A345" s="56"/>
      <c r="B345" s="56"/>
      <c r="C345" s="56"/>
      <c r="D345" s="56"/>
      <c r="E345" s="56"/>
      <c r="F345" s="56"/>
      <c r="G345" s="57"/>
      <c r="H345" s="56"/>
    </row>
    <row r="346">
      <c r="A346" s="56"/>
      <c r="B346" s="56"/>
      <c r="C346" s="56"/>
      <c r="D346" s="56"/>
      <c r="E346" s="56"/>
      <c r="F346" s="56"/>
      <c r="G346" s="57"/>
      <c r="H346" s="56"/>
    </row>
    <row r="347">
      <c r="A347" s="56"/>
      <c r="B347" s="56"/>
      <c r="C347" s="56"/>
      <c r="D347" s="56"/>
      <c r="E347" s="56"/>
      <c r="F347" s="56"/>
      <c r="G347" s="57"/>
      <c r="H347" s="56"/>
    </row>
    <row r="348">
      <c r="A348" s="56"/>
      <c r="B348" s="56"/>
      <c r="C348" s="56"/>
      <c r="D348" s="56"/>
      <c r="E348" s="56"/>
      <c r="F348" s="56"/>
      <c r="G348" s="57"/>
      <c r="H348" s="56"/>
    </row>
    <row r="349">
      <c r="A349" s="56"/>
      <c r="B349" s="56"/>
      <c r="C349" s="56"/>
      <c r="D349" s="56"/>
      <c r="E349" s="56"/>
      <c r="F349" s="56"/>
      <c r="G349" s="57"/>
      <c r="H349" s="56"/>
    </row>
    <row r="350">
      <c r="A350" s="56"/>
      <c r="B350" s="56"/>
      <c r="C350" s="56"/>
      <c r="D350" s="56"/>
      <c r="E350" s="56"/>
      <c r="F350" s="56"/>
      <c r="G350" s="57"/>
      <c r="H350" s="56"/>
    </row>
    <row r="351">
      <c r="A351" s="56"/>
      <c r="B351" s="56"/>
      <c r="C351" s="56"/>
      <c r="D351" s="56"/>
      <c r="E351" s="56"/>
      <c r="F351" s="56"/>
      <c r="G351" s="57"/>
      <c r="H351" s="56"/>
    </row>
    <row r="352">
      <c r="A352" s="56"/>
      <c r="B352" s="56"/>
      <c r="C352" s="56"/>
      <c r="D352" s="56"/>
      <c r="E352" s="56"/>
      <c r="F352" s="56"/>
      <c r="G352" s="57"/>
      <c r="H352" s="56"/>
    </row>
    <row r="353">
      <c r="A353" s="56"/>
      <c r="B353" s="56"/>
      <c r="C353" s="56"/>
      <c r="D353" s="56"/>
      <c r="E353" s="56"/>
      <c r="F353" s="56"/>
      <c r="G353" s="57"/>
      <c r="H353" s="56"/>
    </row>
    <row r="354">
      <c r="A354" s="56"/>
      <c r="B354" s="56"/>
      <c r="C354" s="56"/>
      <c r="D354" s="56"/>
      <c r="E354" s="56"/>
      <c r="F354" s="56"/>
      <c r="G354" s="57"/>
      <c r="H354" s="56"/>
    </row>
    <row r="355">
      <c r="A355" s="56"/>
      <c r="B355" s="56"/>
      <c r="C355" s="56"/>
      <c r="D355" s="56"/>
      <c r="E355" s="56"/>
      <c r="F355" s="56"/>
      <c r="G355" s="57"/>
      <c r="H355" s="56"/>
    </row>
    <row r="356">
      <c r="A356" s="56"/>
      <c r="B356" s="56"/>
      <c r="C356" s="56"/>
      <c r="D356" s="56"/>
      <c r="E356" s="56"/>
      <c r="F356" s="56"/>
      <c r="G356" s="57"/>
      <c r="H356" s="56"/>
    </row>
    <row r="357">
      <c r="A357" s="56"/>
      <c r="B357" s="56"/>
      <c r="C357" s="56"/>
      <c r="D357" s="56"/>
      <c r="E357" s="56"/>
      <c r="F357" s="56"/>
      <c r="G357" s="57"/>
      <c r="H357" s="56"/>
    </row>
    <row r="358">
      <c r="A358" s="56"/>
      <c r="B358" s="56"/>
      <c r="C358" s="56"/>
      <c r="D358" s="56"/>
      <c r="E358" s="56"/>
      <c r="F358" s="56"/>
      <c r="G358" s="57"/>
      <c r="H358" s="56"/>
    </row>
    <row r="359">
      <c r="A359" s="56"/>
      <c r="B359" s="56"/>
      <c r="C359" s="56"/>
      <c r="D359" s="56"/>
      <c r="E359" s="56"/>
      <c r="F359" s="56"/>
      <c r="G359" s="57"/>
      <c r="H359" s="56"/>
    </row>
    <row r="360">
      <c r="A360" s="56"/>
      <c r="B360" s="56"/>
      <c r="C360" s="56"/>
      <c r="D360" s="56"/>
      <c r="E360" s="56"/>
      <c r="F360" s="56"/>
      <c r="G360" s="57"/>
      <c r="H360" s="56"/>
    </row>
    <row r="361">
      <c r="A361" s="56"/>
      <c r="B361" s="56"/>
      <c r="C361" s="56"/>
      <c r="D361" s="56"/>
      <c r="E361" s="56"/>
      <c r="F361" s="56"/>
      <c r="G361" s="57"/>
      <c r="H361" s="56"/>
    </row>
    <row r="362">
      <c r="A362" s="56"/>
      <c r="B362" s="56"/>
      <c r="C362" s="56"/>
      <c r="D362" s="56"/>
      <c r="E362" s="56"/>
      <c r="F362" s="56"/>
      <c r="G362" s="57"/>
      <c r="H362" s="56"/>
    </row>
    <row r="363">
      <c r="A363" s="56"/>
      <c r="B363" s="56"/>
      <c r="C363" s="56"/>
      <c r="D363" s="56"/>
      <c r="E363" s="56"/>
      <c r="F363" s="56"/>
      <c r="G363" s="57"/>
      <c r="H363" s="56"/>
    </row>
    <row r="364">
      <c r="A364" s="56"/>
      <c r="B364" s="56"/>
      <c r="C364" s="56"/>
      <c r="D364" s="56"/>
      <c r="E364" s="56"/>
      <c r="F364" s="56"/>
      <c r="G364" s="57"/>
      <c r="H364" s="56"/>
    </row>
    <row r="365">
      <c r="A365" s="56"/>
      <c r="B365" s="56"/>
      <c r="C365" s="56"/>
      <c r="D365" s="56"/>
      <c r="E365" s="56"/>
      <c r="F365" s="56"/>
      <c r="G365" s="57"/>
      <c r="H365" s="56"/>
    </row>
    <row r="366">
      <c r="A366" s="56"/>
      <c r="B366" s="56"/>
      <c r="C366" s="56"/>
      <c r="D366" s="56"/>
      <c r="E366" s="56"/>
      <c r="F366" s="56"/>
      <c r="G366" s="57"/>
      <c r="H366" s="56"/>
    </row>
    <row r="367">
      <c r="A367" s="56"/>
      <c r="B367" s="56"/>
      <c r="C367" s="56"/>
      <c r="D367" s="56"/>
      <c r="E367" s="56"/>
      <c r="F367" s="56"/>
      <c r="G367" s="57"/>
      <c r="H367" s="56"/>
    </row>
    <row r="368">
      <c r="A368" s="56"/>
      <c r="B368" s="56"/>
      <c r="C368" s="56"/>
      <c r="D368" s="56"/>
      <c r="E368" s="56"/>
      <c r="F368" s="56"/>
      <c r="G368" s="57"/>
      <c r="H368" s="56"/>
    </row>
    <row r="369">
      <c r="A369" s="56"/>
      <c r="B369" s="56"/>
      <c r="C369" s="56"/>
      <c r="D369" s="56"/>
      <c r="E369" s="56"/>
      <c r="F369" s="56"/>
      <c r="G369" s="57"/>
      <c r="H369" s="56"/>
    </row>
    <row r="370">
      <c r="A370" s="56"/>
      <c r="B370" s="56"/>
      <c r="C370" s="56"/>
      <c r="D370" s="56"/>
      <c r="E370" s="56"/>
      <c r="F370" s="56"/>
      <c r="G370" s="57"/>
      <c r="H370" s="56"/>
    </row>
    <row r="371">
      <c r="A371" s="56"/>
      <c r="B371" s="56"/>
      <c r="C371" s="56"/>
      <c r="D371" s="56"/>
      <c r="E371" s="56"/>
      <c r="F371" s="56"/>
      <c r="G371" s="57"/>
      <c r="H371" s="56"/>
    </row>
    <row r="372">
      <c r="A372" s="56"/>
      <c r="B372" s="56"/>
      <c r="C372" s="56"/>
      <c r="D372" s="56"/>
      <c r="E372" s="56"/>
      <c r="F372" s="56"/>
      <c r="G372" s="57"/>
      <c r="H372" s="56"/>
    </row>
    <row r="373">
      <c r="A373" s="56"/>
      <c r="B373" s="56"/>
      <c r="C373" s="56"/>
      <c r="D373" s="56"/>
      <c r="E373" s="56"/>
      <c r="F373" s="56"/>
      <c r="G373" s="57"/>
      <c r="H373" s="56"/>
    </row>
    <row r="374">
      <c r="A374" s="56"/>
      <c r="B374" s="56"/>
      <c r="C374" s="56"/>
      <c r="D374" s="56"/>
      <c r="E374" s="56"/>
      <c r="F374" s="56"/>
      <c r="G374" s="57"/>
      <c r="H374" s="56"/>
    </row>
    <row r="375">
      <c r="A375" s="56"/>
      <c r="B375" s="56"/>
      <c r="C375" s="56"/>
      <c r="D375" s="56"/>
      <c r="E375" s="56"/>
      <c r="F375" s="56"/>
      <c r="G375" s="57"/>
      <c r="H375" s="56"/>
    </row>
    <row r="376">
      <c r="A376" s="56"/>
      <c r="B376" s="56"/>
      <c r="C376" s="56"/>
      <c r="D376" s="56"/>
      <c r="E376" s="56"/>
      <c r="F376" s="56"/>
      <c r="G376" s="57"/>
      <c r="H376" s="56"/>
    </row>
    <row r="377">
      <c r="A377" s="56"/>
      <c r="B377" s="56"/>
      <c r="C377" s="56"/>
      <c r="D377" s="56"/>
      <c r="E377" s="56"/>
      <c r="F377" s="56"/>
      <c r="G377" s="57"/>
      <c r="H377" s="56"/>
    </row>
    <row r="378">
      <c r="A378" s="56"/>
      <c r="B378" s="56"/>
      <c r="C378" s="56"/>
      <c r="D378" s="56"/>
      <c r="E378" s="56"/>
      <c r="F378" s="56"/>
      <c r="G378" s="57"/>
      <c r="H378" s="56"/>
    </row>
    <row r="379">
      <c r="A379" s="56"/>
      <c r="B379" s="56"/>
      <c r="C379" s="56"/>
      <c r="D379" s="56"/>
      <c r="E379" s="56"/>
      <c r="F379" s="56"/>
      <c r="G379" s="57"/>
      <c r="H379" s="56"/>
    </row>
    <row r="380">
      <c r="A380" s="56"/>
      <c r="B380" s="56"/>
      <c r="C380" s="56"/>
      <c r="D380" s="56"/>
      <c r="E380" s="56"/>
      <c r="F380" s="56"/>
      <c r="G380" s="57"/>
      <c r="H380" s="56"/>
    </row>
    <row r="381">
      <c r="A381" s="56"/>
      <c r="B381" s="56"/>
      <c r="C381" s="56"/>
      <c r="D381" s="56"/>
      <c r="E381" s="56"/>
      <c r="F381" s="56"/>
      <c r="G381" s="57"/>
      <c r="H381" s="56"/>
    </row>
    <row r="382">
      <c r="A382" s="56"/>
      <c r="B382" s="56"/>
      <c r="C382" s="56"/>
      <c r="D382" s="56"/>
      <c r="E382" s="56"/>
      <c r="F382" s="56"/>
      <c r="G382" s="57"/>
      <c r="H382" s="56"/>
    </row>
    <row r="383">
      <c r="A383" s="56"/>
      <c r="B383" s="56"/>
      <c r="C383" s="56"/>
      <c r="D383" s="56"/>
      <c r="E383" s="56"/>
      <c r="F383" s="56"/>
      <c r="G383" s="57"/>
      <c r="H383" s="56"/>
    </row>
    <row r="384">
      <c r="A384" s="56"/>
      <c r="B384" s="56"/>
      <c r="C384" s="56"/>
      <c r="D384" s="56"/>
      <c r="E384" s="56"/>
      <c r="F384" s="56"/>
      <c r="G384" s="57"/>
      <c r="H384" s="56"/>
    </row>
    <row r="385">
      <c r="A385" s="56"/>
      <c r="B385" s="56"/>
      <c r="C385" s="56"/>
      <c r="D385" s="56"/>
      <c r="E385" s="56"/>
      <c r="F385" s="56"/>
      <c r="G385" s="57"/>
      <c r="H385" s="56"/>
    </row>
    <row r="386">
      <c r="A386" s="56"/>
      <c r="B386" s="56"/>
      <c r="C386" s="56"/>
      <c r="D386" s="56"/>
      <c r="E386" s="56"/>
      <c r="F386" s="56"/>
      <c r="G386" s="57"/>
      <c r="H386" s="56"/>
    </row>
    <row r="387">
      <c r="A387" s="56"/>
      <c r="B387" s="56"/>
      <c r="C387" s="56"/>
      <c r="D387" s="56"/>
      <c r="E387" s="56"/>
      <c r="F387" s="56"/>
      <c r="G387" s="57"/>
      <c r="H387" s="56"/>
    </row>
    <row r="388">
      <c r="A388" s="56"/>
      <c r="B388" s="56"/>
      <c r="C388" s="56"/>
      <c r="D388" s="56"/>
      <c r="E388" s="56"/>
      <c r="F388" s="56"/>
      <c r="G388" s="57"/>
      <c r="H388" s="56"/>
    </row>
    <row r="389">
      <c r="A389" s="56"/>
      <c r="B389" s="56"/>
      <c r="C389" s="56"/>
      <c r="D389" s="56"/>
      <c r="E389" s="56"/>
      <c r="F389" s="56"/>
      <c r="G389" s="57"/>
      <c r="H389" s="56"/>
    </row>
    <row r="390">
      <c r="A390" s="56"/>
      <c r="B390" s="56"/>
      <c r="C390" s="56"/>
      <c r="D390" s="56"/>
      <c r="E390" s="56"/>
      <c r="F390" s="56"/>
      <c r="G390" s="57"/>
      <c r="H390" s="56"/>
    </row>
    <row r="391">
      <c r="A391" s="56"/>
      <c r="B391" s="56"/>
      <c r="C391" s="56"/>
      <c r="D391" s="56"/>
      <c r="E391" s="56"/>
      <c r="F391" s="56"/>
      <c r="G391" s="57"/>
      <c r="H391" s="56"/>
    </row>
    <row r="392">
      <c r="A392" s="56"/>
      <c r="B392" s="56"/>
      <c r="C392" s="56"/>
      <c r="D392" s="56"/>
      <c r="E392" s="56"/>
      <c r="F392" s="56"/>
      <c r="G392" s="57"/>
      <c r="H392" s="56"/>
    </row>
    <row r="393">
      <c r="A393" s="56"/>
      <c r="B393" s="56"/>
      <c r="C393" s="56"/>
      <c r="D393" s="56"/>
      <c r="E393" s="56"/>
      <c r="F393" s="56"/>
      <c r="G393" s="57"/>
      <c r="H393" s="56"/>
    </row>
    <row r="394">
      <c r="A394" s="56"/>
      <c r="B394" s="56"/>
      <c r="C394" s="56"/>
      <c r="D394" s="56"/>
      <c r="E394" s="56"/>
      <c r="F394" s="56"/>
      <c r="G394" s="57"/>
      <c r="H394" s="56"/>
    </row>
    <row r="395">
      <c r="A395" s="56"/>
      <c r="B395" s="56"/>
      <c r="C395" s="56"/>
      <c r="D395" s="56"/>
      <c r="E395" s="56"/>
      <c r="F395" s="56"/>
      <c r="G395" s="57"/>
      <c r="H395" s="56"/>
    </row>
    <row r="396">
      <c r="A396" s="56"/>
      <c r="B396" s="56"/>
      <c r="C396" s="56"/>
      <c r="D396" s="56"/>
      <c r="E396" s="56"/>
      <c r="F396" s="56"/>
      <c r="G396" s="57"/>
      <c r="H396" s="56"/>
    </row>
    <row r="397">
      <c r="A397" s="56"/>
      <c r="B397" s="56"/>
      <c r="C397" s="56"/>
      <c r="D397" s="56"/>
      <c r="E397" s="56"/>
      <c r="F397" s="56"/>
      <c r="G397" s="57"/>
      <c r="H397" s="56"/>
    </row>
    <row r="398">
      <c r="A398" s="56"/>
      <c r="B398" s="56"/>
      <c r="C398" s="56"/>
      <c r="D398" s="56"/>
      <c r="E398" s="56"/>
      <c r="F398" s="56"/>
      <c r="G398" s="57"/>
      <c r="H398" s="56"/>
    </row>
    <row r="399">
      <c r="A399" s="56"/>
      <c r="B399" s="56"/>
      <c r="C399" s="56"/>
      <c r="D399" s="56"/>
      <c r="E399" s="56"/>
      <c r="F399" s="56"/>
      <c r="G399" s="57"/>
      <c r="H399" s="56"/>
    </row>
    <row r="400">
      <c r="A400" s="56"/>
      <c r="B400" s="56"/>
      <c r="C400" s="56"/>
      <c r="D400" s="56"/>
      <c r="E400" s="56"/>
      <c r="F400" s="56"/>
      <c r="G400" s="57"/>
      <c r="H400" s="56"/>
    </row>
    <row r="401">
      <c r="A401" s="56"/>
      <c r="B401" s="56"/>
      <c r="C401" s="56"/>
      <c r="D401" s="56"/>
      <c r="E401" s="56"/>
      <c r="F401" s="56"/>
      <c r="G401" s="57"/>
      <c r="H401" s="56"/>
    </row>
    <row r="402">
      <c r="A402" s="56"/>
      <c r="B402" s="56"/>
      <c r="C402" s="56"/>
      <c r="D402" s="56"/>
      <c r="E402" s="56"/>
      <c r="F402" s="56"/>
      <c r="G402" s="57"/>
      <c r="H402" s="56"/>
    </row>
    <row r="403">
      <c r="A403" s="56"/>
      <c r="B403" s="56"/>
      <c r="C403" s="56"/>
      <c r="D403" s="56"/>
      <c r="E403" s="56"/>
      <c r="F403" s="56"/>
      <c r="G403" s="57"/>
      <c r="H403" s="56"/>
    </row>
    <row r="404">
      <c r="A404" s="56"/>
      <c r="B404" s="56"/>
      <c r="C404" s="56"/>
      <c r="D404" s="56"/>
      <c r="E404" s="56"/>
      <c r="F404" s="56"/>
      <c r="G404" s="57"/>
      <c r="H404" s="56"/>
    </row>
    <row r="405">
      <c r="A405" s="56"/>
      <c r="B405" s="56"/>
      <c r="C405" s="56"/>
      <c r="D405" s="56"/>
      <c r="E405" s="56"/>
      <c r="F405" s="56"/>
      <c r="G405" s="57"/>
      <c r="H405" s="56"/>
    </row>
    <row r="406">
      <c r="A406" s="56"/>
      <c r="B406" s="56"/>
      <c r="C406" s="56"/>
      <c r="D406" s="56"/>
      <c r="E406" s="56"/>
      <c r="F406" s="56"/>
      <c r="G406" s="57"/>
      <c r="H406" s="56"/>
    </row>
    <row r="407">
      <c r="A407" s="56"/>
      <c r="B407" s="56"/>
      <c r="C407" s="56"/>
      <c r="D407" s="56"/>
      <c r="E407" s="56"/>
      <c r="F407" s="56"/>
      <c r="G407" s="57"/>
      <c r="H407" s="56"/>
    </row>
    <row r="408">
      <c r="A408" s="56"/>
      <c r="B408" s="56"/>
      <c r="C408" s="56"/>
      <c r="D408" s="56"/>
      <c r="E408" s="56"/>
      <c r="F408" s="56"/>
      <c r="G408" s="57"/>
      <c r="H408" s="56"/>
    </row>
    <row r="409">
      <c r="A409" s="56"/>
      <c r="B409" s="56"/>
      <c r="C409" s="56"/>
      <c r="D409" s="56"/>
      <c r="E409" s="56"/>
      <c r="F409" s="56"/>
      <c r="G409" s="57"/>
      <c r="H409" s="56"/>
    </row>
    <row r="410">
      <c r="A410" s="56"/>
      <c r="B410" s="56"/>
      <c r="C410" s="56"/>
      <c r="D410" s="56"/>
      <c r="E410" s="56"/>
      <c r="F410" s="56"/>
      <c r="G410" s="57"/>
      <c r="H410" s="56"/>
    </row>
    <row r="411">
      <c r="A411" s="56"/>
      <c r="B411" s="56"/>
      <c r="C411" s="56"/>
      <c r="D411" s="56"/>
      <c r="E411" s="56"/>
      <c r="F411" s="56"/>
      <c r="G411" s="57"/>
      <c r="H411" s="56"/>
    </row>
    <row r="412">
      <c r="A412" s="56"/>
      <c r="B412" s="56"/>
      <c r="C412" s="56"/>
      <c r="D412" s="56"/>
      <c r="E412" s="56"/>
      <c r="F412" s="56"/>
      <c r="G412" s="57"/>
      <c r="H412" s="56"/>
    </row>
    <row r="413">
      <c r="A413" s="56"/>
      <c r="B413" s="56"/>
      <c r="C413" s="56"/>
      <c r="D413" s="56"/>
      <c r="E413" s="56"/>
      <c r="F413" s="56"/>
      <c r="G413" s="57"/>
      <c r="H413" s="56"/>
    </row>
    <row r="414">
      <c r="A414" s="56"/>
      <c r="B414" s="56"/>
      <c r="C414" s="56"/>
      <c r="D414" s="56"/>
      <c r="E414" s="56"/>
      <c r="F414" s="56"/>
      <c r="G414" s="57"/>
      <c r="H414" s="56"/>
    </row>
    <row r="415">
      <c r="A415" s="56"/>
      <c r="B415" s="56"/>
      <c r="C415" s="56"/>
      <c r="D415" s="56"/>
      <c r="E415" s="56"/>
      <c r="F415" s="56"/>
      <c r="G415" s="57"/>
      <c r="H415" s="56"/>
    </row>
    <row r="416">
      <c r="A416" s="56"/>
      <c r="B416" s="56"/>
      <c r="C416" s="56"/>
      <c r="D416" s="56"/>
      <c r="E416" s="56"/>
      <c r="F416" s="56"/>
      <c r="G416" s="57"/>
      <c r="H416" s="56"/>
    </row>
    <row r="417">
      <c r="A417" s="56"/>
      <c r="B417" s="56"/>
      <c r="C417" s="56"/>
      <c r="D417" s="56"/>
      <c r="E417" s="56"/>
      <c r="F417" s="56"/>
      <c r="G417" s="57"/>
      <c r="H417" s="56"/>
    </row>
    <row r="418">
      <c r="A418" s="56"/>
      <c r="B418" s="56"/>
      <c r="C418" s="56"/>
      <c r="D418" s="56"/>
      <c r="E418" s="56"/>
      <c r="F418" s="56"/>
      <c r="G418" s="57"/>
      <c r="H418" s="56"/>
    </row>
    <row r="419">
      <c r="A419" s="56"/>
      <c r="B419" s="56"/>
      <c r="C419" s="56"/>
      <c r="D419" s="56"/>
      <c r="E419" s="56"/>
      <c r="F419" s="56"/>
      <c r="G419" s="57"/>
      <c r="H419" s="56"/>
    </row>
    <row r="420">
      <c r="A420" s="56"/>
      <c r="B420" s="56"/>
      <c r="C420" s="56"/>
      <c r="D420" s="56"/>
      <c r="E420" s="56"/>
      <c r="F420" s="56"/>
      <c r="G420" s="57"/>
      <c r="H420" s="56"/>
    </row>
    <row r="421">
      <c r="A421" s="56"/>
      <c r="B421" s="56"/>
      <c r="C421" s="56"/>
      <c r="D421" s="56"/>
      <c r="E421" s="56"/>
      <c r="F421" s="56"/>
      <c r="G421" s="57"/>
      <c r="H421" s="56"/>
    </row>
    <row r="422">
      <c r="A422" s="56"/>
      <c r="B422" s="56"/>
      <c r="C422" s="56"/>
      <c r="D422" s="56"/>
      <c r="E422" s="56"/>
      <c r="F422" s="56"/>
      <c r="G422" s="57"/>
      <c r="H422" s="56"/>
    </row>
    <row r="423">
      <c r="A423" s="56"/>
      <c r="B423" s="56"/>
      <c r="C423" s="56"/>
      <c r="D423" s="56"/>
      <c r="E423" s="56"/>
      <c r="F423" s="56"/>
      <c r="G423" s="57"/>
      <c r="H423" s="56"/>
    </row>
    <row r="424">
      <c r="A424" s="56"/>
      <c r="B424" s="56"/>
      <c r="C424" s="56"/>
      <c r="D424" s="56"/>
      <c r="E424" s="56"/>
      <c r="F424" s="56"/>
      <c r="G424" s="57"/>
      <c r="H424" s="56"/>
    </row>
    <row r="425">
      <c r="A425" s="56"/>
      <c r="B425" s="56"/>
      <c r="C425" s="56"/>
      <c r="D425" s="56"/>
      <c r="E425" s="56"/>
      <c r="F425" s="56"/>
      <c r="G425" s="57"/>
      <c r="H425" s="56"/>
    </row>
    <row r="426">
      <c r="A426" s="56"/>
      <c r="B426" s="56"/>
      <c r="C426" s="56"/>
      <c r="D426" s="56"/>
      <c r="E426" s="56"/>
      <c r="F426" s="56"/>
      <c r="G426" s="57"/>
      <c r="H426" s="56"/>
    </row>
    <row r="427">
      <c r="A427" s="56"/>
      <c r="B427" s="56"/>
      <c r="C427" s="56"/>
      <c r="D427" s="56"/>
      <c r="E427" s="56"/>
      <c r="F427" s="56"/>
      <c r="G427" s="57"/>
      <c r="H427" s="56"/>
    </row>
    <row r="428">
      <c r="A428" s="56"/>
      <c r="B428" s="56"/>
      <c r="C428" s="56"/>
      <c r="D428" s="56"/>
      <c r="E428" s="56"/>
      <c r="F428" s="56"/>
      <c r="G428" s="57"/>
      <c r="H428" s="56"/>
    </row>
    <row r="429">
      <c r="A429" s="56"/>
      <c r="B429" s="56"/>
      <c r="C429" s="56"/>
      <c r="D429" s="56"/>
      <c r="E429" s="56"/>
      <c r="F429" s="56"/>
      <c r="G429" s="57"/>
      <c r="H429" s="56"/>
    </row>
    <row r="430">
      <c r="A430" s="56"/>
      <c r="B430" s="56"/>
      <c r="C430" s="56"/>
      <c r="D430" s="56"/>
      <c r="E430" s="56"/>
      <c r="F430" s="56"/>
      <c r="G430" s="57"/>
      <c r="H430" s="56"/>
    </row>
    <row r="431">
      <c r="A431" s="56"/>
      <c r="B431" s="56"/>
      <c r="C431" s="56"/>
      <c r="D431" s="56"/>
      <c r="E431" s="56"/>
      <c r="F431" s="56"/>
      <c r="G431" s="57"/>
      <c r="H431" s="56"/>
    </row>
    <row r="432">
      <c r="A432" s="56"/>
      <c r="B432" s="56"/>
      <c r="C432" s="56"/>
      <c r="D432" s="56"/>
      <c r="E432" s="56"/>
      <c r="F432" s="56"/>
      <c r="G432" s="57"/>
      <c r="H432" s="56"/>
    </row>
    <row r="433">
      <c r="A433" s="56"/>
      <c r="B433" s="56"/>
      <c r="C433" s="56"/>
      <c r="D433" s="56"/>
      <c r="E433" s="56"/>
      <c r="F433" s="56"/>
      <c r="G433" s="57"/>
      <c r="H433" s="56"/>
    </row>
    <row r="434">
      <c r="A434" s="56"/>
      <c r="B434" s="56"/>
      <c r="C434" s="56"/>
      <c r="D434" s="56"/>
      <c r="E434" s="56"/>
      <c r="F434" s="56"/>
      <c r="G434" s="57"/>
      <c r="H434" s="56"/>
    </row>
    <row r="435">
      <c r="A435" s="56"/>
      <c r="B435" s="56"/>
      <c r="C435" s="56"/>
      <c r="D435" s="56"/>
      <c r="E435" s="56"/>
      <c r="F435" s="56"/>
      <c r="G435" s="57"/>
      <c r="H435" s="56"/>
    </row>
    <row r="436">
      <c r="A436" s="56"/>
      <c r="B436" s="56"/>
      <c r="C436" s="56"/>
      <c r="D436" s="56"/>
      <c r="E436" s="56"/>
      <c r="F436" s="56"/>
      <c r="G436" s="57"/>
      <c r="H436" s="56"/>
    </row>
    <row r="437">
      <c r="A437" s="56"/>
      <c r="B437" s="56"/>
      <c r="C437" s="56"/>
      <c r="D437" s="56"/>
      <c r="E437" s="56"/>
      <c r="F437" s="56"/>
      <c r="G437" s="57"/>
      <c r="H437" s="56"/>
    </row>
    <row r="438">
      <c r="A438" s="56"/>
      <c r="B438" s="56"/>
      <c r="C438" s="56"/>
      <c r="D438" s="56"/>
      <c r="E438" s="56"/>
      <c r="F438" s="56"/>
      <c r="G438" s="57"/>
      <c r="H438" s="56"/>
    </row>
    <row r="439">
      <c r="A439" s="56"/>
      <c r="B439" s="56"/>
      <c r="C439" s="56"/>
      <c r="D439" s="56"/>
      <c r="E439" s="56"/>
      <c r="F439" s="56"/>
      <c r="G439" s="57"/>
      <c r="H439" s="56"/>
    </row>
    <row r="440">
      <c r="A440" s="56"/>
      <c r="B440" s="56"/>
      <c r="C440" s="56"/>
      <c r="D440" s="56"/>
      <c r="E440" s="56"/>
      <c r="F440" s="56"/>
      <c r="G440" s="57"/>
      <c r="H440" s="56"/>
    </row>
    <row r="441">
      <c r="A441" s="56"/>
      <c r="B441" s="56"/>
      <c r="C441" s="56"/>
      <c r="D441" s="56"/>
      <c r="E441" s="56"/>
      <c r="F441" s="56"/>
      <c r="G441" s="57"/>
      <c r="H441" s="56"/>
    </row>
    <row r="442">
      <c r="A442" s="56"/>
      <c r="B442" s="56"/>
      <c r="C442" s="56"/>
      <c r="D442" s="56"/>
      <c r="E442" s="56"/>
      <c r="F442" s="56"/>
      <c r="G442" s="57"/>
      <c r="H442" s="56"/>
    </row>
    <row r="443">
      <c r="A443" s="56"/>
      <c r="B443" s="56"/>
      <c r="C443" s="56"/>
      <c r="D443" s="56"/>
      <c r="E443" s="56"/>
      <c r="F443" s="56"/>
      <c r="G443" s="57"/>
      <c r="H443" s="56"/>
    </row>
    <row r="444">
      <c r="A444" s="56"/>
      <c r="B444" s="56"/>
      <c r="C444" s="56"/>
      <c r="D444" s="56"/>
      <c r="E444" s="56"/>
      <c r="F444" s="56"/>
      <c r="G444" s="57"/>
      <c r="H444" s="56"/>
    </row>
    <row r="445">
      <c r="A445" s="56"/>
      <c r="B445" s="56"/>
      <c r="C445" s="56"/>
      <c r="D445" s="56"/>
      <c r="E445" s="56"/>
      <c r="F445" s="56"/>
      <c r="G445" s="57"/>
      <c r="H445" s="56"/>
    </row>
    <row r="446">
      <c r="A446" s="56"/>
      <c r="B446" s="56"/>
      <c r="C446" s="56"/>
      <c r="D446" s="56"/>
      <c r="E446" s="56"/>
      <c r="F446" s="56"/>
      <c r="G446" s="57"/>
      <c r="H446" s="56"/>
    </row>
    <row r="447">
      <c r="A447" s="56"/>
      <c r="B447" s="56"/>
      <c r="C447" s="56"/>
      <c r="D447" s="56"/>
      <c r="E447" s="56"/>
      <c r="F447" s="56"/>
      <c r="G447" s="57"/>
      <c r="H447" s="56"/>
    </row>
    <row r="448">
      <c r="A448" s="56"/>
      <c r="B448" s="56"/>
      <c r="C448" s="56"/>
      <c r="D448" s="56"/>
      <c r="E448" s="56"/>
      <c r="F448" s="56"/>
      <c r="G448" s="57"/>
      <c r="H448" s="56"/>
    </row>
    <row r="449">
      <c r="A449" s="56"/>
      <c r="B449" s="56"/>
      <c r="C449" s="56"/>
      <c r="D449" s="56"/>
      <c r="E449" s="56"/>
      <c r="F449" s="56"/>
      <c r="G449" s="57"/>
      <c r="H449" s="56"/>
    </row>
    <row r="450">
      <c r="A450" s="56"/>
      <c r="B450" s="56"/>
      <c r="C450" s="56"/>
      <c r="D450" s="56"/>
      <c r="E450" s="56"/>
      <c r="F450" s="56"/>
      <c r="G450" s="57"/>
      <c r="H450" s="56"/>
    </row>
    <row r="451">
      <c r="A451" s="56"/>
      <c r="B451" s="56"/>
      <c r="C451" s="56"/>
      <c r="D451" s="56"/>
      <c r="E451" s="56"/>
      <c r="F451" s="56"/>
      <c r="G451" s="57"/>
      <c r="H451" s="56"/>
    </row>
    <row r="452">
      <c r="A452" s="56"/>
      <c r="B452" s="56"/>
      <c r="C452" s="56"/>
      <c r="D452" s="56"/>
      <c r="E452" s="56"/>
      <c r="F452" s="56"/>
      <c r="G452" s="57"/>
      <c r="H452" s="56"/>
    </row>
    <row r="453">
      <c r="A453" s="56"/>
      <c r="B453" s="56"/>
      <c r="C453" s="56"/>
      <c r="D453" s="56"/>
      <c r="E453" s="56"/>
      <c r="F453" s="56"/>
      <c r="G453" s="57"/>
      <c r="H453" s="56"/>
    </row>
    <row r="454">
      <c r="A454" s="56"/>
      <c r="B454" s="56"/>
      <c r="C454" s="56"/>
      <c r="D454" s="56"/>
      <c r="E454" s="56"/>
      <c r="F454" s="56"/>
      <c r="G454" s="57"/>
      <c r="H454" s="56"/>
    </row>
    <row r="455">
      <c r="A455" s="56"/>
      <c r="B455" s="56"/>
      <c r="C455" s="56"/>
      <c r="D455" s="56"/>
      <c r="E455" s="56"/>
      <c r="F455" s="56"/>
      <c r="G455" s="57"/>
      <c r="H455" s="56"/>
    </row>
    <row r="456">
      <c r="A456" s="56"/>
      <c r="B456" s="56"/>
      <c r="C456" s="56"/>
      <c r="D456" s="56"/>
      <c r="E456" s="56"/>
      <c r="F456" s="56"/>
      <c r="G456" s="57"/>
      <c r="H456" s="56"/>
    </row>
    <row r="457">
      <c r="A457" s="56"/>
      <c r="B457" s="56"/>
      <c r="C457" s="56"/>
      <c r="D457" s="56"/>
      <c r="E457" s="56"/>
      <c r="F457" s="56"/>
      <c r="G457" s="57"/>
      <c r="H457" s="56"/>
    </row>
    <row r="458">
      <c r="A458" s="56"/>
      <c r="B458" s="56"/>
      <c r="C458" s="56"/>
      <c r="D458" s="56"/>
      <c r="E458" s="56"/>
      <c r="F458" s="56"/>
      <c r="G458" s="57"/>
      <c r="H458" s="56"/>
    </row>
    <row r="459">
      <c r="A459" s="56"/>
      <c r="B459" s="56"/>
      <c r="C459" s="56"/>
      <c r="D459" s="56"/>
      <c r="E459" s="56"/>
      <c r="F459" s="56"/>
      <c r="G459" s="57"/>
      <c r="H459" s="56"/>
    </row>
    <row r="460">
      <c r="A460" s="56"/>
      <c r="B460" s="56"/>
      <c r="C460" s="56"/>
      <c r="D460" s="56"/>
      <c r="E460" s="56"/>
      <c r="F460" s="56"/>
      <c r="G460" s="57"/>
      <c r="H460" s="56"/>
    </row>
    <row r="461">
      <c r="A461" s="56"/>
      <c r="B461" s="56"/>
      <c r="C461" s="56"/>
      <c r="D461" s="56"/>
      <c r="E461" s="56"/>
      <c r="F461" s="56"/>
      <c r="G461" s="57"/>
      <c r="H461" s="56"/>
    </row>
    <row r="462">
      <c r="A462" s="56"/>
      <c r="B462" s="56"/>
      <c r="C462" s="56"/>
      <c r="D462" s="56"/>
      <c r="E462" s="56"/>
      <c r="F462" s="56"/>
      <c r="G462" s="57"/>
      <c r="H462" s="56"/>
    </row>
    <row r="463">
      <c r="A463" s="56"/>
      <c r="B463" s="56"/>
      <c r="C463" s="56"/>
      <c r="D463" s="56"/>
      <c r="E463" s="56"/>
      <c r="F463" s="56"/>
      <c r="G463" s="57"/>
      <c r="H463" s="56"/>
    </row>
    <row r="464">
      <c r="A464" s="56"/>
      <c r="B464" s="56"/>
      <c r="C464" s="56"/>
      <c r="D464" s="56"/>
      <c r="E464" s="56"/>
      <c r="F464" s="56"/>
      <c r="G464" s="57"/>
      <c r="H464" s="56"/>
    </row>
    <row r="465">
      <c r="A465" s="56"/>
      <c r="B465" s="56"/>
      <c r="C465" s="56"/>
      <c r="D465" s="56"/>
      <c r="E465" s="56"/>
      <c r="F465" s="56"/>
      <c r="G465" s="57"/>
      <c r="H465" s="56"/>
    </row>
    <row r="466">
      <c r="A466" s="56"/>
      <c r="B466" s="56"/>
      <c r="C466" s="56"/>
      <c r="D466" s="56"/>
      <c r="E466" s="56"/>
      <c r="F466" s="56"/>
      <c r="G466" s="57"/>
      <c r="H466" s="56"/>
    </row>
    <row r="467">
      <c r="A467" s="56"/>
      <c r="B467" s="56"/>
      <c r="C467" s="56"/>
      <c r="D467" s="56"/>
      <c r="E467" s="56"/>
      <c r="F467" s="56"/>
      <c r="G467" s="57"/>
      <c r="H467" s="56"/>
    </row>
    <row r="468">
      <c r="A468" s="56"/>
      <c r="B468" s="56"/>
      <c r="C468" s="56"/>
      <c r="D468" s="56"/>
      <c r="E468" s="56"/>
      <c r="F468" s="56"/>
      <c r="G468" s="57"/>
      <c r="H468" s="56"/>
    </row>
    <row r="469">
      <c r="A469" s="56"/>
      <c r="B469" s="56"/>
      <c r="C469" s="56"/>
      <c r="D469" s="56"/>
      <c r="E469" s="56"/>
      <c r="F469" s="56"/>
      <c r="G469" s="57"/>
      <c r="H469" s="56"/>
    </row>
    <row r="470">
      <c r="A470" s="56"/>
      <c r="B470" s="56"/>
      <c r="C470" s="56"/>
      <c r="D470" s="56"/>
      <c r="E470" s="56"/>
      <c r="F470" s="56"/>
      <c r="G470" s="57"/>
      <c r="H470" s="56"/>
    </row>
    <row r="471">
      <c r="A471" s="56"/>
      <c r="B471" s="56"/>
      <c r="C471" s="56"/>
      <c r="D471" s="56"/>
      <c r="E471" s="56"/>
      <c r="F471" s="56"/>
      <c r="G471" s="57"/>
      <c r="H471" s="56"/>
    </row>
    <row r="472">
      <c r="A472" s="56"/>
      <c r="B472" s="56"/>
      <c r="C472" s="56"/>
      <c r="D472" s="56"/>
      <c r="E472" s="56"/>
      <c r="F472" s="56"/>
      <c r="G472" s="57"/>
      <c r="H472" s="56"/>
    </row>
    <row r="473">
      <c r="A473" s="56"/>
      <c r="B473" s="56"/>
      <c r="C473" s="56"/>
      <c r="D473" s="56"/>
      <c r="E473" s="56"/>
      <c r="F473" s="56"/>
      <c r="G473" s="57"/>
      <c r="H473" s="56"/>
    </row>
    <row r="474">
      <c r="A474" s="56"/>
      <c r="B474" s="56"/>
      <c r="C474" s="56"/>
      <c r="D474" s="56"/>
      <c r="E474" s="56"/>
      <c r="F474" s="56"/>
      <c r="G474" s="57"/>
      <c r="H474" s="56"/>
    </row>
    <row r="475">
      <c r="A475" s="56"/>
      <c r="B475" s="56"/>
      <c r="C475" s="56"/>
      <c r="D475" s="56"/>
      <c r="E475" s="56"/>
      <c r="F475" s="56"/>
      <c r="G475" s="57"/>
      <c r="H475" s="56"/>
    </row>
    <row r="476">
      <c r="A476" s="56"/>
      <c r="B476" s="56"/>
      <c r="C476" s="56"/>
      <c r="D476" s="56"/>
      <c r="E476" s="56"/>
      <c r="F476" s="56"/>
      <c r="G476" s="57"/>
      <c r="H476" s="56"/>
    </row>
    <row r="477">
      <c r="A477" s="56"/>
      <c r="B477" s="56"/>
      <c r="C477" s="56"/>
      <c r="D477" s="56"/>
      <c r="E477" s="56"/>
      <c r="F477" s="56"/>
      <c r="G477" s="57"/>
      <c r="H477" s="56"/>
    </row>
    <row r="478">
      <c r="A478" s="56"/>
      <c r="B478" s="56"/>
      <c r="C478" s="56"/>
      <c r="D478" s="56"/>
      <c r="E478" s="56"/>
      <c r="F478" s="56"/>
      <c r="G478" s="57"/>
      <c r="H478" s="56"/>
    </row>
    <row r="479">
      <c r="A479" s="56"/>
      <c r="B479" s="56"/>
      <c r="C479" s="56"/>
      <c r="D479" s="56"/>
      <c r="E479" s="56"/>
      <c r="F479" s="56"/>
      <c r="G479" s="57"/>
      <c r="H479" s="56"/>
    </row>
    <row r="480">
      <c r="A480" s="56"/>
      <c r="B480" s="56"/>
      <c r="C480" s="56"/>
      <c r="D480" s="56"/>
      <c r="E480" s="56"/>
      <c r="F480" s="56"/>
      <c r="G480" s="57"/>
      <c r="H480" s="56"/>
    </row>
    <row r="481">
      <c r="A481" s="56"/>
      <c r="B481" s="56"/>
      <c r="C481" s="56"/>
      <c r="D481" s="56"/>
      <c r="E481" s="56"/>
      <c r="F481" s="56"/>
      <c r="G481" s="57"/>
      <c r="H481" s="56"/>
    </row>
    <row r="482">
      <c r="A482" s="56"/>
      <c r="B482" s="56"/>
      <c r="C482" s="56"/>
      <c r="D482" s="56"/>
      <c r="E482" s="56"/>
      <c r="F482" s="56"/>
      <c r="G482" s="57"/>
      <c r="H482" s="56"/>
    </row>
    <row r="483">
      <c r="A483" s="56"/>
      <c r="B483" s="56"/>
      <c r="C483" s="56"/>
      <c r="D483" s="56"/>
      <c r="E483" s="56"/>
      <c r="F483" s="56"/>
      <c r="G483" s="57"/>
      <c r="H483" s="56"/>
    </row>
    <row r="484">
      <c r="A484" s="56"/>
      <c r="B484" s="56"/>
      <c r="C484" s="56"/>
      <c r="D484" s="56"/>
      <c r="E484" s="56"/>
      <c r="F484" s="56"/>
      <c r="G484" s="57"/>
      <c r="H484" s="56"/>
    </row>
    <row r="485">
      <c r="A485" s="56"/>
      <c r="B485" s="56"/>
      <c r="C485" s="56"/>
      <c r="D485" s="56"/>
      <c r="E485" s="56"/>
      <c r="F485" s="56"/>
      <c r="G485" s="57"/>
      <c r="H485" s="56"/>
    </row>
    <row r="486">
      <c r="A486" s="56"/>
      <c r="B486" s="56"/>
      <c r="C486" s="56"/>
      <c r="D486" s="56"/>
      <c r="E486" s="56"/>
      <c r="F486" s="56"/>
      <c r="G486" s="57"/>
      <c r="H486" s="56"/>
    </row>
    <row r="487">
      <c r="A487" s="56"/>
      <c r="B487" s="56"/>
      <c r="C487" s="56"/>
      <c r="D487" s="56"/>
      <c r="E487" s="56"/>
      <c r="F487" s="56"/>
      <c r="G487" s="57"/>
      <c r="H487" s="56"/>
    </row>
    <row r="488">
      <c r="A488" s="56"/>
      <c r="B488" s="56"/>
      <c r="C488" s="56"/>
      <c r="D488" s="56"/>
      <c r="E488" s="56"/>
      <c r="F488" s="56"/>
      <c r="G488" s="57"/>
      <c r="H488" s="56"/>
    </row>
    <row r="489">
      <c r="A489" s="56"/>
      <c r="B489" s="56"/>
      <c r="C489" s="56"/>
      <c r="D489" s="56"/>
      <c r="E489" s="56"/>
      <c r="F489" s="56"/>
      <c r="G489" s="57"/>
      <c r="H489" s="56"/>
    </row>
    <row r="490">
      <c r="A490" s="56"/>
      <c r="B490" s="56"/>
      <c r="C490" s="56"/>
      <c r="D490" s="56"/>
      <c r="E490" s="56"/>
      <c r="F490" s="56"/>
      <c r="G490" s="57"/>
      <c r="H490" s="56"/>
    </row>
    <row r="491">
      <c r="A491" s="56"/>
      <c r="B491" s="56"/>
      <c r="C491" s="56"/>
      <c r="D491" s="56"/>
      <c r="E491" s="56"/>
      <c r="F491" s="56"/>
      <c r="G491" s="57"/>
      <c r="H491" s="56"/>
    </row>
    <row r="492">
      <c r="A492" s="56"/>
      <c r="B492" s="56"/>
      <c r="C492" s="56"/>
      <c r="D492" s="56"/>
      <c r="E492" s="56"/>
      <c r="F492" s="56"/>
      <c r="G492" s="57"/>
      <c r="H492" s="56"/>
    </row>
    <row r="493">
      <c r="A493" s="56"/>
      <c r="B493" s="56"/>
      <c r="C493" s="56"/>
      <c r="D493" s="56"/>
      <c r="E493" s="56"/>
      <c r="F493" s="56"/>
      <c r="G493" s="57"/>
      <c r="H493" s="56"/>
    </row>
    <row r="494">
      <c r="A494" s="56"/>
      <c r="B494" s="56"/>
      <c r="C494" s="56"/>
      <c r="D494" s="56"/>
      <c r="E494" s="56"/>
      <c r="F494" s="56"/>
      <c r="G494" s="57"/>
      <c r="H494" s="56"/>
    </row>
    <row r="495">
      <c r="A495" s="56"/>
      <c r="B495" s="56"/>
      <c r="C495" s="56"/>
      <c r="D495" s="56"/>
      <c r="E495" s="56"/>
      <c r="F495" s="56"/>
      <c r="G495" s="57"/>
      <c r="H495" s="56"/>
    </row>
    <row r="496">
      <c r="A496" s="56"/>
      <c r="B496" s="56"/>
      <c r="C496" s="56"/>
      <c r="D496" s="56"/>
      <c r="E496" s="56"/>
      <c r="F496" s="56"/>
      <c r="G496" s="57"/>
      <c r="H496" s="56"/>
    </row>
    <row r="497">
      <c r="A497" s="56"/>
      <c r="B497" s="56"/>
      <c r="C497" s="56"/>
      <c r="D497" s="56"/>
      <c r="E497" s="56"/>
      <c r="F497" s="56"/>
      <c r="G497" s="57"/>
      <c r="H497" s="56"/>
    </row>
    <row r="498">
      <c r="A498" s="56"/>
      <c r="B498" s="56"/>
      <c r="C498" s="56"/>
      <c r="D498" s="56"/>
      <c r="E498" s="56"/>
      <c r="F498" s="56"/>
      <c r="G498" s="57"/>
      <c r="H498" s="56"/>
    </row>
    <row r="499">
      <c r="A499" s="56"/>
      <c r="B499" s="56"/>
      <c r="C499" s="56"/>
      <c r="D499" s="56"/>
      <c r="E499" s="56"/>
      <c r="F499" s="56"/>
      <c r="G499" s="57"/>
      <c r="H499" s="56"/>
    </row>
    <row r="500">
      <c r="A500" s="56"/>
      <c r="B500" s="56"/>
      <c r="C500" s="56"/>
      <c r="D500" s="56"/>
      <c r="E500" s="56"/>
      <c r="F500" s="56"/>
      <c r="G500" s="57"/>
      <c r="H500" s="56"/>
    </row>
    <row r="501">
      <c r="A501" s="56"/>
      <c r="B501" s="56"/>
      <c r="C501" s="56"/>
      <c r="D501" s="56"/>
      <c r="E501" s="56"/>
      <c r="F501" s="56"/>
      <c r="G501" s="57"/>
      <c r="H501" s="56"/>
    </row>
    <row r="502">
      <c r="A502" s="56"/>
      <c r="B502" s="56"/>
      <c r="C502" s="56"/>
      <c r="D502" s="56"/>
      <c r="E502" s="56"/>
      <c r="F502" s="56"/>
      <c r="G502" s="57"/>
      <c r="H502" s="56"/>
    </row>
    <row r="503">
      <c r="A503" s="56"/>
      <c r="B503" s="56"/>
      <c r="C503" s="56"/>
      <c r="D503" s="56"/>
      <c r="E503" s="56"/>
      <c r="F503" s="56"/>
      <c r="G503" s="57"/>
      <c r="H503" s="56"/>
    </row>
    <row r="504">
      <c r="A504" s="56"/>
      <c r="B504" s="56"/>
      <c r="C504" s="56"/>
      <c r="D504" s="56"/>
      <c r="E504" s="56"/>
      <c r="F504" s="56"/>
      <c r="G504" s="57"/>
      <c r="H504" s="56"/>
    </row>
    <row r="505">
      <c r="A505" s="56"/>
      <c r="B505" s="56"/>
      <c r="C505" s="56"/>
      <c r="D505" s="56"/>
      <c r="E505" s="56"/>
      <c r="F505" s="56"/>
      <c r="G505" s="57"/>
      <c r="H505" s="56"/>
    </row>
    <row r="506">
      <c r="A506" s="56"/>
      <c r="B506" s="56"/>
      <c r="C506" s="56"/>
      <c r="D506" s="56"/>
      <c r="E506" s="56"/>
      <c r="F506" s="56"/>
      <c r="G506" s="57"/>
      <c r="H506" s="56"/>
    </row>
    <row r="507">
      <c r="A507" s="56"/>
      <c r="B507" s="56"/>
      <c r="C507" s="56"/>
      <c r="D507" s="56"/>
      <c r="E507" s="56"/>
      <c r="F507" s="56"/>
      <c r="G507" s="57"/>
      <c r="H507" s="56"/>
    </row>
    <row r="508">
      <c r="A508" s="56"/>
      <c r="B508" s="56"/>
      <c r="C508" s="56"/>
      <c r="D508" s="56"/>
      <c r="E508" s="56"/>
      <c r="F508" s="56"/>
      <c r="G508" s="57"/>
      <c r="H508" s="56"/>
    </row>
    <row r="509">
      <c r="A509" s="56"/>
      <c r="B509" s="56"/>
      <c r="C509" s="56"/>
      <c r="D509" s="56"/>
      <c r="E509" s="56"/>
      <c r="F509" s="56"/>
      <c r="G509" s="57"/>
      <c r="H509" s="56"/>
    </row>
    <row r="510">
      <c r="A510" s="56"/>
      <c r="B510" s="56"/>
      <c r="C510" s="56"/>
      <c r="D510" s="56"/>
      <c r="E510" s="56"/>
      <c r="F510" s="56"/>
      <c r="G510" s="57"/>
      <c r="H510" s="56"/>
    </row>
    <row r="511">
      <c r="A511" s="56"/>
      <c r="B511" s="56"/>
      <c r="C511" s="56"/>
      <c r="D511" s="56"/>
      <c r="E511" s="56"/>
      <c r="F511" s="56"/>
      <c r="G511" s="57"/>
      <c r="H511" s="56"/>
    </row>
    <row r="512">
      <c r="A512" s="56"/>
      <c r="B512" s="56"/>
      <c r="C512" s="56"/>
      <c r="D512" s="56"/>
      <c r="E512" s="56"/>
      <c r="F512" s="56"/>
      <c r="G512" s="57"/>
      <c r="H512" s="56"/>
    </row>
    <row r="513">
      <c r="A513" s="56"/>
      <c r="B513" s="56"/>
      <c r="C513" s="56"/>
      <c r="D513" s="56"/>
      <c r="E513" s="56"/>
      <c r="F513" s="56"/>
      <c r="G513" s="57"/>
      <c r="H513" s="56"/>
    </row>
    <row r="514">
      <c r="A514" s="56"/>
      <c r="B514" s="56"/>
      <c r="C514" s="56"/>
      <c r="D514" s="56"/>
      <c r="E514" s="56"/>
      <c r="F514" s="56"/>
      <c r="G514" s="57"/>
      <c r="H514" s="56"/>
    </row>
    <row r="515">
      <c r="A515" s="56"/>
      <c r="B515" s="56"/>
      <c r="C515" s="56"/>
      <c r="D515" s="56"/>
      <c r="E515" s="56"/>
      <c r="F515" s="56"/>
      <c r="G515" s="57"/>
      <c r="H515" s="56"/>
    </row>
    <row r="516">
      <c r="A516" s="56"/>
      <c r="B516" s="56"/>
      <c r="C516" s="56"/>
      <c r="D516" s="56"/>
      <c r="E516" s="56"/>
      <c r="F516" s="56"/>
      <c r="G516" s="57"/>
      <c r="H516" s="56"/>
    </row>
    <row r="517">
      <c r="A517" s="56"/>
      <c r="B517" s="56"/>
      <c r="C517" s="56"/>
      <c r="D517" s="56"/>
      <c r="E517" s="56"/>
      <c r="F517" s="56"/>
      <c r="G517" s="57"/>
      <c r="H517" s="56"/>
    </row>
    <row r="518">
      <c r="A518" s="56"/>
      <c r="B518" s="56"/>
      <c r="C518" s="56"/>
      <c r="D518" s="56"/>
      <c r="E518" s="56"/>
      <c r="F518" s="56"/>
      <c r="G518" s="57"/>
      <c r="H518" s="56"/>
    </row>
    <row r="519">
      <c r="A519" s="56"/>
      <c r="B519" s="56"/>
      <c r="C519" s="56"/>
      <c r="D519" s="56"/>
      <c r="E519" s="56"/>
      <c r="F519" s="56"/>
      <c r="G519" s="57"/>
      <c r="H519" s="56"/>
    </row>
    <row r="520">
      <c r="A520" s="56"/>
      <c r="B520" s="56"/>
      <c r="C520" s="56"/>
      <c r="D520" s="56"/>
      <c r="E520" s="56"/>
      <c r="F520" s="56"/>
      <c r="G520" s="57"/>
      <c r="H520" s="56"/>
    </row>
    <row r="521">
      <c r="A521" s="56"/>
      <c r="B521" s="56"/>
      <c r="C521" s="56"/>
      <c r="D521" s="56"/>
      <c r="E521" s="56"/>
      <c r="F521" s="56"/>
      <c r="G521" s="57"/>
      <c r="H521" s="56"/>
    </row>
    <row r="522">
      <c r="A522" s="56"/>
      <c r="B522" s="56"/>
      <c r="C522" s="56"/>
      <c r="D522" s="56"/>
      <c r="E522" s="56"/>
      <c r="F522" s="56"/>
      <c r="G522" s="57"/>
      <c r="H522" s="56"/>
    </row>
    <row r="523">
      <c r="A523" s="56"/>
      <c r="B523" s="56"/>
      <c r="C523" s="56"/>
      <c r="D523" s="56"/>
      <c r="E523" s="56"/>
      <c r="F523" s="56"/>
      <c r="G523" s="57"/>
      <c r="H523" s="56"/>
    </row>
    <row r="524">
      <c r="A524" s="56"/>
      <c r="B524" s="56"/>
      <c r="C524" s="56"/>
      <c r="D524" s="56"/>
      <c r="E524" s="56"/>
      <c r="F524" s="56"/>
      <c r="G524" s="57"/>
      <c r="H524" s="56"/>
    </row>
    <row r="525">
      <c r="A525" s="56"/>
      <c r="B525" s="56"/>
      <c r="C525" s="56"/>
      <c r="D525" s="56"/>
      <c r="E525" s="56"/>
      <c r="F525" s="56"/>
      <c r="G525" s="57"/>
      <c r="H525" s="56"/>
    </row>
    <row r="526">
      <c r="A526" s="56"/>
      <c r="B526" s="56"/>
      <c r="C526" s="56"/>
      <c r="D526" s="56"/>
      <c r="E526" s="56"/>
      <c r="F526" s="56"/>
      <c r="G526" s="57"/>
      <c r="H526" s="56"/>
    </row>
    <row r="527">
      <c r="A527" s="56"/>
      <c r="B527" s="56"/>
      <c r="C527" s="56"/>
      <c r="D527" s="56"/>
      <c r="E527" s="56"/>
      <c r="F527" s="56"/>
      <c r="G527" s="57"/>
      <c r="H527" s="56"/>
    </row>
    <row r="528">
      <c r="A528" s="56"/>
      <c r="B528" s="56"/>
      <c r="C528" s="56"/>
      <c r="D528" s="56"/>
      <c r="E528" s="56"/>
      <c r="F528" s="56"/>
      <c r="G528" s="57"/>
      <c r="H528" s="56"/>
    </row>
    <row r="529">
      <c r="A529" s="56"/>
      <c r="B529" s="56"/>
      <c r="C529" s="56"/>
      <c r="D529" s="56"/>
      <c r="E529" s="56"/>
      <c r="F529" s="56"/>
      <c r="G529" s="57"/>
      <c r="H529" s="56"/>
    </row>
    <row r="530">
      <c r="A530" s="56"/>
      <c r="B530" s="56"/>
      <c r="C530" s="56"/>
      <c r="D530" s="56"/>
      <c r="E530" s="56"/>
      <c r="F530" s="56"/>
      <c r="G530" s="57"/>
      <c r="H530" s="56"/>
    </row>
    <row r="531">
      <c r="A531" s="56"/>
      <c r="B531" s="56"/>
      <c r="C531" s="56"/>
      <c r="D531" s="56"/>
      <c r="E531" s="56"/>
      <c r="F531" s="56"/>
      <c r="G531" s="57"/>
      <c r="H531" s="56"/>
    </row>
    <row r="532">
      <c r="A532" s="56"/>
      <c r="B532" s="56"/>
      <c r="C532" s="56"/>
      <c r="D532" s="56"/>
      <c r="E532" s="56"/>
      <c r="F532" s="56"/>
      <c r="G532" s="57"/>
      <c r="H532" s="56"/>
    </row>
    <row r="533">
      <c r="A533" s="56"/>
      <c r="B533" s="56"/>
      <c r="C533" s="56"/>
      <c r="D533" s="56"/>
      <c r="E533" s="56"/>
      <c r="F533" s="56"/>
      <c r="G533" s="57"/>
      <c r="H533" s="56"/>
    </row>
    <row r="534">
      <c r="A534" s="56"/>
      <c r="B534" s="56"/>
      <c r="C534" s="56"/>
      <c r="D534" s="56"/>
      <c r="E534" s="56"/>
      <c r="F534" s="56"/>
      <c r="G534" s="57"/>
      <c r="H534" s="56"/>
    </row>
    <row r="535">
      <c r="A535" s="56"/>
      <c r="B535" s="56"/>
      <c r="C535" s="56"/>
      <c r="D535" s="56"/>
      <c r="E535" s="56"/>
      <c r="F535" s="56"/>
      <c r="G535" s="57"/>
      <c r="H535" s="56"/>
    </row>
    <row r="536">
      <c r="A536" s="56"/>
      <c r="B536" s="56"/>
      <c r="C536" s="56"/>
      <c r="D536" s="56"/>
      <c r="E536" s="56"/>
      <c r="F536" s="56"/>
      <c r="G536" s="57"/>
      <c r="H536" s="56"/>
    </row>
    <row r="537">
      <c r="A537" s="56"/>
      <c r="B537" s="56"/>
      <c r="C537" s="56"/>
      <c r="D537" s="56"/>
      <c r="E537" s="56"/>
      <c r="F537" s="56"/>
      <c r="G537" s="57"/>
      <c r="H537" s="56"/>
    </row>
    <row r="538">
      <c r="A538" s="56"/>
      <c r="B538" s="56"/>
      <c r="C538" s="56"/>
      <c r="D538" s="56"/>
      <c r="E538" s="56"/>
      <c r="F538" s="56"/>
      <c r="G538" s="57"/>
      <c r="H538" s="56"/>
    </row>
    <row r="539">
      <c r="A539" s="56"/>
      <c r="B539" s="56"/>
      <c r="C539" s="56"/>
      <c r="D539" s="56"/>
      <c r="E539" s="56"/>
      <c r="F539" s="56"/>
      <c r="G539" s="57"/>
      <c r="H539" s="56"/>
    </row>
    <row r="540">
      <c r="A540" s="56"/>
      <c r="B540" s="56"/>
      <c r="C540" s="56"/>
      <c r="D540" s="56"/>
      <c r="E540" s="56"/>
      <c r="F540" s="56"/>
      <c r="G540" s="57"/>
      <c r="H540" s="56"/>
    </row>
    <row r="541">
      <c r="A541" s="56"/>
      <c r="B541" s="56"/>
      <c r="C541" s="56"/>
      <c r="D541" s="56"/>
      <c r="E541" s="56"/>
      <c r="F541" s="56"/>
      <c r="G541" s="57"/>
      <c r="H541" s="56"/>
    </row>
    <row r="542">
      <c r="A542" s="56"/>
      <c r="B542" s="56"/>
      <c r="C542" s="56"/>
      <c r="D542" s="56"/>
      <c r="E542" s="56"/>
      <c r="F542" s="56"/>
      <c r="G542" s="57"/>
      <c r="H542" s="56"/>
    </row>
    <row r="543">
      <c r="A543" s="56"/>
      <c r="B543" s="56"/>
      <c r="C543" s="56"/>
      <c r="D543" s="56"/>
      <c r="E543" s="56"/>
      <c r="F543" s="56"/>
      <c r="G543" s="57"/>
      <c r="H543" s="56"/>
    </row>
    <row r="544">
      <c r="A544" s="56"/>
      <c r="B544" s="56"/>
      <c r="C544" s="56"/>
      <c r="D544" s="56"/>
      <c r="E544" s="56"/>
      <c r="F544" s="56"/>
      <c r="G544" s="57"/>
      <c r="H544" s="56"/>
    </row>
    <row r="545">
      <c r="A545" s="56"/>
      <c r="B545" s="56"/>
      <c r="C545" s="56"/>
      <c r="D545" s="56"/>
      <c r="E545" s="56"/>
      <c r="F545" s="56"/>
      <c r="G545" s="57"/>
      <c r="H545" s="56"/>
    </row>
    <row r="546">
      <c r="A546" s="56"/>
      <c r="B546" s="56"/>
      <c r="C546" s="56"/>
      <c r="D546" s="56"/>
      <c r="E546" s="56"/>
      <c r="F546" s="56"/>
      <c r="G546" s="57"/>
      <c r="H546" s="56"/>
    </row>
    <row r="547">
      <c r="A547" s="56"/>
      <c r="B547" s="56"/>
      <c r="C547" s="56"/>
      <c r="D547" s="56"/>
      <c r="E547" s="56"/>
      <c r="F547" s="56"/>
      <c r="G547" s="57"/>
      <c r="H547" s="56"/>
    </row>
    <row r="548">
      <c r="A548" s="56"/>
      <c r="B548" s="56"/>
      <c r="C548" s="56"/>
      <c r="D548" s="56"/>
      <c r="E548" s="56"/>
      <c r="F548" s="56"/>
      <c r="G548" s="57"/>
      <c r="H548" s="56"/>
    </row>
    <row r="549">
      <c r="A549" s="56"/>
      <c r="B549" s="56"/>
      <c r="C549" s="56"/>
      <c r="D549" s="56"/>
      <c r="E549" s="56"/>
      <c r="F549" s="56"/>
      <c r="G549" s="57"/>
      <c r="H549" s="56"/>
    </row>
    <row r="550">
      <c r="A550" s="56"/>
      <c r="B550" s="56"/>
      <c r="C550" s="56"/>
      <c r="D550" s="56"/>
      <c r="E550" s="56"/>
      <c r="F550" s="56"/>
      <c r="G550" s="57"/>
      <c r="H550" s="56"/>
    </row>
    <row r="551">
      <c r="A551" s="56"/>
      <c r="B551" s="56"/>
      <c r="C551" s="56"/>
      <c r="D551" s="56"/>
      <c r="E551" s="56"/>
      <c r="F551" s="56"/>
      <c r="G551" s="57"/>
      <c r="H551" s="56"/>
    </row>
    <row r="552">
      <c r="A552" s="56"/>
      <c r="B552" s="56"/>
      <c r="C552" s="56"/>
      <c r="D552" s="56"/>
      <c r="E552" s="56"/>
      <c r="F552" s="56"/>
      <c r="G552" s="57"/>
      <c r="H552" s="56"/>
    </row>
    <row r="553">
      <c r="A553" s="56"/>
      <c r="B553" s="56"/>
      <c r="C553" s="56"/>
      <c r="D553" s="56"/>
      <c r="E553" s="56"/>
      <c r="F553" s="56"/>
      <c r="G553" s="57"/>
      <c r="H553" s="56"/>
    </row>
    <row r="554">
      <c r="A554" s="56"/>
      <c r="B554" s="56"/>
      <c r="C554" s="56"/>
      <c r="D554" s="56"/>
      <c r="E554" s="56"/>
      <c r="F554" s="56"/>
      <c r="G554" s="57"/>
      <c r="H554" s="56"/>
    </row>
    <row r="555">
      <c r="A555" s="56"/>
      <c r="B555" s="56"/>
      <c r="C555" s="56"/>
      <c r="D555" s="56"/>
      <c r="E555" s="56"/>
      <c r="F555" s="56"/>
      <c r="G555" s="57"/>
      <c r="H555" s="56"/>
    </row>
    <row r="556">
      <c r="A556" s="56"/>
      <c r="B556" s="56"/>
      <c r="C556" s="56"/>
      <c r="D556" s="56"/>
      <c r="E556" s="56"/>
      <c r="F556" s="56"/>
      <c r="G556" s="57"/>
      <c r="H556" s="56"/>
    </row>
    <row r="557">
      <c r="A557" s="56"/>
      <c r="B557" s="56"/>
      <c r="C557" s="56"/>
      <c r="D557" s="56"/>
      <c r="E557" s="56"/>
      <c r="F557" s="56"/>
      <c r="G557" s="57"/>
      <c r="H557" s="56"/>
    </row>
    <row r="558">
      <c r="A558" s="56"/>
      <c r="B558" s="56"/>
      <c r="C558" s="56"/>
      <c r="D558" s="56"/>
      <c r="E558" s="56"/>
      <c r="F558" s="56"/>
      <c r="G558" s="57"/>
      <c r="H558" s="56"/>
    </row>
    <row r="559">
      <c r="A559" s="56"/>
      <c r="B559" s="56"/>
      <c r="C559" s="56"/>
      <c r="D559" s="56"/>
      <c r="E559" s="56"/>
      <c r="F559" s="56"/>
      <c r="G559" s="57"/>
      <c r="H559" s="56"/>
    </row>
    <row r="560">
      <c r="A560" s="56"/>
      <c r="B560" s="56"/>
      <c r="C560" s="56"/>
      <c r="D560" s="56"/>
      <c r="E560" s="56"/>
      <c r="F560" s="56"/>
      <c r="G560" s="57"/>
      <c r="H560" s="56"/>
    </row>
    <row r="561">
      <c r="A561" s="56"/>
      <c r="B561" s="56"/>
      <c r="C561" s="56"/>
      <c r="D561" s="56"/>
      <c r="E561" s="56"/>
      <c r="F561" s="56"/>
      <c r="G561" s="57"/>
      <c r="H561" s="56"/>
    </row>
    <row r="562">
      <c r="A562" s="56"/>
      <c r="B562" s="56"/>
      <c r="C562" s="56"/>
      <c r="D562" s="56"/>
      <c r="E562" s="56"/>
      <c r="F562" s="56"/>
      <c r="G562" s="57"/>
      <c r="H562" s="56"/>
    </row>
    <row r="563">
      <c r="A563" s="56"/>
      <c r="B563" s="56"/>
      <c r="C563" s="56"/>
      <c r="D563" s="56"/>
      <c r="E563" s="56"/>
      <c r="F563" s="56"/>
      <c r="G563" s="57"/>
      <c r="H563" s="56"/>
    </row>
    <row r="564">
      <c r="A564" s="56"/>
      <c r="B564" s="56"/>
      <c r="C564" s="56"/>
      <c r="D564" s="56"/>
      <c r="E564" s="56"/>
      <c r="F564" s="56"/>
      <c r="G564" s="57"/>
      <c r="H564" s="56"/>
    </row>
    <row r="565">
      <c r="A565" s="56"/>
      <c r="B565" s="56"/>
      <c r="C565" s="56"/>
      <c r="D565" s="56"/>
      <c r="E565" s="56"/>
      <c r="F565" s="56"/>
      <c r="G565" s="57"/>
      <c r="H565" s="56"/>
    </row>
    <row r="566">
      <c r="A566" s="56"/>
      <c r="B566" s="56"/>
      <c r="C566" s="56"/>
      <c r="D566" s="56"/>
      <c r="E566" s="56"/>
      <c r="F566" s="56"/>
      <c r="G566" s="57"/>
      <c r="H566" s="56"/>
    </row>
    <row r="567">
      <c r="A567" s="56"/>
      <c r="B567" s="56"/>
      <c r="C567" s="56"/>
      <c r="D567" s="56"/>
      <c r="E567" s="56"/>
      <c r="F567" s="56"/>
      <c r="G567" s="57"/>
      <c r="H567" s="56"/>
    </row>
    <row r="568">
      <c r="A568" s="56"/>
      <c r="B568" s="56"/>
      <c r="C568" s="56"/>
      <c r="D568" s="56"/>
      <c r="E568" s="56"/>
      <c r="F568" s="56"/>
      <c r="G568" s="57"/>
      <c r="H568" s="56"/>
    </row>
    <row r="569">
      <c r="A569" s="56"/>
      <c r="B569" s="56"/>
      <c r="C569" s="56"/>
      <c r="D569" s="56"/>
      <c r="E569" s="56"/>
      <c r="F569" s="56"/>
      <c r="G569" s="57"/>
      <c r="H569" s="56"/>
    </row>
    <row r="570">
      <c r="A570" s="56"/>
      <c r="B570" s="56"/>
      <c r="C570" s="56"/>
      <c r="D570" s="56"/>
      <c r="E570" s="56"/>
      <c r="F570" s="56"/>
      <c r="G570" s="57"/>
      <c r="H570" s="56"/>
    </row>
    <row r="571">
      <c r="A571" s="56"/>
      <c r="B571" s="56"/>
      <c r="C571" s="56"/>
      <c r="D571" s="56"/>
      <c r="E571" s="56"/>
      <c r="F571" s="56"/>
      <c r="G571" s="57"/>
      <c r="H571" s="56"/>
    </row>
    <row r="572">
      <c r="A572" s="56"/>
      <c r="B572" s="56"/>
      <c r="C572" s="56"/>
      <c r="D572" s="56"/>
      <c r="E572" s="56"/>
      <c r="F572" s="56"/>
      <c r="G572" s="57"/>
      <c r="H572" s="56"/>
    </row>
    <row r="573">
      <c r="A573" s="56"/>
      <c r="B573" s="56"/>
      <c r="C573" s="56"/>
      <c r="D573" s="56"/>
      <c r="E573" s="56"/>
      <c r="F573" s="56"/>
      <c r="G573" s="57"/>
      <c r="H573" s="56"/>
    </row>
    <row r="574">
      <c r="A574" s="56"/>
      <c r="B574" s="56"/>
      <c r="C574" s="56"/>
      <c r="D574" s="56"/>
      <c r="E574" s="56"/>
      <c r="F574" s="56"/>
      <c r="G574" s="57"/>
      <c r="H574" s="56"/>
    </row>
    <row r="575">
      <c r="A575" s="56"/>
      <c r="B575" s="56"/>
      <c r="C575" s="56"/>
      <c r="D575" s="56"/>
      <c r="E575" s="56"/>
      <c r="F575" s="56"/>
      <c r="G575" s="57"/>
      <c r="H575" s="56"/>
    </row>
    <row r="576">
      <c r="A576" s="56"/>
      <c r="B576" s="56"/>
      <c r="C576" s="56"/>
      <c r="D576" s="56"/>
      <c r="E576" s="56"/>
      <c r="F576" s="56"/>
      <c r="G576" s="57"/>
      <c r="H576" s="56"/>
    </row>
    <row r="577">
      <c r="A577" s="56"/>
      <c r="B577" s="56"/>
      <c r="C577" s="56"/>
      <c r="D577" s="56"/>
      <c r="E577" s="56"/>
      <c r="F577" s="56"/>
      <c r="G577" s="57"/>
      <c r="H577" s="56"/>
    </row>
    <row r="578">
      <c r="A578" s="56"/>
      <c r="B578" s="56"/>
      <c r="C578" s="56"/>
      <c r="D578" s="56"/>
      <c r="E578" s="56"/>
      <c r="F578" s="56"/>
      <c r="G578" s="57"/>
      <c r="H578" s="56"/>
    </row>
    <row r="579">
      <c r="A579" s="56"/>
      <c r="B579" s="56"/>
      <c r="C579" s="56"/>
      <c r="D579" s="56"/>
      <c r="E579" s="56"/>
      <c r="F579" s="56"/>
      <c r="G579" s="57"/>
      <c r="H579" s="56"/>
    </row>
    <row r="580">
      <c r="A580" s="56"/>
      <c r="B580" s="56"/>
      <c r="C580" s="56"/>
      <c r="D580" s="56"/>
      <c r="E580" s="56"/>
      <c r="F580" s="56"/>
      <c r="G580" s="57"/>
      <c r="H580" s="56"/>
    </row>
    <row r="581">
      <c r="A581" s="56"/>
      <c r="B581" s="56"/>
      <c r="C581" s="56"/>
      <c r="D581" s="56"/>
      <c r="E581" s="56"/>
      <c r="F581" s="56"/>
      <c r="G581" s="57"/>
      <c r="H581" s="56"/>
    </row>
    <row r="582">
      <c r="A582" s="56"/>
      <c r="B582" s="56"/>
      <c r="C582" s="56"/>
      <c r="D582" s="56"/>
      <c r="E582" s="56"/>
      <c r="F582" s="56"/>
      <c r="G582" s="57"/>
      <c r="H582" s="56"/>
    </row>
    <row r="583">
      <c r="A583" s="56"/>
      <c r="B583" s="56"/>
      <c r="C583" s="56"/>
      <c r="D583" s="56"/>
      <c r="E583" s="56"/>
      <c r="F583" s="56"/>
      <c r="G583" s="57"/>
      <c r="H583" s="56"/>
    </row>
    <row r="584">
      <c r="A584" s="56"/>
      <c r="B584" s="56"/>
      <c r="C584" s="56"/>
      <c r="D584" s="56"/>
      <c r="E584" s="56"/>
      <c r="F584" s="56"/>
      <c r="G584" s="57"/>
      <c r="H584" s="56"/>
    </row>
    <row r="585">
      <c r="A585" s="56"/>
      <c r="B585" s="56"/>
      <c r="C585" s="56"/>
      <c r="D585" s="56"/>
      <c r="E585" s="56"/>
      <c r="F585" s="56"/>
      <c r="G585" s="57"/>
      <c r="H585" s="56"/>
    </row>
    <row r="586">
      <c r="A586" s="56"/>
      <c r="B586" s="56"/>
      <c r="C586" s="56"/>
      <c r="D586" s="56"/>
      <c r="E586" s="56"/>
      <c r="F586" s="56"/>
      <c r="G586" s="57"/>
      <c r="H586" s="56"/>
    </row>
    <row r="587">
      <c r="A587" s="56"/>
      <c r="B587" s="56"/>
      <c r="C587" s="56"/>
      <c r="D587" s="56"/>
      <c r="E587" s="56"/>
      <c r="F587" s="56"/>
      <c r="G587" s="57"/>
      <c r="H587" s="56"/>
    </row>
    <row r="588">
      <c r="A588" s="56"/>
      <c r="B588" s="56"/>
      <c r="C588" s="56"/>
      <c r="D588" s="56"/>
      <c r="E588" s="56"/>
      <c r="F588" s="56"/>
      <c r="G588" s="57"/>
      <c r="H588" s="56"/>
    </row>
    <row r="589">
      <c r="A589" s="56"/>
      <c r="B589" s="56"/>
      <c r="C589" s="56"/>
      <c r="D589" s="56"/>
      <c r="E589" s="56"/>
      <c r="F589" s="56"/>
      <c r="G589" s="57"/>
      <c r="H589" s="56"/>
    </row>
    <row r="590">
      <c r="A590" s="56"/>
      <c r="B590" s="56"/>
      <c r="C590" s="56"/>
      <c r="D590" s="56"/>
      <c r="E590" s="56"/>
      <c r="F590" s="56"/>
      <c r="G590" s="57"/>
      <c r="H590" s="56"/>
    </row>
    <row r="591">
      <c r="A591" s="56"/>
      <c r="B591" s="56"/>
      <c r="C591" s="56"/>
      <c r="D591" s="56"/>
      <c r="E591" s="56"/>
      <c r="F591" s="56"/>
      <c r="G591" s="57"/>
      <c r="H591" s="56"/>
    </row>
    <row r="592">
      <c r="A592" s="56"/>
      <c r="B592" s="56"/>
      <c r="C592" s="56"/>
      <c r="D592" s="56"/>
      <c r="E592" s="56"/>
      <c r="F592" s="56"/>
      <c r="G592" s="57"/>
      <c r="H592" s="56"/>
    </row>
    <row r="593">
      <c r="A593" s="56"/>
      <c r="B593" s="56"/>
      <c r="C593" s="56"/>
      <c r="D593" s="56"/>
      <c r="E593" s="56"/>
      <c r="F593" s="56"/>
      <c r="G593" s="57"/>
      <c r="H593" s="56"/>
    </row>
    <row r="594">
      <c r="A594" s="56"/>
      <c r="B594" s="56"/>
      <c r="C594" s="56"/>
      <c r="D594" s="56"/>
      <c r="E594" s="56"/>
      <c r="F594" s="56"/>
      <c r="G594" s="57"/>
      <c r="H594" s="56"/>
    </row>
    <row r="595">
      <c r="A595" s="56"/>
      <c r="B595" s="56"/>
      <c r="C595" s="56"/>
      <c r="D595" s="56"/>
      <c r="E595" s="56"/>
      <c r="F595" s="56"/>
      <c r="G595" s="57"/>
      <c r="H595" s="56"/>
    </row>
    <row r="596">
      <c r="A596" s="56"/>
      <c r="B596" s="56"/>
      <c r="C596" s="56"/>
      <c r="D596" s="56"/>
      <c r="E596" s="56"/>
      <c r="F596" s="56"/>
      <c r="G596" s="57"/>
      <c r="H596" s="56"/>
    </row>
    <row r="597">
      <c r="A597" s="56"/>
      <c r="B597" s="56"/>
      <c r="C597" s="56"/>
      <c r="D597" s="56"/>
      <c r="E597" s="56"/>
      <c r="F597" s="56"/>
      <c r="G597" s="57"/>
      <c r="H597" s="56"/>
    </row>
    <row r="598">
      <c r="A598" s="56"/>
      <c r="B598" s="56"/>
      <c r="C598" s="56"/>
      <c r="D598" s="56"/>
      <c r="E598" s="56"/>
      <c r="F598" s="56"/>
      <c r="G598" s="57"/>
      <c r="H598" s="56"/>
    </row>
    <row r="599">
      <c r="A599" s="56"/>
      <c r="B599" s="56"/>
      <c r="C599" s="56"/>
      <c r="D599" s="56"/>
      <c r="E599" s="56"/>
      <c r="F599" s="56"/>
      <c r="G599" s="57"/>
      <c r="H599" s="56"/>
    </row>
    <row r="600">
      <c r="A600" s="56"/>
      <c r="B600" s="56"/>
      <c r="C600" s="56"/>
      <c r="D600" s="56"/>
      <c r="E600" s="56"/>
      <c r="F600" s="56"/>
      <c r="G600" s="57"/>
      <c r="H600" s="56"/>
    </row>
    <row r="601">
      <c r="A601" s="56"/>
      <c r="B601" s="56"/>
      <c r="C601" s="56"/>
      <c r="D601" s="56"/>
      <c r="E601" s="56"/>
      <c r="F601" s="56"/>
      <c r="G601" s="57"/>
      <c r="H601" s="56"/>
    </row>
    <row r="602">
      <c r="A602" s="56"/>
      <c r="B602" s="56"/>
      <c r="C602" s="56"/>
      <c r="D602" s="56"/>
      <c r="E602" s="56"/>
      <c r="F602" s="56"/>
      <c r="G602" s="57"/>
      <c r="H602" s="56"/>
    </row>
    <row r="603">
      <c r="A603" s="56"/>
      <c r="B603" s="56"/>
      <c r="C603" s="56"/>
      <c r="D603" s="56"/>
      <c r="E603" s="56"/>
      <c r="F603" s="56"/>
      <c r="G603" s="57"/>
      <c r="H603" s="56"/>
    </row>
    <row r="604">
      <c r="A604" s="56"/>
      <c r="B604" s="56"/>
      <c r="C604" s="56"/>
      <c r="D604" s="56"/>
      <c r="E604" s="56"/>
      <c r="F604" s="56"/>
      <c r="G604" s="57"/>
      <c r="H604" s="56"/>
    </row>
    <row r="605">
      <c r="A605" s="56"/>
      <c r="B605" s="56"/>
      <c r="C605" s="56"/>
      <c r="D605" s="56"/>
      <c r="E605" s="56"/>
      <c r="F605" s="56"/>
      <c r="G605" s="57"/>
      <c r="H605" s="56"/>
    </row>
    <row r="606">
      <c r="A606" s="56"/>
      <c r="B606" s="56"/>
      <c r="C606" s="56"/>
      <c r="D606" s="56"/>
      <c r="E606" s="56"/>
      <c r="F606" s="56"/>
      <c r="G606" s="57"/>
      <c r="H606" s="56"/>
    </row>
    <row r="607">
      <c r="A607" s="56"/>
      <c r="B607" s="56"/>
      <c r="C607" s="56"/>
      <c r="D607" s="56"/>
      <c r="E607" s="56"/>
      <c r="F607" s="56"/>
      <c r="G607" s="57"/>
      <c r="H607" s="56"/>
    </row>
    <row r="608">
      <c r="A608" s="56"/>
      <c r="B608" s="56"/>
      <c r="C608" s="56"/>
      <c r="D608" s="56"/>
      <c r="E608" s="56"/>
      <c r="F608" s="56"/>
      <c r="G608" s="57"/>
      <c r="H608" s="56"/>
    </row>
    <row r="609">
      <c r="A609" s="56"/>
      <c r="B609" s="56"/>
      <c r="C609" s="56"/>
      <c r="D609" s="56"/>
      <c r="E609" s="56"/>
      <c r="F609" s="56"/>
      <c r="G609" s="57"/>
      <c r="H609" s="56"/>
    </row>
    <row r="610">
      <c r="A610" s="56"/>
      <c r="B610" s="56"/>
      <c r="C610" s="56"/>
      <c r="D610" s="56"/>
      <c r="E610" s="56"/>
      <c r="F610" s="56"/>
      <c r="G610" s="57"/>
      <c r="H610" s="56"/>
    </row>
    <row r="611">
      <c r="A611" s="56"/>
      <c r="B611" s="56"/>
      <c r="C611" s="56"/>
      <c r="D611" s="56"/>
      <c r="E611" s="56"/>
      <c r="F611" s="56"/>
      <c r="G611" s="57"/>
      <c r="H611" s="56"/>
    </row>
    <row r="612">
      <c r="A612" s="56"/>
      <c r="B612" s="56"/>
      <c r="C612" s="56"/>
      <c r="D612" s="56"/>
      <c r="E612" s="56"/>
      <c r="F612" s="56"/>
      <c r="G612" s="57"/>
      <c r="H612" s="56"/>
    </row>
    <row r="613">
      <c r="A613" s="56"/>
      <c r="B613" s="56"/>
      <c r="C613" s="56"/>
      <c r="D613" s="56"/>
      <c r="E613" s="56"/>
      <c r="F613" s="56"/>
      <c r="G613" s="57"/>
      <c r="H613" s="56"/>
    </row>
    <row r="614">
      <c r="A614" s="56"/>
      <c r="B614" s="56"/>
      <c r="C614" s="56"/>
      <c r="D614" s="56"/>
      <c r="E614" s="56"/>
      <c r="F614" s="56"/>
      <c r="G614" s="57"/>
      <c r="H614" s="56"/>
    </row>
    <row r="615">
      <c r="A615" s="56"/>
      <c r="B615" s="56"/>
      <c r="C615" s="56"/>
      <c r="D615" s="56"/>
      <c r="E615" s="56"/>
      <c r="F615" s="56"/>
      <c r="G615" s="57"/>
      <c r="H615" s="56"/>
    </row>
    <row r="616">
      <c r="A616" s="56"/>
      <c r="B616" s="56"/>
      <c r="C616" s="56"/>
      <c r="D616" s="56"/>
      <c r="E616" s="56"/>
      <c r="F616" s="56"/>
      <c r="G616" s="57"/>
      <c r="H616" s="56"/>
    </row>
    <row r="617">
      <c r="A617" s="56"/>
      <c r="B617" s="56"/>
      <c r="C617" s="56"/>
      <c r="D617" s="56"/>
      <c r="E617" s="56"/>
      <c r="F617" s="56"/>
      <c r="G617" s="57"/>
      <c r="H617" s="56"/>
    </row>
    <row r="618">
      <c r="A618" s="56"/>
      <c r="B618" s="56"/>
      <c r="C618" s="56"/>
      <c r="D618" s="56"/>
      <c r="E618" s="56"/>
      <c r="F618" s="56"/>
      <c r="G618" s="57"/>
      <c r="H618" s="56"/>
    </row>
    <row r="619">
      <c r="A619" s="56"/>
      <c r="B619" s="56"/>
      <c r="C619" s="56"/>
      <c r="D619" s="56"/>
      <c r="E619" s="56"/>
      <c r="F619" s="56"/>
      <c r="G619" s="57"/>
      <c r="H619" s="56"/>
    </row>
    <row r="620">
      <c r="A620" s="56"/>
      <c r="B620" s="56"/>
      <c r="C620" s="56"/>
      <c r="D620" s="56"/>
      <c r="E620" s="56"/>
      <c r="F620" s="56"/>
      <c r="G620" s="57"/>
      <c r="H620" s="56"/>
    </row>
    <row r="621">
      <c r="A621" s="56"/>
      <c r="B621" s="56"/>
      <c r="C621" s="56"/>
      <c r="D621" s="56"/>
      <c r="E621" s="56"/>
      <c r="F621" s="56"/>
      <c r="G621" s="57"/>
      <c r="H621" s="56"/>
    </row>
    <row r="622">
      <c r="A622" s="56"/>
      <c r="B622" s="56"/>
      <c r="C622" s="56"/>
      <c r="D622" s="56"/>
      <c r="E622" s="56"/>
      <c r="F622" s="56"/>
      <c r="G622" s="57"/>
      <c r="H622" s="56"/>
    </row>
    <row r="623">
      <c r="A623" s="56"/>
      <c r="B623" s="56"/>
      <c r="C623" s="56"/>
      <c r="D623" s="56"/>
      <c r="E623" s="56"/>
      <c r="F623" s="56"/>
      <c r="G623" s="57"/>
      <c r="H623" s="56"/>
    </row>
    <row r="624">
      <c r="A624" s="56"/>
      <c r="B624" s="56"/>
      <c r="C624" s="56"/>
      <c r="D624" s="56"/>
      <c r="E624" s="56"/>
      <c r="F624" s="56"/>
      <c r="G624" s="57"/>
      <c r="H624" s="56"/>
    </row>
    <row r="625">
      <c r="A625" s="56"/>
      <c r="B625" s="56"/>
      <c r="C625" s="56"/>
      <c r="D625" s="56"/>
      <c r="E625" s="56"/>
      <c r="F625" s="56"/>
      <c r="G625" s="57"/>
      <c r="H625" s="56"/>
    </row>
    <row r="626">
      <c r="A626" s="56"/>
      <c r="B626" s="56"/>
      <c r="C626" s="56"/>
      <c r="D626" s="56"/>
      <c r="E626" s="56"/>
      <c r="F626" s="56"/>
      <c r="G626" s="57"/>
      <c r="H626" s="56"/>
    </row>
    <row r="627">
      <c r="A627" s="56"/>
      <c r="B627" s="56"/>
      <c r="C627" s="56"/>
      <c r="D627" s="56"/>
      <c r="E627" s="56"/>
      <c r="F627" s="56"/>
      <c r="G627" s="57"/>
      <c r="H627" s="56"/>
    </row>
    <row r="628">
      <c r="A628" s="56"/>
      <c r="B628" s="56"/>
      <c r="C628" s="56"/>
      <c r="D628" s="56"/>
      <c r="E628" s="56"/>
      <c r="F628" s="56"/>
      <c r="G628" s="57"/>
      <c r="H628" s="56"/>
    </row>
    <row r="629">
      <c r="A629" s="56"/>
      <c r="B629" s="56"/>
      <c r="C629" s="56"/>
      <c r="D629" s="56"/>
      <c r="E629" s="56"/>
      <c r="F629" s="56"/>
      <c r="G629" s="57"/>
      <c r="H629" s="56"/>
    </row>
    <row r="630">
      <c r="A630" s="56"/>
      <c r="B630" s="56"/>
      <c r="C630" s="56"/>
      <c r="D630" s="56"/>
      <c r="E630" s="56"/>
      <c r="F630" s="56"/>
      <c r="G630" s="57"/>
      <c r="H630" s="56"/>
    </row>
    <row r="631">
      <c r="A631" s="56"/>
      <c r="B631" s="56"/>
      <c r="C631" s="56"/>
      <c r="D631" s="56"/>
      <c r="E631" s="56"/>
      <c r="F631" s="56"/>
      <c r="G631" s="57"/>
      <c r="H631" s="56"/>
    </row>
    <row r="632">
      <c r="A632" s="56"/>
      <c r="B632" s="56"/>
      <c r="C632" s="56"/>
      <c r="D632" s="56"/>
      <c r="E632" s="56"/>
      <c r="F632" s="56"/>
      <c r="G632" s="57"/>
      <c r="H632" s="56"/>
    </row>
    <row r="633">
      <c r="A633" s="56"/>
      <c r="B633" s="56"/>
      <c r="C633" s="56"/>
      <c r="D633" s="56"/>
      <c r="E633" s="56"/>
      <c r="F633" s="56"/>
      <c r="G633" s="57"/>
      <c r="H633" s="56"/>
    </row>
    <row r="634">
      <c r="A634" s="56"/>
      <c r="B634" s="56"/>
      <c r="C634" s="56"/>
      <c r="D634" s="56"/>
      <c r="E634" s="56"/>
      <c r="F634" s="56"/>
      <c r="G634" s="57"/>
      <c r="H634" s="56"/>
    </row>
    <row r="635">
      <c r="A635" s="56"/>
      <c r="B635" s="56"/>
      <c r="C635" s="56"/>
      <c r="D635" s="56"/>
      <c r="E635" s="56"/>
      <c r="F635" s="56"/>
      <c r="G635" s="57"/>
      <c r="H635" s="56"/>
    </row>
    <row r="636">
      <c r="A636" s="56"/>
      <c r="B636" s="56"/>
      <c r="C636" s="56"/>
      <c r="D636" s="56"/>
      <c r="E636" s="56"/>
      <c r="F636" s="56"/>
      <c r="G636" s="57"/>
      <c r="H636" s="56"/>
    </row>
    <row r="637">
      <c r="A637" s="56"/>
      <c r="B637" s="56"/>
      <c r="C637" s="56"/>
      <c r="D637" s="56"/>
      <c r="E637" s="56"/>
      <c r="F637" s="56"/>
      <c r="G637" s="57"/>
      <c r="H637" s="56"/>
    </row>
    <row r="638">
      <c r="A638" s="56"/>
      <c r="B638" s="56"/>
      <c r="C638" s="56"/>
      <c r="D638" s="56"/>
      <c r="E638" s="56"/>
      <c r="F638" s="56"/>
      <c r="G638" s="57"/>
      <c r="H638" s="56"/>
    </row>
    <row r="639">
      <c r="A639" s="56"/>
      <c r="B639" s="56"/>
      <c r="C639" s="56"/>
      <c r="D639" s="56"/>
      <c r="E639" s="56"/>
      <c r="F639" s="56"/>
      <c r="G639" s="57"/>
      <c r="H639" s="56"/>
    </row>
    <row r="640">
      <c r="A640" s="56"/>
      <c r="B640" s="56"/>
      <c r="C640" s="56"/>
      <c r="D640" s="56"/>
      <c r="E640" s="56"/>
      <c r="F640" s="56"/>
      <c r="G640" s="57"/>
      <c r="H640" s="56"/>
    </row>
    <row r="641">
      <c r="A641" s="56"/>
      <c r="B641" s="56"/>
      <c r="C641" s="56"/>
      <c r="D641" s="56"/>
      <c r="E641" s="56"/>
      <c r="F641" s="56"/>
      <c r="G641" s="57"/>
      <c r="H641" s="56"/>
    </row>
    <row r="642">
      <c r="A642" s="56"/>
      <c r="B642" s="56"/>
      <c r="C642" s="56"/>
      <c r="D642" s="56"/>
      <c r="E642" s="56"/>
      <c r="F642" s="56"/>
      <c r="G642" s="57"/>
      <c r="H642" s="56"/>
    </row>
    <row r="643">
      <c r="A643" s="56"/>
      <c r="B643" s="56"/>
      <c r="C643" s="56"/>
      <c r="D643" s="56"/>
      <c r="E643" s="56"/>
      <c r="F643" s="56"/>
      <c r="G643" s="57"/>
      <c r="H643" s="56"/>
    </row>
    <row r="644">
      <c r="A644" s="56"/>
      <c r="B644" s="56"/>
      <c r="C644" s="56"/>
      <c r="D644" s="56"/>
      <c r="E644" s="56"/>
      <c r="F644" s="56"/>
      <c r="G644" s="57"/>
      <c r="H644" s="56"/>
    </row>
    <row r="645">
      <c r="A645" s="56"/>
      <c r="B645" s="56"/>
      <c r="C645" s="56"/>
      <c r="D645" s="56"/>
      <c r="E645" s="56"/>
      <c r="F645" s="56"/>
      <c r="G645" s="57"/>
      <c r="H645" s="56"/>
    </row>
    <row r="646">
      <c r="A646" s="56"/>
      <c r="B646" s="56"/>
      <c r="C646" s="56"/>
      <c r="D646" s="56"/>
      <c r="E646" s="56"/>
      <c r="F646" s="56"/>
      <c r="G646" s="57"/>
      <c r="H646" s="56"/>
    </row>
    <row r="647">
      <c r="A647" s="56"/>
      <c r="B647" s="56"/>
      <c r="C647" s="56"/>
      <c r="D647" s="56"/>
      <c r="E647" s="56"/>
      <c r="F647" s="56"/>
      <c r="G647" s="57"/>
      <c r="H647" s="56"/>
    </row>
    <row r="648">
      <c r="A648" s="56"/>
      <c r="B648" s="56"/>
      <c r="C648" s="56"/>
      <c r="D648" s="56"/>
      <c r="E648" s="56"/>
      <c r="F648" s="56"/>
      <c r="G648" s="57"/>
      <c r="H648" s="56"/>
    </row>
    <row r="649">
      <c r="A649" s="56"/>
      <c r="B649" s="56"/>
      <c r="C649" s="56"/>
      <c r="D649" s="56"/>
      <c r="E649" s="56"/>
      <c r="F649" s="56"/>
      <c r="G649" s="57"/>
      <c r="H649" s="56"/>
    </row>
    <row r="650">
      <c r="A650" s="56"/>
      <c r="B650" s="56"/>
      <c r="C650" s="56"/>
      <c r="D650" s="56"/>
      <c r="E650" s="56"/>
      <c r="F650" s="56"/>
      <c r="G650" s="57"/>
      <c r="H650" s="56"/>
    </row>
    <row r="651">
      <c r="A651" s="56"/>
      <c r="B651" s="56"/>
      <c r="C651" s="56"/>
      <c r="D651" s="56"/>
      <c r="E651" s="56"/>
      <c r="F651" s="56"/>
      <c r="G651" s="57"/>
      <c r="H651" s="56"/>
    </row>
    <row r="652">
      <c r="A652" s="56"/>
      <c r="B652" s="56"/>
      <c r="C652" s="56"/>
      <c r="D652" s="56"/>
      <c r="E652" s="56"/>
      <c r="F652" s="56"/>
      <c r="G652" s="57"/>
      <c r="H652" s="56"/>
    </row>
    <row r="653">
      <c r="A653" s="56"/>
      <c r="B653" s="56"/>
      <c r="C653" s="56"/>
      <c r="D653" s="56"/>
      <c r="E653" s="56"/>
      <c r="F653" s="56"/>
      <c r="G653" s="57"/>
      <c r="H653" s="56"/>
    </row>
    <row r="654">
      <c r="A654" s="56"/>
      <c r="B654" s="56"/>
      <c r="C654" s="56"/>
      <c r="D654" s="56"/>
      <c r="E654" s="56"/>
      <c r="F654" s="56"/>
      <c r="G654" s="57"/>
      <c r="H654" s="56"/>
    </row>
    <row r="655">
      <c r="A655" s="56"/>
      <c r="B655" s="56"/>
      <c r="C655" s="56"/>
      <c r="D655" s="56"/>
      <c r="E655" s="56"/>
      <c r="F655" s="56"/>
      <c r="G655" s="57"/>
      <c r="H655" s="56"/>
    </row>
    <row r="656">
      <c r="A656" s="56"/>
      <c r="B656" s="56"/>
      <c r="C656" s="56"/>
      <c r="D656" s="56"/>
      <c r="E656" s="56"/>
      <c r="F656" s="56"/>
      <c r="G656" s="57"/>
      <c r="H656" s="56"/>
    </row>
    <row r="657">
      <c r="A657" s="56"/>
      <c r="B657" s="56"/>
      <c r="C657" s="56"/>
      <c r="D657" s="56"/>
      <c r="E657" s="56"/>
      <c r="F657" s="56"/>
      <c r="G657" s="57"/>
      <c r="H657" s="56"/>
    </row>
    <row r="658">
      <c r="A658" s="56"/>
      <c r="B658" s="56"/>
      <c r="C658" s="56"/>
      <c r="D658" s="56"/>
      <c r="E658" s="56"/>
      <c r="F658" s="56"/>
      <c r="G658" s="57"/>
      <c r="H658" s="56"/>
    </row>
    <row r="659">
      <c r="A659" s="56"/>
      <c r="B659" s="56"/>
      <c r="C659" s="56"/>
      <c r="D659" s="56"/>
      <c r="E659" s="56"/>
      <c r="F659" s="56"/>
      <c r="G659" s="57"/>
      <c r="H659" s="56"/>
    </row>
    <row r="660">
      <c r="A660" s="56"/>
      <c r="B660" s="56"/>
      <c r="C660" s="56"/>
      <c r="D660" s="56"/>
      <c r="E660" s="56"/>
      <c r="F660" s="56"/>
      <c r="G660" s="57"/>
      <c r="H660" s="56"/>
    </row>
    <row r="661">
      <c r="A661" s="56"/>
      <c r="B661" s="56"/>
      <c r="C661" s="56"/>
      <c r="D661" s="56"/>
      <c r="E661" s="56"/>
      <c r="F661" s="56"/>
      <c r="G661" s="57"/>
      <c r="H661" s="56"/>
    </row>
    <row r="662">
      <c r="A662" s="56"/>
      <c r="B662" s="56"/>
      <c r="C662" s="56"/>
      <c r="D662" s="56"/>
      <c r="E662" s="56"/>
      <c r="F662" s="56"/>
      <c r="G662" s="57"/>
      <c r="H662" s="56"/>
    </row>
    <row r="663">
      <c r="A663" s="56"/>
      <c r="B663" s="56"/>
      <c r="C663" s="56"/>
      <c r="D663" s="56"/>
      <c r="E663" s="56"/>
      <c r="F663" s="56"/>
      <c r="G663" s="57"/>
      <c r="H663" s="56"/>
    </row>
    <row r="664">
      <c r="A664" s="56"/>
      <c r="B664" s="56"/>
      <c r="C664" s="56"/>
      <c r="D664" s="56"/>
      <c r="E664" s="56"/>
      <c r="F664" s="56"/>
      <c r="G664" s="57"/>
      <c r="H664" s="56"/>
    </row>
    <row r="665">
      <c r="A665" s="56"/>
      <c r="B665" s="56"/>
      <c r="C665" s="56"/>
      <c r="D665" s="56"/>
      <c r="E665" s="56"/>
      <c r="F665" s="56"/>
      <c r="G665" s="57"/>
      <c r="H665" s="56"/>
    </row>
    <row r="666">
      <c r="A666" s="56"/>
      <c r="B666" s="56"/>
      <c r="C666" s="56"/>
      <c r="D666" s="56"/>
      <c r="E666" s="56"/>
      <c r="F666" s="56"/>
      <c r="G666" s="57"/>
      <c r="H666" s="56"/>
    </row>
    <row r="667">
      <c r="A667" s="56"/>
      <c r="B667" s="56"/>
      <c r="C667" s="56"/>
      <c r="D667" s="56"/>
      <c r="E667" s="56"/>
      <c r="F667" s="56"/>
      <c r="G667" s="57"/>
      <c r="H667" s="56"/>
    </row>
    <row r="668">
      <c r="A668" s="56"/>
      <c r="B668" s="56"/>
      <c r="C668" s="56"/>
      <c r="D668" s="56"/>
      <c r="E668" s="56"/>
      <c r="F668" s="56"/>
      <c r="G668" s="57"/>
      <c r="H668" s="56"/>
    </row>
    <row r="669">
      <c r="A669" s="56"/>
      <c r="B669" s="56"/>
      <c r="C669" s="56"/>
      <c r="D669" s="56"/>
      <c r="E669" s="56"/>
      <c r="F669" s="56"/>
      <c r="G669" s="57"/>
      <c r="H669" s="56"/>
    </row>
    <row r="670">
      <c r="A670" s="56"/>
      <c r="B670" s="56"/>
      <c r="C670" s="56"/>
      <c r="D670" s="56"/>
      <c r="E670" s="56"/>
      <c r="F670" s="56"/>
      <c r="G670" s="57"/>
      <c r="H670" s="56"/>
    </row>
    <row r="671">
      <c r="A671" s="56"/>
      <c r="B671" s="56"/>
      <c r="C671" s="56"/>
      <c r="D671" s="56"/>
      <c r="E671" s="56"/>
      <c r="F671" s="56"/>
      <c r="G671" s="57"/>
      <c r="H671" s="56"/>
    </row>
    <row r="672">
      <c r="A672" s="56"/>
      <c r="B672" s="56"/>
      <c r="C672" s="56"/>
      <c r="D672" s="56"/>
      <c r="E672" s="56"/>
      <c r="F672" s="56"/>
      <c r="G672" s="57"/>
      <c r="H672" s="56"/>
    </row>
    <row r="673">
      <c r="A673" s="56"/>
      <c r="B673" s="56"/>
      <c r="C673" s="56"/>
      <c r="D673" s="56"/>
      <c r="E673" s="56"/>
      <c r="F673" s="56"/>
      <c r="G673" s="57"/>
      <c r="H673" s="56"/>
    </row>
    <row r="674">
      <c r="A674" s="56"/>
      <c r="B674" s="56"/>
      <c r="C674" s="56"/>
      <c r="D674" s="56"/>
      <c r="E674" s="56"/>
      <c r="F674" s="56"/>
      <c r="G674" s="57"/>
      <c r="H674" s="56"/>
    </row>
    <row r="675">
      <c r="A675" s="56"/>
      <c r="B675" s="56"/>
      <c r="C675" s="56"/>
      <c r="D675" s="56"/>
      <c r="E675" s="56"/>
      <c r="F675" s="56"/>
      <c r="G675" s="57"/>
      <c r="H675" s="56"/>
    </row>
    <row r="676">
      <c r="A676" s="56"/>
      <c r="B676" s="56"/>
      <c r="C676" s="56"/>
      <c r="D676" s="56"/>
      <c r="E676" s="56"/>
      <c r="F676" s="56"/>
      <c r="G676" s="57"/>
      <c r="H676" s="56"/>
    </row>
    <row r="677">
      <c r="A677" s="56"/>
      <c r="B677" s="56"/>
      <c r="C677" s="56"/>
      <c r="D677" s="56"/>
      <c r="E677" s="56"/>
      <c r="F677" s="56"/>
      <c r="G677" s="57"/>
      <c r="H677" s="56"/>
    </row>
    <row r="678">
      <c r="A678" s="56"/>
      <c r="B678" s="56"/>
      <c r="C678" s="56"/>
      <c r="D678" s="56"/>
      <c r="E678" s="56"/>
      <c r="F678" s="56"/>
      <c r="G678" s="57"/>
      <c r="H678" s="56"/>
    </row>
    <row r="679">
      <c r="A679" s="56"/>
      <c r="B679" s="56"/>
      <c r="C679" s="56"/>
      <c r="D679" s="56"/>
      <c r="E679" s="56"/>
      <c r="F679" s="56"/>
      <c r="G679" s="57"/>
      <c r="H679" s="56"/>
    </row>
    <row r="680">
      <c r="A680" s="56"/>
      <c r="B680" s="56"/>
      <c r="C680" s="56"/>
      <c r="D680" s="56"/>
      <c r="E680" s="56"/>
      <c r="F680" s="56"/>
      <c r="G680" s="57"/>
      <c r="H680" s="56"/>
    </row>
    <row r="681">
      <c r="A681" s="56"/>
      <c r="B681" s="56"/>
      <c r="C681" s="56"/>
      <c r="D681" s="56"/>
      <c r="E681" s="56"/>
      <c r="F681" s="56"/>
      <c r="G681" s="57"/>
      <c r="H681" s="56"/>
    </row>
    <row r="682">
      <c r="A682" s="56"/>
      <c r="B682" s="56"/>
      <c r="C682" s="56"/>
      <c r="D682" s="56"/>
      <c r="E682" s="56"/>
      <c r="F682" s="56"/>
      <c r="G682" s="57"/>
      <c r="H682" s="56"/>
    </row>
    <row r="683">
      <c r="A683" s="56"/>
      <c r="B683" s="56"/>
      <c r="C683" s="56"/>
      <c r="D683" s="56"/>
      <c r="E683" s="56"/>
      <c r="F683" s="56"/>
      <c r="G683" s="57"/>
      <c r="H683" s="56"/>
    </row>
    <row r="684">
      <c r="A684" s="56"/>
      <c r="B684" s="56"/>
      <c r="C684" s="56"/>
      <c r="D684" s="56"/>
      <c r="E684" s="56"/>
      <c r="F684" s="56"/>
      <c r="G684" s="57"/>
      <c r="H684" s="56"/>
    </row>
    <row r="685">
      <c r="A685" s="56"/>
      <c r="B685" s="56"/>
      <c r="C685" s="56"/>
      <c r="D685" s="56"/>
      <c r="E685" s="56"/>
      <c r="F685" s="56"/>
      <c r="G685" s="57"/>
      <c r="H685" s="56"/>
    </row>
    <row r="686">
      <c r="A686" s="56"/>
      <c r="B686" s="56"/>
      <c r="C686" s="56"/>
      <c r="D686" s="56"/>
      <c r="E686" s="56"/>
      <c r="F686" s="56"/>
      <c r="G686" s="57"/>
      <c r="H686" s="56"/>
    </row>
    <row r="687">
      <c r="A687" s="56"/>
      <c r="B687" s="56"/>
      <c r="C687" s="56"/>
      <c r="D687" s="56"/>
      <c r="E687" s="56"/>
      <c r="F687" s="56"/>
      <c r="G687" s="57"/>
      <c r="H687" s="56"/>
    </row>
    <row r="688">
      <c r="A688" s="56"/>
      <c r="B688" s="56"/>
      <c r="C688" s="56"/>
      <c r="D688" s="56"/>
      <c r="E688" s="56"/>
      <c r="F688" s="56"/>
      <c r="G688" s="57"/>
      <c r="H688" s="56"/>
    </row>
    <row r="689">
      <c r="A689" s="56"/>
      <c r="B689" s="56"/>
      <c r="C689" s="56"/>
      <c r="D689" s="56"/>
      <c r="E689" s="56"/>
      <c r="F689" s="56"/>
      <c r="G689" s="57"/>
      <c r="H689" s="56"/>
    </row>
    <row r="690">
      <c r="A690" s="56"/>
      <c r="B690" s="56"/>
      <c r="C690" s="56"/>
      <c r="D690" s="56"/>
      <c r="E690" s="56"/>
      <c r="F690" s="56"/>
      <c r="G690" s="57"/>
      <c r="H690" s="56"/>
    </row>
    <row r="691">
      <c r="A691" s="56"/>
      <c r="B691" s="56"/>
      <c r="C691" s="56"/>
      <c r="D691" s="56"/>
      <c r="E691" s="56"/>
      <c r="F691" s="56"/>
      <c r="G691" s="57"/>
      <c r="H691" s="56"/>
    </row>
    <row r="692">
      <c r="A692" s="56"/>
      <c r="B692" s="56"/>
      <c r="C692" s="56"/>
      <c r="D692" s="56"/>
      <c r="E692" s="56"/>
      <c r="F692" s="56"/>
      <c r="G692" s="57"/>
      <c r="H692" s="56"/>
    </row>
    <row r="693">
      <c r="A693" s="56"/>
      <c r="B693" s="56"/>
      <c r="C693" s="56"/>
      <c r="D693" s="56"/>
      <c r="E693" s="56"/>
      <c r="F693" s="56"/>
      <c r="G693" s="57"/>
      <c r="H693" s="56"/>
    </row>
    <row r="694">
      <c r="A694" s="56"/>
      <c r="B694" s="56"/>
      <c r="C694" s="56"/>
      <c r="D694" s="56"/>
      <c r="E694" s="56"/>
      <c r="F694" s="56"/>
      <c r="G694" s="57"/>
      <c r="H694" s="56"/>
    </row>
    <row r="695">
      <c r="A695" s="56"/>
      <c r="B695" s="56"/>
      <c r="C695" s="56"/>
      <c r="D695" s="56"/>
      <c r="E695" s="56"/>
      <c r="F695" s="56"/>
      <c r="G695" s="57"/>
      <c r="H695" s="56"/>
    </row>
    <row r="696">
      <c r="A696" s="56"/>
      <c r="B696" s="56"/>
      <c r="C696" s="56"/>
      <c r="D696" s="56"/>
      <c r="E696" s="56"/>
      <c r="F696" s="56"/>
      <c r="G696" s="57"/>
      <c r="H696" s="56"/>
    </row>
    <row r="697">
      <c r="A697" s="56"/>
      <c r="B697" s="56"/>
      <c r="C697" s="56"/>
      <c r="D697" s="56"/>
      <c r="E697" s="56"/>
      <c r="F697" s="56"/>
      <c r="G697" s="57"/>
      <c r="H697" s="56"/>
    </row>
    <row r="698">
      <c r="A698" s="56"/>
      <c r="B698" s="56"/>
      <c r="C698" s="56"/>
      <c r="D698" s="56"/>
      <c r="E698" s="56"/>
      <c r="F698" s="56"/>
      <c r="G698" s="57"/>
      <c r="H698" s="56"/>
    </row>
    <row r="699">
      <c r="A699" s="56"/>
      <c r="B699" s="56"/>
      <c r="C699" s="56"/>
      <c r="D699" s="56"/>
      <c r="E699" s="56"/>
      <c r="F699" s="56"/>
      <c r="G699" s="57"/>
      <c r="H699" s="56"/>
    </row>
    <row r="700">
      <c r="A700" s="56"/>
      <c r="B700" s="56"/>
      <c r="C700" s="56"/>
      <c r="D700" s="56"/>
      <c r="E700" s="56"/>
      <c r="F700" s="56"/>
      <c r="G700" s="57"/>
      <c r="H700" s="56"/>
    </row>
    <row r="701">
      <c r="A701" s="56"/>
      <c r="B701" s="56"/>
      <c r="C701" s="56"/>
      <c r="D701" s="56"/>
      <c r="E701" s="56"/>
      <c r="F701" s="56"/>
      <c r="G701" s="57"/>
      <c r="H701" s="56"/>
    </row>
    <row r="702">
      <c r="A702" s="56"/>
      <c r="B702" s="56"/>
      <c r="C702" s="56"/>
      <c r="D702" s="56"/>
      <c r="E702" s="56"/>
      <c r="F702" s="56"/>
      <c r="G702" s="57"/>
      <c r="H702" s="56"/>
    </row>
    <row r="703">
      <c r="A703" s="56"/>
      <c r="B703" s="56"/>
      <c r="C703" s="56"/>
      <c r="D703" s="56"/>
      <c r="E703" s="56"/>
      <c r="F703" s="56"/>
      <c r="G703" s="57"/>
      <c r="H703" s="56"/>
    </row>
    <row r="704">
      <c r="A704" s="56"/>
      <c r="B704" s="56"/>
      <c r="C704" s="56"/>
      <c r="D704" s="56"/>
      <c r="E704" s="56"/>
      <c r="F704" s="56"/>
      <c r="G704" s="57"/>
      <c r="H704" s="56"/>
    </row>
    <row r="705">
      <c r="A705" s="56"/>
      <c r="B705" s="56"/>
      <c r="C705" s="56"/>
      <c r="D705" s="56"/>
      <c r="E705" s="56"/>
      <c r="F705" s="56"/>
      <c r="G705" s="57"/>
      <c r="H705" s="56"/>
    </row>
    <row r="706">
      <c r="A706" s="56"/>
      <c r="B706" s="56"/>
      <c r="C706" s="56"/>
      <c r="D706" s="56"/>
      <c r="E706" s="56"/>
      <c r="F706" s="56"/>
      <c r="G706" s="57"/>
      <c r="H706" s="56"/>
    </row>
    <row r="707">
      <c r="A707" s="56"/>
      <c r="B707" s="56"/>
      <c r="C707" s="56"/>
      <c r="D707" s="56"/>
      <c r="E707" s="56"/>
      <c r="F707" s="56"/>
      <c r="G707" s="57"/>
      <c r="H707" s="56"/>
    </row>
    <row r="708">
      <c r="A708" s="56"/>
      <c r="B708" s="56"/>
      <c r="C708" s="56"/>
      <c r="D708" s="56"/>
      <c r="E708" s="56"/>
      <c r="F708" s="56"/>
      <c r="G708" s="57"/>
      <c r="H708" s="56"/>
    </row>
    <row r="709">
      <c r="A709" s="56"/>
      <c r="B709" s="56"/>
      <c r="C709" s="56"/>
      <c r="D709" s="56"/>
      <c r="E709" s="56"/>
      <c r="F709" s="56"/>
      <c r="G709" s="57"/>
      <c r="H709" s="56"/>
    </row>
    <row r="710">
      <c r="A710" s="56"/>
      <c r="B710" s="56"/>
      <c r="C710" s="56"/>
      <c r="D710" s="56"/>
      <c r="E710" s="56"/>
      <c r="F710" s="56"/>
      <c r="G710" s="57"/>
      <c r="H710" s="56"/>
    </row>
    <row r="711">
      <c r="A711" s="56"/>
      <c r="B711" s="56"/>
      <c r="C711" s="56"/>
      <c r="D711" s="56"/>
      <c r="E711" s="56"/>
      <c r="F711" s="56"/>
      <c r="G711" s="57"/>
      <c r="H711" s="56"/>
    </row>
    <row r="712">
      <c r="A712" s="56"/>
      <c r="B712" s="56"/>
      <c r="C712" s="56"/>
      <c r="D712" s="56"/>
      <c r="E712" s="56"/>
      <c r="F712" s="56"/>
      <c r="G712" s="57"/>
      <c r="H712" s="56"/>
    </row>
    <row r="713">
      <c r="A713" s="56"/>
      <c r="B713" s="56"/>
      <c r="C713" s="56"/>
      <c r="D713" s="56"/>
      <c r="E713" s="56"/>
      <c r="F713" s="56"/>
      <c r="G713" s="57"/>
      <c r="H713" s="56"/>
    </row>
    <row r="714">
      <c r="A714" s="56"/>
      <c r="B714" s="56"/>
      <c r="C714" s="56"/>
      <c r="D714" s="56"/>
      <c r="E714" s="56"/>
      <c r="F714" s="56"/>
      <c r="G714" s="57"/>
      <c r="H714" s="56"/>
    </row>
    <row r="715">
      <c r="A715" s="56"/>
      <c r="B715" s="56"/>
      <c r="C715" s="56"/>
      <c r="D715" s="56"/>
      <c r="E715" s="56"/>
      <c r="F715" s="56"/>
      <c r="G715" s="57"/>
      <c r="H715" s="56"/>
    </row>
    <row r="716">
      <c r="A716" s="56"/>
      <c r="B716" s="56"/>
      <c r="C716" s="56"/>
      <c r="D716" s="56"/>
      <c r="E716" s="56"/>
      <c r="F716" s="56"/>
      <c r="G716" s="57"/>
      <c r="H716" s="56"/>
    </row>
    <row r="717">
      <c r="A717" s="56"/>
      <c r="B717" s="56"/>
      <c r="C717" s="56"/>
      <c r="D717" s="56"/>
      <c r="E717" s="56"/>
      <c r="F717" s="56"/>
      <c r="G717" s="57"/>
      <c r="H717" s="56"/>
    </row>
    <row r="718">
      <c r="A718" s="56"/>
      <c r="B718" s="56"/>
      <c r="C718" s="56"/>
      <c r="D718" s="56"/>
      <c r="E718" s="56"/>
      <c r="F718" s="56"/>
      <c r="G718" s="57"/>
      <c r="H718" s="56"/>
    </row>
    <row r="719">
      <c r="A719" s="56"/>
      <c r="B719" s="56"/>
      <c r="C719" s="56"/>
      <c r="D719" s="56"/>
      <c r="E719" s="56"/>
      <c r="F719" s="56"/>
      <c r="G719" s="57"/>
      <c r="H719" s="56"/>
    </row>
    <row r="720">
      <c r="A720" s="56"/>
      <c r="B720" s="56"/>
      <c r="C720" s="56"/>
      <c r="D720" s="56"/>
      <c r="E720" s="56"/>
      <c r="F720" s="56"/>
      <c r="G720" s="57"/>
      <c r="H720" s="56"/>
    </row>
    <row r="721">
      <c r="A721" s="56"/>
      <c r="B721" s="56"/>
      <c r="C721" s="56"/>
      <c r="D721" s="56"/>
      <c r="E721" s="56"/>
      <c r="F721" s="56"/>
      <c r="G721" s="57"/>
      <c r="H721" s="56"/>
    </row>
    <row r="722">
      <c r="A722" s="56"/>
      <c r="B722" s="56"/>
      <c r="C722" s="56"/>
      <c r="D722" s="56"/>
      <c r="E722" s="56"/>
      <c r="F722" s="56"/>
      <c r="G722" s="57"/>
      <c r="H722" s="56"/>
    </row>
    <row r="723">
      <c r="A723" s="56"/>
      <c r="B723" s="56"/>
      <c r="C723" s="56"/>
      <c r="D723" s="56"/>
      <c r="E723" s="56"/>
      <c r="F723" s="56"/>
      <c r="G723" s="57"/>
      <c r="H723" s="56"/>
    </row>
    <row r="724">
      <c r="A724" s="56"/>
      <c r="B724" s="56"/>
      <c r="C724" s="56"/>
      <c r="D724" s="56"/>
      <c r="E724" s="56"/>
      <c r="F724" s="56"/>
      <c r="G724" s="57"/>
      <c r="H724" s="56"/>
    </row>
    <row r="725">
      <c r="A725" s="56"/>
      <c r="B725" s="56"/>
      <c r="C725" s="56"/>
      <c r="D725" s="56"/>
      <c r="E725" s="56"/>
      <c r="F725" s="56"/>
      <c r="G725" s="57"/>
      <c r="H725" s="56"/>
    </row>
    <row r="726">
      <c r="A726" s="56"/>
      <c r="B726" s="56"/>
      <c r="C726" s="56"/>
      <c r="D726" s="56"/>
      <c r="E726" s="56"/>
      <c r="F726" s="56"/>
      <c r="G726" s="57"/>
      <c r="H726" s="56"/>
    </row>
    <row r="727">
      <c r="A727" s="56"/>
      <c r="B727" s="56"/>
      <c r="C727" s="56"/>
      <c r="D727" s="56"/>
      <c r="E727" s="56"/>
      <c r="F727" s="56"/>
      <c r="G727" s="57"/>
      <c r="H727" s="56"/>
    </row>
    <row r="728">
      <c r="A728" s="56"/>
      <c r="B728" s="56"/>
      <c r="C728" s="56"/>
      <c r="D728" s="56"/>
      <c r="E728" s="56"/>
      <c r="F728" s="56"/>
      <c r="G728" s="57"/>
      <c r="H728" s="56"/>
    </row>
    <row r="729">
      <c r="A729" s="56"/>
      <c r="B729" s="56"/>
      <c r="C729" s="56"/>
      <c r="D729" s="56"/>
      <c r="E729" s="56"/>
      <c r="F729" s="56"/>
      <c r="G729" s="57"/>
      <c r="H729" s="56"/>
    </row>
    <row r="730">
      <c r="A730" s="56"/>
      <c r="B730" s="56"/>
      <c r="C730" s="56"/>
      <c r="D730" s="56"/>
      <c r="E730" s="56"/>
      <c r="F730" s="56"/>
      <c r="G730" s="57"/>
      <c r="H730" s="56"/>
    </row>
    <row r="731">
      <c r="A731" s="56"/>
      <c r="B731" s="56"/>
      <c r="C731" s="56"/>
      <c r="D731" s="56"/>
      <c r="E731" s="56"/>
      <c r="F731" s="56"/>
      <c r="G731" s="57"/>
      <c r="H731" s="56"/>
    </row>
    <row r="732">
      <c r="A732" s="56"/>
      <c r="B732" s="56"/>
      <c r="C732" s="56"/>
      <c r="D732" s="56"/>
      <c r="E732" s="56"/>
      <c r="F732" s="56"/>
      <c r="G732" s="57"/>
      <c r="H732" s="56"/>
    </row>
    <row r="733">
      <c r="A733" s="56"/>
      <c r="B733" s="56"/>
      <c r="C733" s="56"/>
      <c r="D733" s="56"/>
      <c r="E733" s="56"/>
      <c r="F733" s="56"/>
      <c r="G733" s="57"/>
      <c r="H733" s="56"/>
    </row>
    <row r="734">
      <c r="A734" s="56"/>
      <c r="B734" s="56"/>
      <c r="C734" s="56"/>
      <c r="D734" s="56"/>
      <c r="E734" s="56"/>
      <c r="F734" s="56"/>
      <c r="G734" s="57"/>
      <c r="H734" s="56"/>
    </row>
    <row r="735">
      <c r="A735" s="56"/>
      <c r="B735" s="56"/>
      <c r="C735" s="56"/>
      <c r="D735" s="56"/>
      <c r="E735" s="56"/>
      <c r="F735" s="56"/>
      <c r="G735" s="57"/>
      <c r="H735" s="56"/>
    </row>
    <row r="736">
      <c r="A736" s="56"/>
      <c r="B736" s="56"/>
      <c r="C736" s="56"/>
      <c r="D736" s="56"/>
      <c r="E736" s="56"/>
      <c r="F736" s="56"/>
      <c r="G736" s="57"/>
      <c r="H736" s="56"/>
    </row>
    <row r="737">
      <c r="A737" s="56"/>
      <c r="B737" s="56"/>
      <c r="C737" s="56"/>
      <c r="D737" s="56"/>
      <c r="E737" s="56"/>
      <c r="F737" s="56"/>
      <c r="G737" s="57"/>
      <c r="H737" s="56"/>
    </row>
    <row r="738">
      <c r="A738" s="56"/>
      <c r="B738" s="56"/>
      <c r="C738" s="56"/>
      <c r="D738" s="56"/>
      <c r="E738" s="56"/>
      <c r="F738" s="56"/>
      <c r="G738" s="57"/>
      <c r="H738" s="56"/>
    </row>
    <row r="739">
      <c r="A739" s="56"/>
      <c r="B739" s="56"/>
      <c r="C739" s="56"/>
      <c r="D739" s="56"/>
      <c r="E739" s="56"/>
      <c r="F739" s="56"/>
      <c r="G739" s="57"/>
      <c r="H739" s="56"/>
    </row>
    <row r="740">
      <c r="A740" s="56"/>
      <c r="B740" s="56"/>
      <c r="C740" s="56"/>
      <c r="D740" s="56"/>
      <c r="E740" s="56"/>
      <c r="F740" s="56"/>
      <c r="G740" s="57"/>
      <c r="H740" s="56"/>
    </row>
    <row r="741">
      <c r="A741" s="56"/>
      <c r="B741" s="56"/>
      <c r="C741" s="56"/>
      <c r="D741" s="56"/>
      <c r="E741" s="56"/>
      <c r="F741" s="56"/>
      <c r="G741" s="57"/>
      <c r="H741" s="56"/>
    </row>
    <row r="742">
      <c r="A742" s="56"/>
      <c r="B742" s="56"/>
      <c r="C742" s="56"/>
      <c r="D742" s="56"/>
      <c r="E742" s="56"/>
      <c r="F742" s="56"/>
      <c r="G742" s="57"/>
      <c r="H742" s="56"/>
    </row>
    <row r="743">
      <c r="A743" s="56"/>
      <c r="B743" s="56"/>
      <c r="C743" s="56"/>
      <c r="D743" s="56"/>
      <c r="E743" s="56"/>
      <c r="F743" s="56"/>
      <c r="G743" s="57"/>
      <c r="H743" s="56"/>
    </row>
    <row r="744">
      <c r="A744" s="56"/>
      <c r="B744" s="56"/>
      <c r="C744" s="56"/>
      <c r="D744" s="56"/>
      <c r="E744" s="56"/>
      <c r="F744" s="56"/>
      <c r="G744" s="57"/>
      <c r="H744" s="56"/>
    </row>
    <row r="745">
      <c r="A745" s="56"/>
      <c r="B745" s="56"/>
      <c r="C745" s="56"/>
      <c r="D745" s="56"/>
      <c r="E745" s="56"/>
      <c r="F745" s="56"/>
      <c r="G745" s="57"/>
      <c r="H745" s="56"/>
    </row>
    <row r="746">
      <c r="A746" s="56"/>
      <c r="B746" s="56"/>
      <c r="C746" s="56"/>
      <c r="D746" s="56"/>
      <c r="E746" s="56"/>
      <c r="F746" s="56"/>
      <c r="G746" s="57"/>
      <c r="H746" s="56"/>
    </row>
    <row r="747">
      <c r="A747" s="56"/>
      <c r="B747" s="56"/>
      <c r="C747" s="56"/>
      <c r="D747" s="56"/>
      <c r="E747" s="56"/>
      <c r="F747" s="56"/>
      <c r="G747" s="57"/>
      <c r="H747" s="56"/>
    </row>
    <row r="748">
      <c r="A748" s="56"/>
      <c r="B748" s="56"/>
      <c r="C748" s="56"/>
      <c r="D748" s="56"/>
      <c r="E748" s="56"/>
      <c r="F748" s="56"/>
      <c r="G748" s="57"/>
      <c r="H748" s="56"/>
    </row>
    <row r="749">
      <c r="A749" s="56"/>
      <c r="B749" s="56"/>
      <c r="C749" s="56"/>
      <c r="D749" s="56"/>
      <c r="E749" s="56"/>
      <c r="F749" s="56"/>
      <c r="G749" s="57"/>
      <c r="H749" s="56"/>
    </row>
    <row r="750">
      <c r="A750" s="56"/>
      <c r="B750" s="56"/>
      <c r="C750" s="56"/>
      <c r="D750" s="56"/>
      <c r="E750" s="56"/>
      <c r="F750" s="56"/>
      <c r="G750" s="57"/>
      <c r="H750" s="56"/>
    </row>
    <row r="751">
      <c r="A751" s="56"/>
      <c r="B751" s="56"/>
      <c r="C751" s="56"/>
      <c r="D751" s="56"/>
      <c r="E751" s="56"/>
      <c r="F751" s="56"/>
      <c r="G751" s="57"/>
      <c r="H751" s="56"/>
    </row>
    <row r="752">
      <c r="A752" s="56"/>
      <c r="B752" s="56"/>
      <c r="C752" s="56"/>
      <c r="D752" s="56"/>
      <c r="E752" s="56"/>
      <c r="F752" s="56"/>
      <c r="G752" s="57"/>
      <c r="H752" s="56"/>
    </row>
    <row r="753">
      <c r="A753" s="56"/>
      <c r="B753" s="56"/>
      <c r="C753" s="56"/>
      <c r="D753" s="56"/>
      <c r="E753" s="56"/>
      <c r="F753" s="56"/>
      <c r="G753" s="57"/>
      <c r="H753" s="56"/>
    </row>
    <row r="754">
      <c r="A754" s="56"/>
      <c r="B754" s="56"/>
      <c r="C754" s="56"/>
      <c r="D754" s="56"/>
      <c r="E754" s="56"/>
      <c r="F754" s="56"/>
      <c r="G754" s="57"/>
      <c r="H754" s="56"/>
    </row>
    <row r="755">
      <c r="A755" s="56"/>
      <c r="B755" s="56"/>
      <c r="C755" s="56"/>
      <c r="D755" s="56"/>
      <c r="E755" s="56"/>
      <c r="F755" s="56"/>
      <c r="G755" s="57"/>
      <c r="H755" s="56"/>
    </row>
    <row r="756">
      <c r="A756" s="56"/>
      <c r="B756" s="56"/>
      <c r="C756" s="56"/>
      <c r="D756" s="56"/>
      <c r="E756" s="56"/>
      <c r="F756" s="56"/>
      <c r="G756" s="57"/>
      <c r="H756" s="56"/>
    </row>
    <row r="757">
      <c r="A757" s="56"/>
      <c r="B757" s="56"/>
      <c r="C757" s="56"/>
      <c r="D757" s="56"/>
      <c r="E757" s="56"/>
      <c r="F757" s="56"/>
      <c r="G757" s="57"/>
      <c r="H757" s="56"/>
    </row>
    <row r="758">
      <c r="A758" s="56"/>
      <c r="B758" s="56"/>
      <c r="C758" s="56"/>
      <c r="D758" s="56"/>
      <c r="E758" s="56"/>
      <c r="F758" s="56"/>
      <c r="G758" s="57"/>
      <c r="H758" s="56"/>
    </row>
    <row r="759">
      <c r="A759" s="56"/>
      <c r="B759" s="56"/>
      <c r="C759" s="56"/>
      <c r="D759" s="56"/>
      <c r="E759" s="56"/>
      <c r="F759" s="56"/>
      <c r="G759" s="57"/>
      <c r="H759" s="56"/>
    </row>
    <row r="760">
      <c r="A760" s="56"/>
      <c r="B760" s="56"/>
      <c r="C760" s="56"/>
      <c r="D760" s="56"/>
      <c r="E760" s="56"/>
      <c r="F760" s="56"/>
      <c r="G760" s="57"/>
      <c r="H760" s="56"/>
    </row>
    <row r="761">
      <c r="A761" s="56"/>
      <c r="B761" s="56"/>
      <c r="C761" s="56"/>
      <c r="D761" s="56"/>
      <c r="E761" s="56"/>
      <c r="F761" s="56"/>
      <c r="G761" s="57"/>
      <c r="H761" s="56"/>
    </row>
    <row r="762">
      <c r="A762" s="56"/>
      <c r="B762" s="56"/>
      <c r="C762" s="56"/>
      <c r="D762" s="56"/>
      <c r="E762" s="56"/>
      <c r="F762" s="56"/>
      <c r="G762" s="57"/>
      <c r="H762" s="56"/>
    </row>
    <row r="763">
      <c r="A763" s="56"/>
      <c r="B763" s="56"/>
      <c r="C763" s="56"/>
      <c r="D763" s="56"/>
      <c r="E763" s="56"/>
      <c r="F763" s="56"/>
      <c r="G763" s="57"/>
      <c r="H763" s="56"/>
    </row>
    <row r="764">
      <c r="A764" s="56"/>
      <c r="B764" s="56"/>
      <c r="C764" s="56"/>
      <c r="D764" s="56"/>
      <c r="E764" s="56"/>
      <c r="F764" s="56"/>
      <c r="G764" s="57"/>
      <c r="H764" s="56"/>
    </row>
    <row r="765">
      <c r="A765" s="56"/>
      <c r="B765" s="56"/>
      <c r="C765" s="56"/>
      <c r="D765" s="56"/>
      <c r="E765" s="56"/>
      <c r="F765" s="56"/>
      <c r="G765" s="57"/>
      <c r="H765" s="56"/>
    </row>
    <row r="766">
      <c r="A766" s="56"/>
      <c r="B766" s="56"/>
      <c r="C766" s="56"/>
      <c r="D766" s="56"/>
      <c r="E766" s="56"/>
      <c r="F766" s="56"/>
      <c r="G766" s="57"/>
      <c r="H766" s="56"/>
    </row>
    <row r="767">
      <c r="A767" s="56"/>
      <c r="B767" s="56"/>
      <c r="C767" s="56"/>
      <c r="D767" s="56"/>
      <c r="E767" s="56"/>
      <c r="F767" s="56"/>
      <c r="G767" s="57"/>
      <c r="H767" s="56"/>
    </row>
    <row r="768">
      <c r="A768" s="56"/>
      <c r="B768" s="56"/>
      <c r="C768" s="56"/>
      <c r="D768" s="56"/>
      <c r="E768" s="56"/>
      <c r="F768" s="56"/>
      <c r="G768" s="57"/>
      <c r="H768" s="56"/>
    </row>
    <row r="769">
      <c r="A769" s="56"/>
      <c r="B769" s="56"/>
      <c r="C769" s="56"/>
      <c r="D769" s="56"/>
      <c r="E769" s="56"/>
      <c r="F769" s="56"/>
      <c r="G769" s="57"/>
      <c r="H769" s="56"/>
    </row>
    <row r="770">
      <c r="A770" s="56"/>
      <c r="B770" s="56"/>
      <c r="C770" s="56"/>
      <c r="D770" s="56"/>
      <c r="E770" s="56"/>
      <c r="F770" s="56"/>
      <c r="G770" s="57"/>
      <c r="H770" s="56"/>
    </row>
    <row r="771">
      <c r="A771" s="56"/>
      <c r="B771" s="56"/>
      <c r="C771" s="56"/>
      <c r="D771" s="56"/>
      <c r="E771" s="56"/>
      <c r="F771" s="56"/>
      <c r="G771" s="57"/>
      <c r="H771" s="56"/>
    </row>
    <row r="772">
      <c r="A772" s="56"/>
      <c r="B772" s="56"/>
      <c r="C772" s="56"/>
      <c r="D772" s="56"/>
      <c r="E772" s="56"/>
      <c r="F772" s="56"/>
      <c r="G772" s="57"/>
      <c r="H772" s="56"/>
    </row>
    <row r="773">
      <c r="A773" s="56"/>
      <c r="B773" s="56"/>
      <c r="C773" s="56"/>
      <c r="D773" s="56"/>
      <c r="E773" s="56"/>
      <c r="F773" s="56"/>
      <c r="G773" s="57"/>
      <c r="H773" s="56"/>
    </row>
    <row r="774">
      <c r="A774" s="56"/>
      <c r="B774" s="56"/>
      <c r="C774" s="56"/>
      <c r="D774" s="56"/>
      <c r="E774" s="56"/>
      <c r="F774" s="56"/>
      <c r="G774" s="57"/>
      <c r="H774" s="56"/>
    </row>
    <row r="775">
      <c r="A775" s="56"/>
      <c r="B775" s="56"/>
      <c r="C775" s="56"/>
      <c r="D775" s="56"/>
      <c r="E775" s="56"/>
      <c r="F775" s="56"/>
      <c r="G775" s="57"/>
      <c r="H775" s="56"/>
    </row>
    <row r="776">
      <c r="A776" s="56"/>
      <c r="B776" s="56"/>
      <c r="C776" s="56"/>
      <c r="D776" s="56"/>
      <c r="E776" s="56"/>
      <c r="F776" s="56"/>
      <c r="G776" s="57"/>
      <c r="H776" s="56"/>
    </row>
    <row r="777">
      <c r="A777" s="56"/>
      <c r="B777" s="56"/>
      <c r="C777" s="56"/>
      <c r="D777" s="56"/>
      <c r="E777" s="56"/>
      <c r="F777" s="56"/>
      <c r="G777" s="57"/>
      <c r="H777" s="56"/>
    </row>
    <row r="778">
      <c r="A778" s="56"/>
      <c r="B778" s="56"/>
      <c r="C778" s="56"/>
      <c r="D778" s="56"/>
      <c r="E778" s="56"/>
      <c r="F778" s="56"/>
      <c r="G778" s="57"/>
      <c r="H778" s="56"/>
    </row>
    <row r="779">
      <c r="A779" s="56"/>
      <c r="B779" s="56"/>
      <c r="C779" s="56"/>
      <c r="D779" s="56"/>
      <c r="E779" s="56"/>
      <c r="F779" s="56"/>
      <c r="G779" s="57"/>
      <c r="H779" s="56"/>
    </row>
    <row r="780">
      <c r="A780" s="56"/>
      <c r="B780" s="56"/>
      <c r="C780" s="56"/>
      <c r="D780" s="56"/>
      <c r="E780" s="56"/>
      <c r="F780" s="56"/>
      <c r="G780" s="57"/>
      <c r="H780" s="56"/>
    </row>
    <row r="781">
      <c r="A781" s="56"/>
      <c r="B781" s="56"/>
      <c r="C781" s="56"/>
      <c r="D781" s="56"/>
      <c r="E781" s="56"/>
      <c r="F781" s="56"/>
      <c r="G781" s="57"/>
      <c r="H781" s="56"/>
    </row>
    <row r="782">
      <c r="A782" s="56"/>
      <c r="B782" s="56"/>
      <c r="C782" s="56"/>
      <c r="D782" s="56"/>
      <c r="E782" s="56"/>
      <c r="F782" s="56"/>
      <c r="G782" s="57"/>
      <c r="H782" s="56"/>
    </row>
    <row r="783">
      <c r="A783" s="56"/>
      <c r="B783" s="56"/>
      <c r="C783" s="56"/>
      <c r="D783" s="56"/>
      <c r="E783" s="56"/>
      <c r="F783" s="56"/>
      <c r="G783" s="57"/>
      <c r="H783" s="56"/>
    </row>
    <row r="784">
      <c r="A784" s="56"/>
      <c r="B784" s="56"/>
      <c r="C784" s="56"/>
      <c r="D784" s="56"/>
      <c r="E784" s="56"/>
      <c r="F784" s="56"/>
      <c r="G784" s="57"/>
      <c r="H784" s="56"/>
    </row>
    <row r="785">
      <c r="A785" s="56"/>
      <c r="B785" s="56"/>
      <c r="C785" s="56"/>
      <c r="D785" s="56"/>
      <c r="E785" s="56"/>
      <c r="F785" s="56"/>
      <c r="G785" s="57"/>
      <c r="H785" s="56"/>
    </row>
    <row r="786">
      <c r="A786" s="56"/>
      <c r="B786" s="56"/>
      <c r="C786" s="56"/>
      <c r="D786" s="56"/>
      <c r="E786" s="56"/>
      <c r="F786" s="56"/>
      <c r="G786" s="57"/>
      <c r="H786" s="56"/>
    </row>
    <row r="787">
      <c r="A787" s="56"/>
      <c r="B787" s="56"/>
      <c r="C787" s="56"/>
      <c r="D787" s="56"/>
      <c r="E787" s="56"/>
      <c r="F787" s="56"/>
      <c r="G787" s="57"/>
      <c r="H787" s="56"/>
    </row>
    <row r="788">
      <c r="A788" s="56"/>
      <c r="B788" s="56"/>
      <c r="C788" s="56"/>
      <c r="D788" s="56"/>
      <c r="E788" s="56"/>
      <c r="F788" s="56"/>
      <c r="G788" s="57"/>
      <c r="H788" s="56"/>
    </row>
    <row r="789">
      <c r="A789" s="56"/>
      <c r="B789" s="56"/>
      <c r="C789" s="56"/>
      <c r="D789" s="56"/>
      <c r="E789" s="56"/>
      <c r="F789" s="56"/>
      <c r="G789" s="57"/>
      <c r="H789" s="56"/>
    </row>
    <row r="790">
      <c r="A790" s="56"/>
      <c r="B790" s="56"/>
      <c r="C790" s="56"/>
      <c r="D790" s="56"/>
      <c r="E790" s="56"/>
      <c r="F790" s="56"/>
      <c r="G790" s="57"/>
      <c r="H790" s="56"/>
    </row>
    <row r="791">
      <c r="A791" s="56"/>
      <c r="B791" s="56"/>
      <c r="C791" s="56"/>
      <c r="D791" s="56"/>
      <c r="E791" s="56"/>
      <c r="F791" s="56"/>
      <c r="G791" s="57"/>
      <c r="H791" s="56"/>
    </row>
    <row r="792">
      <c r="A792" s="56"/>
      <c r="B792" s="56"/>
      <c r="C792" s="56"/>
      <c r="D792" s="56"/>
      <c r="E792" s="56"/>
      <c r="F792" s="56"/>
      <c r="G792" s="57"/>
      <c r="H792" s="56"/>
    </row>
    <row r="793">
      <c r="A793" s="56"/>
      <c r="B793" s="56"/>
      <c r="C793" s="56"/>
      <c r="D793" s="56"/>
      <c r="E793" s="56"/>
      <c r="F793" s="56"/>
      <c r="G793" s="57"/>
      <c r="H793" s="56"/>
    </row>
    <row r="794">
      <c r="A794" s="56"/>
      <c r="B794" s="56"/>
      <c r="C794" s="56"/>
      <c r="D794" s="56"/>
      <c r="E794" s="56"/>
      <c r="F794" s="56"/>
      <c r="G794" s="57"/>
      <c r="H794" s="56"/>
    </row>
    <row r="795">
      <c r="A795" s="56"/>
      <c r="B795" s="56"/>
      <c r="C795" s="56"/>
      <c r="D795" s="56"/>
      <c r="E795" s="56"/>
      <c r="F795" s="56"/>
      <c r="G795" s="57"/>
      <c r="H795" s="56"/>
    </row>
    <row r="796">
      <c r="A796" s="56"/>
      <c r="B796" s="56"/>
      <c r="C796" s="56"/>
      <c r="D796" s="56"/>
      <c r="E796" s="56"/>
      <c r="F796" s="56"/>
      <c r="G796" s="57"/>
      <c r="H796" s="56"/>
    </row>
    <row r="797">
      <c r="A797" s="56"/>
      <c r="B797" s="56"/>
      <c r="C797" s="56"/>
      <c r="D797" s="56"/>
      <c r="E797" s="56"/>
      <c r="F797" s="56"/>
      <c r="G797" s="57"/>
      <c r="H797" s="56"/>
    </row>
    <row r="798">
      <c r="A798" s="56"/>
      <c r="B798" s="56"/>
      <c r="C798" s="56"/>
      <c r="D798" s="56"/>
      <c r="E798" s="56"/>
      <c r="F798" s="56"/>
      <c r="G798" s="57"/>
      <c r="H798" s="56"/>
    </row>
    <row r="799">
      <c r="A799" s="56"/>
      <c r="B799" s="56"/>
      <c r="C799" s="56"/>
      <c r="D799" s="56"/>
      <c r="E799" s="56"/>
      <c r="F799" s="56"/>
      <c r="G799" s="57"/>
      <c r="H799" s="56"/>
    </row>
    <row r="800">
      <c r="A800" s="56"/>
      <c r="B800" s="56"/>
      <c r="C800" s="56"/>
      <c r="D800" s="56"/>
      <c r="E800" s="56"/>
      <c r="F800" s="56"/>
      <c r="G800" s="57"/>
      <c r="H800" s="56"/>
    </row>
    <row r="801">
      <c r="A801" s="56"/>
      <c r="B801" s="56"/>
      <c r="C801" s="56"/>
      <c r="D801" s="56"/>
      <c r="E801" s="56"/>
      <c r="F801" s="56"/>
      <c r="G801" s="57"/>
      <c r="H801" s="56"/>
    </row>
    <row r="802">
      <c r="A802" s="56"/>
      <c r="B802" s="56"/>
      <c r="C802" s="56"/>
      <c r="D802" s="56"/>
      <c r="E802" s="56"/>
      <c r="F802" s="56"/>
      <c r="G802" s="57"/>
      <c r="H802" s="56"/>
    </row>
    <row r="803">
      <c r="A803" s="56"/>
      <c r="B803" s="56"/>
      <c r="C803" s="56"/>
      <c r="D803" s="56"/>
      <c r="E803" s="56"/>
      <c r="F803" s="56"/>
      <c r="G803" s="57"/>
      <c r="H803" s="56"/>
    </row>
    <row r="804">
      <c r="A804" s="56"/>
      <c r="B804" s="56"/>
      <c r="C804" s="56"/>
      <c r="D804" s="56"/>
      <c r="E804" s="56"/>
      <c r="F804" s="56"/>
      <c r="G804" s="57"/>
      <c r="H804" s="56"/>
    </row>
    <row r="805">
      <c r="A805" s="56"/>
      <c r="B805" s="56"/>
      <c r="C805" s="56"/>
      <c r="D805" s="56"/>
      <c r="E805" s="56"/>
      <c r="F805" s="56"/>
      <c r="G805" s="57"/>
      <c r="H805" s="56"/>
    </row>
    <row r="806">
      <c r="A806" s="56"/>
      <c r="B806" s="56"/>
      <c r="C806" s="56"/>
      <c r="D806" s="56"/>
      <c r="E806" s="56"/>
      <c r="F806" s="56"/>
      <c r="G806" s="57"/>
      <c r="H806" s="56"/>
    </row>
    <row r="807">
      <c r="A807" s="56"/>
      <c r="B807" s="56"/>
      <c r="C807" s="56"/>
      <c r="D807" s="56"/>
      <c r="E807" s="56"/>
      <c r="F807" s="56"/>
      <c r="G807" s="57"/>
      <c r="H807" s="56"/>
    </row>
    <row r="808">
      <c r="A808" s="56"/>
      <c r="B808" s="56"/>
      <c r="C808" s="56"/>
      <c r="D808" s="56"/>
      <c r="E808" s="56"/>
      <c r="F808" s="56"/>
      <c r="G808" s="57"/>
      <c r="H808" s="56"/>
    </row>
    <row r="809">
      <c r="A809" s="56"/>
      <c r="B809" s="56"/>
      <c r="C809" s="56"/>
      <c r="D809" s="56"/>
      <c r="E809" s="56"/>
      <c r="F809" s="56"/>
      <c r="G809" s="57"/>
      <c r="H809" s="56"/>
    </row>
    <row r="810">
      <c r="A810" s="56"/>
      <c r="B810" s="56"/>
      <c r="C810" s="56"/>
      <c r="D810" s="56"/>
      <c r="E810" s="56"/>
      <c r="F810" s="56"/>
      <c r="G810" s="57"/>
      <c r="H810" s="56"/>
    </row>
    <row r="811">
      <c r="A811" s="56"/>
      <c r="B811" s="56"/>
      <c r="C811" s="56"/>
      <c r="D811" s="56"/>
      <c r="E811" s="56"/>
      <c r="F811" s="56"/>
      <c r="G811" s="57"/>
      <c r="H811" s="56"/>
    </row>
    <row r="812">
      <c r="A812" s="56"/>
      <c r="B812" s="56"/>
      <c r="C812" s="56"/>
      <c r="D812" s="56"/>
      <c r="E812" s="56"/>
      <c r="F812" s="56"/>
      <c r="G812" s="57"/>
      <c r="H812" s="56"/>
    </row>
    <row r="813">
      <c r="A813" s="56"/>
      <c r="B813" s="56"/>
      <c r="C813" s="56"/>
      <c r="D813" s="56"/>
      <c r="E813" s="56"/>
      <c r="F813" s="56"/>
      <c r="G813" s="57"/>
      <c r="H813" s="56"/>
    </row>
    <row r="814">
      <c r="A814" s="56"/>
      <c r="B814" s="56"/>
      <c r="C814" s="56"/>
      <c r="D814" s="56"/>
      <c r="E814" s="56"/>
      <c r="F814" s="56"/>
      <c r="G814" s="57"/>
      <c r="H814" s="56"/>
    </row>
    <row r="815">
      <c r="A815" s="56"/>
      <c r="B815" s="56"/>
      <c r="C815" s="56"/>
      <c r="D815" s="56"/>
      <c r="E815" s="56"/>
      <c r="F815" s="56"/>
      <c r="G815" s="57"/>
      <c r="H815" s="56"/>
    </row>
    <row r="816">
      <c r="A816" s="56"/>
      <c r="B816" s="56"/>
      <c r="C816" s="56"/>
      <c r="D816" s="56"/>
      <c r="E816" s="56"/>
      <c r="F816" s="56"/>
      <c r="G816" s="57"/>
      <c r="H816" s="56"/>
    </row>
    <row r="817">
      <c r="A817" s="56"/>
      <c r="B817" s="56"/>
      <c r="C817" s="56"/>
      <c r="D817" s="56"/>
      <c r="E817" s="56"/>
      <c r="F817" s="56"/>
      <c r="G817" s="57"/>
      <c r="H817" s="56"/>
    </row>
    <row r="818">
      <c r="A818" s="56"/>
      <c r="B818" s="56"/>
      <c r="C818" s="56"/>
      <c r="D818" s="56"/>
      <c r="E818" s="56"/>
      <c r="F818" s="56"/>
      <c r="G818" s="57"/>
      <c r="H818" s="56"/>
    </row>
    <row r="819">
      <c r="A819" s="56"/>
      <c r="B819" s="56"/>
      <c r="C819" s="56"/>
      <c r="D819" s="56"/>
      <c r="E819" s="56"/>
      <c r="F819" s="56"/>
      <c r="G819" s="57"/>
      <c r="H819" s="56"/>
    </row>
    <row r="820">
      <c r="A820" s="56"/>
      <c r="B820" s="56"/>
      <c r="C820" s="56"/>
      <c r="D820" s="56"/>
      <c r="E820" s="56"/>
      <c r="F820" s="56"/>
      <c r="G820" s="57"/>
      <c r="H820" s="56"/>
    </row>
    <row r="821">
      <c r="A821" s="56"/>
      <c r="B821" s="56"/>
      <c r="C821" s="56"/>
      <c r="D821" s="56"/>
      <c r="E821" s="56"/>
      <c r="F821" s="56"/>
      <c r="G821" s="57"/>
      <c r="H821" s="56"/>
    </row>
    <row r="822">
      <c r="A822" s="56"/>
      <c r="B822" s="56"/>
      <c r="C822" s="56"/>
      <c r="D822" s="56"/>
      <c r="E822" s="56"/>
      <c r="F822" s="56"/>
      <c r="G822" s="57"/>
      <c r="H822" s="56"/>
    </row>
    <row r="823">
      <c r="A823" s="56"/>
      <c r="B823" s="56"/>
      <c r="C823" s="56"/>
      <c r="D823" s="56"/>
      <c r="E823" s="56"/>
      <c r="F823" s="56"/>
      <c r="G823" s="57"/>
      <c r="H823" s="56"/>
    </row>
    <row r="824">
      <c r="A824" s="56"/>
      <c r="B824" s="56"/>
      <c r="C824" s="56"/>
      <c r="D824" s="56"/>
      <c r="E824" s="56"/>
      <c r="F824" s="56"/>
      <c r="G824" s="57"/>
      <c r="H824" s="56"/>
    </row>
    <row r="825">
      <c r="A825" s="56"/>
      <c r="B825" s="56"/>
      <c r="C825" s="56"/>
      <c r="D825" s="56"/>
      <c r="E825" s="56"/>
      <c r="F825" s="56"/>
      <c r="G825" s="57"/>
      <c r="H825" s="56"/>
    </row>
    <row r="826">
      <c r="A826" s="56"/>
      <c r="B826" s="56"/>
      <c r="C826" s="56"/>
      <c r="D826" s="56"/>
      <c r="E826" s="56"/>
      <c r="F826" s="56"/>
      <c r="G826" s="57"/>
      <c r="H826" s="56"/>
    </row>
    <row r="827">
      <c r="A827" s="56"/>
      <c r="B827" s="56"/>
      <c r="C827" s="56"/>
      <c r="D827" s="56"/>
      <c r="E827" s="56"/>
      <c r="F827" s="56"/>
      <c r="G827" s="57"/>
      <c r="H827" s="56"/>
    </row>
    <row r="828">
      <c r="A828" s="56"/>
      <c r="B828" s="56"/>
      <c r="C828" s="56"/>
      <c r="D828" s="56"/>
      <c r="E828" s="56"/>
      <c r="F828" s="56"/>
      <c r="G828" s="57"/>
      <c r="H828" s="56"/>
    </row>
    <row r="829">
      <c r="A829" s="56"/>
      <c r="B829" s="56"/>
      <c r="C829" s="56"/>
      <c r="D829" s="56"/>
      <c r="E829" s="56"/>
      <c r="F829" s="56"/>
      <c r="G829" s="57"/>
      <c r="H829" s="56"/>
    </row>
    <row r="830">
      <c r="A830" s="56"/>
      <c r="B830" s="56"/>
      <c r="C830" s="56"/>
      <c r="D830" s="56"/>
      <c r="E830" s="56"/>
      <c r="F830" s="56"/>
      <c r="G830" s="57"/>
      <c r="H830" s="56"/>
    </row>
    <row r="831">
      <c r="A831" s="56"/>
      <c r="B831" s="56"/>
      <c r="C831" s="56"/>
      <c r="D831" s="56"/>
      <c r="E831" s="56"/>
      <c r="F831" s="56"/>
      <c r="G831" s="57"/>
      <c r="H831" s="56"/>
    </row>
    <row r="832">
      <c r="A832" s="56"/>
      <c r="B832" s="56"/>
      <c r="C832" s="56"/>
      <c r="D832" s="56"/>
      <c r="E832" s="56"/>
      <c r="F832" s="56"/>
      <c r="G832" s="57"/>
      <c r="H832" s="56"/>
    </row>
    <row r="833">
      <c r="A833" s="56"/>
      <c r="B833" s="56"/>
      <c r="C833" s="56"/>
      <c r="D833" s="56"/>
      <c r="E833" s="56"/>
      <c r="F833" s="56"/>
      <c r="G833" s="57"/>
      <c r="H833" s="56"/>
    </row>
    <row r="834">
      <c r="A834" s="56"/>
      <c r="B834" s="56"/>
      <c r="C834" s="56"/>
      <c r="D834" s="56"/>
      <c r="E834" s="56"/>
      <c r="F834" s="56"/>
      <c r="G834" s="57"/>
      <c r="H834" s="56"/>
    </row>
    <row r="835">
      <c r="A835" s="56"/>
      <c r="B835" s="56"/>
      <c r="C835" s="56"/>
      <c r="D835" s="56"/>
      <c r="E835" s="56"/>
      <c r="F835" s="56"/>
      <c r="G835" s="57"/>
      <c r="H835" s="56"/>
    </row>
    <row r="836">
      <c r="A836" s="56"/>
      <c r="B836" s="56"/>
      <c r="C836" s="56"/>
      <c r="D836" s="56"/>
      <c r="E836" s="56"/>
      <c r="F836" s="56"/>
      <c r="G836" s="57"/>
      <c r="H836" s="56"/>
    </row>
    <row r="837">
      <c r="A837" s="56"/>
      <c r="B837" s="56"/>
      <c r="C837" s="56"/>
      <c r="D837" s="56"/>
      <c r="E837" s="56"/>
      <c r="F837" s="56"/>
      <c r="G837" s="57"/>
      <c r="H837" s="56"/>
    </row>
    <row r="838">
      <c r="A838" s="56"/>
      <c r="B838" s="56"/>
      <c r="C838" s="56"/>
      <c r="D838" s="56"/>
      <c r="E838" s="56"/>
      <c r="F838" s="56"/>
      <c r="G838" s="57"/>
      <c r="H838" s="56"/>
    </row>
    <row r="839">
      <c r="A839" s="56"/>
      <c r="B839" s="56"/>
      <c r="C839" s="56"/>
      <c r="D839" s="56"/>
      <c r="E839" s="56"/>
      <c r="F839" s="56"/>
      <c r="G839" s="57"/>
      <c r="H839" s="56"/>
    </row>
    <row r="840">
      <c r="A840" s="56"/>
      <c r="B840" s="56"/>
      <c r="C840" s="56"/>
      <c r="D840" s="56"/>
      <c r="E840" s="56"/>
      <c r="F840" s="56"/>
      <c r="G840" s="57"/>
      <c r="H840" s="56"/>
    </row>
    <row r="841">
      <c r="A841" s="56"/>
      <c r="B841" s="56"/>
      <c r="C841" s="56"/>
      <c r="D841" s="56"/>
      <c r="E841" s="56"/>
      <c r="F841" s="56"/>
      <c r="G841" s="57"/>
      <c r="H841" s="56"/>
    </row>
    <row r="842">
      <c r="A842" s="56"/>
      <c r="B842" s="56"/>
      <c r="C842" s="56"/>
      <c r="D842" s="56"/>
      <c r="E842" s="56"/>
      <c r="F842" s="56"/>
      <c r="G842" s="57"/>
      <c r="H842" s="56"/>
    </row>
    <row r="843">
      <c r="A843" s="56"/>
      <c r="B843" s="56"/>
      <c r="C843" s="56"/>
      <c r="D843" s="56"/>
      <c r="E843" s="56"/>
      <c r="F843" s="56"/>
      <c r="G843" s="57"/>
      <c r="H843" s="56"/>
    </row>
    <row r="844">
      <c r="A844" s="56"/>
      <c r="B844" s="56"/>
      <c r="C844" s="56"/>
      <c r="D844" s="56"/>
      <c r="E844" s="56"/>
      <c r="F844" s="56"/>
      <c r="G844" s="57"/>
      <c r="H844" s="56"/>
    </row>
    <row r="845">
      <c r="A845" s="56"/>
      <c r="B845" s="56"/>
      <c r="C845" s="56"/>
      <c r="D845" s="56"/>
      <c r="E845" s="56"/>
      <c r="F845" s="56"/>
      <c r="G845" s="57"/>
      <c r="H845" s="56"/>
    </row>
    <row r="846">
      <c r="A846" s="56"/>
      <c r="B846" s="56"/>
      <c r="C846" s="56"/>
      <c r="D846" s="56"/>
      <c r="E846" s="56"/>
      <c r="F846" s="56"/>
      <c r="G846" s="57"/>
      <c r="H846" s="56"/>
    </row>
    <row r="847">
      <c r="A847" s="56"/>
      <c r="B847" s="56"/>
      <c r="C847" s="56"/>
      <c r="D847" s="56"/>
      <c r="E847" s="56"/>
      <c r="F847" s="56"/>
      <c r="G847" s="57"/>
      <c r="H847" s="56"/>
    </row>
    <row r="848">
      <c r="A848" s="56"/>
      <c r="B848" s="56"/>
      <c r="C848" s="56"/>
      <c r="D848" s="56"/>
      <c r="E848" s="56"/>
      <c r="F848" s="56"/>
      <c r="G848" s="57"/>
      <c r="H848" s="56"/>
    </row>
    <row r="849">
      <c r="A849" s="56"/>
      <c r="B849" s="56"/>
      <c r="C849" s="56"/>
      <c r="D849" s="56"/>
      <c r="E849" s="56"/>
      <c r="F849" s="56"/>
      <c r="G849" s="57"/>
      <c r="H849" s="56"/>
    </row>
    <row r="850">
      <c r="A850" s="56"/>
      <c r="B850" s="56"/>
      <c r="C850" s="56"/>
      <c r="D850" s="56"/>
      <c r="E850" s="56"/>
      <c r="F850" s="56"/>
      <c r="G850" s="57"/>
      <c r="H850" s="56"/>
    </row>
    <row r="851">
      <c r="A851" s="56"/>
      <c r="B851" s="56"/>
      <c r="C851" s="56"/>
      <c r="D851" s="56"/>
      <c r="E851" s="56"/>
      <c r="F851" s="56"/>
      <c r="G851" s="57"/>
      <c r="H851" s="56"/>
    </row>
    <row r="852">
      <c r="A852" s="56"/>
      <c r="B852" s="56"/>
      <c r="C852" s="56"/>
      <c r="D852" s="56"/>
      <c r="E852" s="56"/>
      <c r="F852" s="56"/>
      <c r="G852" s="57"/>
      <c r="H852" s="56"/>
    </row>
    <row r="853">
      <c r="A853" s="56"/>
      <c r="B853" s="56"/>
      <c r="C853" s="56"/>
      <c r="D853" s="56"/>
      <c r="E853" s="56"/>
      <c r="F853" s="56"/>
      <c r="G853" s="57"/>
      <c r="H853" s="56"/>
    </row>
    <row r="854">
      <c r="A854" s="56"/>
      <c r="B854" s="56"/>
      <c r="C854" s="56"/>
      <c r="D854" s="56"/>
      <c r="E854" s="56"/>
      <c r="F854" s="56"/>
      <c r="G854" s="57"/>
      <c r="H854" s="56"/>
    </row>
    <row r="855">
      <c r="A855" s="56"/>
      <c r="B855" s="56"/>
      <c r="C855" s="56"/>
      <c r="D855" s="56"/>
      <c r="E855" s="56"/>
      <c r="F855" s="56"/>
      <c r="G855" s="57"/>
      <c r="H855" s="56"/>
    </row>
    <row r="856">
      <c r="A856" s="56"/>
      <c r="B856" s="56"/>
      <c r="C856" s="56"/>
      <c r="D856" s="56"/>
      <c r="E856" s="56"/>
      <c r="F856" s="56"/>
      <c r="G856" s="57"/>
      <c r="H856" s="56"/>
    </row>
    <row r="857">
      <c r="A857" s="56"/>
      <c r="B857" s="56"/>
      <c r="C857" s="56"/>
      <c r="D857" s="56"/>
      <c r="E857" s="56"/>
      <c r="F857" s="56"/>
      <c r="G857" s="57"/>
      <c r="H857" s="56"/>
    </row>
    <row r="858">
      <c r="A858" s="56"/>
      <c r="B858" s="56"/>
      <c r="C858" s="56"/>
      <c r="D858" s="56"/>
      <c r="E858" s="56"/>
      <c r="F858" s="56"/>
      <c r="G858" s="57"/>
      <c r="H858" s="56"/>
    </row>
    <row r="859">
      <c r="A859" s="56"/>
      <c r="B859" s="56"/>
      <c r="C859" s="56"/>
      <c r="D859" s="56"/>
      <c r="E859" s="56"/>
      <c r="F859" s="56"/>
      <c r="G859" s="57"/>
      <c r="H859" s="56"/>
    </row>
    <row r="860">
      <c r="A860" s="56"/>
      <c r="B860" s="56"/>
      <c r="C860" s="56"/>
      <c r="D860" s="56"/>
      <c r="E860" s="56"/>
      <c r="F860" s="56"/>
      <c r="G860" s="57"/>
      <c r="H860" s="56"/>
    </row>
    <row r="861">
      <c r="A861" s="56"/>
      <c r="B861" s="56"/>
      <c r="C861" s="56"/>
      <c r="D861" s="56"/>
      <c r="E861" s="56"/>
      <c r="F861" s="56"/>
      <c r="G861" s="57"/>
      <c r="H861" s="56"/>
    </row>
    <row r="862">
      <c r="A862" s="56"/>
      <c r="B862" s="56"/>
      <c r="C862" s="56"/>
      <c r="D862" s="56"/>
      <c r="E862" s="56"/>
      <c r="F862" s="56"/>
      <c r="G862" s="57"/>
      <c r="H862" s="56"/>
    </row>
    <row r="863">
      <c r="A863" s="56"/>
      <c r="B863" s="56"/>
      <c r="C863" s="56"/>
      <c r="D863" s="56"/>
      <c r="E863" s="56"/>
      <c r="F863" s="56"/>
      <c r="G863" s="57"/>
      <c r="H863" s="56"/>
    </row>
    <row r="864">
      <c r="A864" s="56"/>
      <c r="B864" s="56"/>
      <c r="C864" s="56"/>
      <c r="D864" s="56"/>
      <c r="E864" s="56"/>
      <c r="F864" s="56"/>
      <c r="G864" s="57"/>
      <c r="H864" s="56"/>
    </row>
    <row r="865">
      <c r="A865" s="56"/>
      <c r="B865" s="56"/>
      <c r="C865" s="56"/>
      <c r="D865" s="56"/>
      <c r="E865" s="56"/>
      <c r="F865" s="56"/>
      <c r="G865" s="57"/>
      <c r="H865" s="56"/>
    </row>
    <row r="866">
      <c r="A866" s="56"/>
      <c r="B866" s="56"/>
      <c r="C866" s="56"/>
      <c r="D866" s="56"/>
      <c r="E866" s="56"/>
      <c r="F866" s="56"/>
      <c r="G866" s="57"/>
      <c r="H866" s="56"/>
    </row>
    <row r="867">
      <c r="A867" s="56"/>
      <c r="B867" s="56"/>
      <c r="C867" s="56"/>
      <c r="D867" s="56"/>
      <c r="E867" s="56"/>
      <c r="F867" s="56"/>
      <c r="G867" s="57"/>
      <c r="H867" s="56"/>
    </row>
    <row r="868">
      <c r="A868" s="56"/>
      <c r="B868" s="56"/>
      <c r="C868" s="56"/>
      <c r="D868" s="56"/>
      <c r="E868" s="56"/>
      <c r="F868" s="56"/>
      <c r="G868" s="57"/>
      <c r="H868" s="56"/>
    </row>
    <row r="869">
      <c r="A869" s="56"/>
      <c r="B869" s="56"/>
      <c r="C869" s="56"/>
      <c r="D869" s="56"/>
      <c r="E869" s="56"/>
      <c r="F869" s="56"/>
      <c r="G869" s="57"/>
      <c r="H869" s="56"/>
    </row>
    <row r="870">
      <c r="A870" s="56"/>
      <c r="B870" s="56"/>
      <c r="C870" s="56"/>
      <c r="D870" s="56"/>
      <c r="E870" s="56"/>
      <c r="F870" s="56"/>
      <c r="G870" s="57"/>
      <c r="H870" s="56"/>
    </row>
    <row r="871">
      <c r="A871" s="56"/>
      <c r="B871" s="56"/>
      <c r="C871" s="56"/>
      <c r="D871" s="56"/>
      <c r="E871" s="56"/>
      <c r="F871" s="56"/>
      <c r="G871" s="57"/>
      <c r="H871" s="56"/>
    </row>
    <row r="872">
      <c r="A872" s="56"/>
      <c r="B872" s="56"/>
      <c r="C872" s="56"/>
      <c r="D872" s="56"/>
      <c r="E872" s="56"/>
      <c r="F872" s="56"/>
      <c r="G872" s="57"/>
      <c r="H872" s="56"/>
    </row>
    <row r="873">
      <c r="A873" s="56"/>
      <c r="B873" s="56"/>
      <c r="C873" s="56"/>
      <c r="D873" s="56"/>
      <c r="E873" s="56"/>
      <c r="F873" s="56"/>
      <c r="G873" s="57"/>
      <c r="H873" s="56"/>
    </row>
    <row r="874">
      <c r="A874" s="56"/>
      <c r="B874" s="56"/>
      <c r="C874" s="56"/>
      <c r="D874" s="56"/>
      <c r="E874" s="56"/>
      <c r="F874" s="56"/>
      <c r="G874" s="57"/>
      <c r="H874" s="56"/>
    </row>
    <row r="875">
      <c r="A875" s="56"/>
      <c r="B875" s="56"/>
      <c r="C875" s="56"/>
      <c r="D875" s="56"/>
      <c r="E875" s="56"/>
      <c r="F875" s="56"/>
      <c r="G875" s="57"/>
      <c r="H875" s="56"/>
    </row>
    <row r="876">
      <c r="A876" s="56"/>
      <c r="B876" s="56"/>
      <c r="C876" s="56"/>
      <c r="D876" s="56"/>
      <c r="E876" s="56"/>
      <c r="F876" s="56"/>
      <c r="G876" s="57"/>
      <c r="H876" s="56"/>
    </row>
    <row r="877">
      <c r="A877" s="56"/>
      <c r="B877" s="56"/>
      <c r="C877" s="56"/>
      <c r="D877" s="56"/>
      <c r="E877" s="56"/>
      <c r="F877" s="56"/>
      <c r="G877" s="57"/>
      <c r="H877" s="56"/>
    </row>
    <row r="878">
      <c r="A878" s="56"/>
      <c r="B878" s="56"/>
      <c r="C878" s="56"/>
      <c r="D878" s="56"/>
      <c r="E878" s="56"/>
      <c r="F878" s="56"/>
      <c r="G878" s="57"/>
      <c r="H878" s="56"/>
    </row>
    <row r="879">
      <c r="A879" s="56"/>
      <c r="B879" s="56"/>
      <c r="C879" s="56"/>
      <c r="D879" s="56"/>
      <c r="E879" s="56"/>
      <c r="F879" s="56"/>
      <c r="G879" s="57"/>
      <c r="H879" s="56"/>
    </row>
    <row r="880">
      <c r="A880" s="56"/>
      <c r="B880" s="56"/>
      <c r="C880" s="56"/>
      <c r="D880" s="56"/>
      <c r="E880" s="56"/>
      <c r="F880" s="56"/>
      <c r="G880" s="57"/>
      <c r="H880" s="56"/>
    </row>
    <row r="881">
      <c r="A881" s="56"/>
      <c r="B881" s="56"/>
      <c r="C881" s="56"/>
      <c r="D881" s="56"/>
      <c r="E881" s="56"/>
      <c r="F881" s="56"/>
      <c r="G881" s="57"/>
      <c r="H881" s="56"/>
    </row>
    <row r="882">
      <c r="A882" s="56"/>
      <c r="B882" s="56"/>
      <c r="C882" s="56"/>
      <c r="D882" s="56"/>
      <c r="E882" s="56"/>
      <c r="F882" s="56"/>
      <c r="G882" s="57"/>
      <c r="H882" s="56"/>
    </row>
    <row r="883">
      <c r="A883" s="56"/>
      <c r="B883" s="56"/>
      <c r="C883" s="56"/>
      <c r="D883" s="56"/>
      <c r="E883" s="56"/>
      <c r="F883" s="56"/>
      <c r="G883" s="57"/>
      <c r="H883" s="56"/>
    </row>
    <row r="884">
      <c r="A884" s="56"/>
      <c r="B884" s="56"/>
      <c r="C884" s="56"/>
      <c r="D884" s="56"/>
      <c r="E884" s="56"/>
      <c r="F884" s="56"/>
      <c r="G884" s="57"/>
      <c r="H884" s="56"/>
    </row>
    <row r="885">
      <c r="A885" s="56"/>
      <c r="B885" s="56"/>
      <c r="C885" s="56"/>
      <c r="D885" s="56"/>
      <c r="E885" s="56"/>
      <c r="F885" s="56"/>
      <c r="G885" s="57"/>
      <c r="H885" s="56"/>
    </row>
    <row r="886">
      <c r="A886" s="56"/>
      <c r="B886" s="56"/>
      <c r="C886" s="56"/>
      <c r="D886" s="56"/>
      <c r="E886" s="56"/>
      <c r="F886" s="56"/>
      <c r="G886" s="57"/>
      <c r="H886" s="56"/>
    </row>
    <row r="887">
      <c r="A887" s="56"/>
      <c r="B887" s="56"/>
      <c r="C887" s="56"/>
      <c r="D887" s="56"/>
      <c r="E887" s="56"/>
      <c r="F887" s="56"/>
      <c r="G887" s="57"/>
      <c r="H887" s="56"/>
    </row>
    <row r="888">
      <c r="A888" s="56"/>
      <c r="B888" s="56"/>
      <c r="C888" s="56"/>
      <c r="D888" s="56"/>
      <c r="E888" s="56"/>
      <c r="F888" s="56"/>
      <c r="G888" s="57"/>
      <c r="H888" s="56"/>
    </row>
    <row r="889">
      <c r="A889" s="56"/>
      <c r="B889" s="56"/>
      <c r="C889" s="56"/>
      <c r="D889" s="56"/>
      <c r="E889" s="56"/>
      <c r="F889" s="56"/>
      <c r="G889" s="57"/>
      <c r="H889" s="56"/>
    </row>
    <row r="890">
      <c r="A890" s="56"/>
      <c r="B890" s="56"/>
      <c r="C890" s="56"/>
      <c r="D890" s="56"/>
      <c r="E890" s="56"/>
      <c r="F890" s="56"/>
      <c r="G890" s="57"/>
      <c r="H890" s="56"/>
    </row>
    <row r="891">
      <c r="A891" s="56"/>
      <c r="B891" s="56"/>
      <c r="C891" s="56"/>
      <c r="D891" s="56"/>
      <c r="E891" s="56"/>
      <c r="F891" s="56"/>
      <c r="G891" s="57"/>
      <c r="H891" s="56"/>
    </row>
    <row r="892">
      <c r="A892" s="56"/>
      <c r="B892" s="56"/>
      <c r="C892" s="56"/>
      <c r="D892" s="56"/>
      <c r="E892" s="56"/>
      <c r="F892" s="56"/>
      <c r="G892" s="57"/>
      <c r="H892" s="56"/>
    </row>
    <row r="893">
      <c r="A893" s="56"/>
      <c r="B893" s="56"/>
      <c r="C893" s="56"/>
      <c r="D893" s="56"/>
      <c r="E893" s="56"/>
      <c r="F893" s="56"/>
      <c r="G893" s="57"/>
      <c r="H893" s="56"/>
    </row>
    <row r="894">
      <c r="A894" s="56"/>
      <c r="B894" s="56"/>
      <c r="C894" s="56"/>
      <c r="D894" s="56"/>
      <c r="E894" s="56"/>
      <c r="F894" s="56"/>
      <c r="G894" s="57"/>
      <c r="H894" s="56"/>
    </row>
    <row r="895">
      <c r="A895" s="56"/>
      <c r="B895" s="56"/>
      <c r="C895" s="56"/>
      <c r="D895" s="56"/>
      <c r="E895" s="56"/>
      <c r="F895" s="56"/>
      <c r="G895" s="57"/>
      <c r="H895" s="56"/>
    </row>
    <row r="896">
      <c r="A896" s="56"/>
      <c r="B896" s="56"/>
      <c r="C896" s="56"/>
      <c r="D896" s="56"/>
      <c r="E896" s="56"/>
      <c r="F896" s="56"/>
      <c r="G896" s="57"/>
      <c r="H896" s="56"/>
    </row>
    <row r="897">
      <c r="A897" s="56"/>
      <c r="B897" s="56"/>
      <c r="C897" s="56"/>
      <c r="D897" s="56"/>
      <c r="E897" s="56"/>
      <c r="F897" s="56"/>
      <c r="G897" s="57"/>
      <c r="H897" s="56"/>
    </row>
    <row r="898">
      <c r="A898" s="56"/>
      <c r="B898" s="56"/>
      <c r="C898" s="56"/>
      <c r="D898" s="56"/>
      <c r="E898" s="56"/>
      <c r="F898" s="56"/>
      <c r="G898" s="57"/>
      <c r="H898" s="56"/>
    </row>
    <row r="899">
      <c r="A899" s="56"/>
      <c r="B899" s="56"/>
      <c r="C899" s="56"/>
      <c r="D899" s="56"/>
      <c r="E899" s="56"/>
      <c r="F899" s="56"/>
      <c r="G899" s="57"/>
      <c r="H899" s="56"/>
    </row>
    <row r="900">
      <c r="A900" s="56"/>
      <c r="B900" s="56"/>
      <c r="C900" s="56"/>
      <c r="D900" s="56"/>
      <c r="E900" s="56"/>
      <c r="F900" s="56"/>
      <c r="G900" s="57"/>
      <c r="H900" s="56"/>
    </row>
    <row r="901">
      <c r="A901" s="56"/>
      <c r="B901" s="56"/>
      <c r="C901" s="56"/>
      <c r="D901" s="56"/>
      <c r="E901" s="56"/>
      <c r="F901" s="56"/>
      <c r="G901" s="57"/>
      <c r="H901" s="56"/>
    </row>
    <row r="902">
      <c r="A902" s="56"/>
      <c r="B902" s="56"/>
      <c r="C902" s="56"/>
      <c r="D902" s="56"/>
      <c r="E902" s="56"/>
      <c r="F902" s="56"/>
      <c r="G902" s="57"/>
      <c r="H902" s="56"/>
    </row>
    <row r="903">
      <c r="A903" s="56"/>
      <c r="B903" s="56"/>
      <c r="C903" s="56"/>
      <c r="D903" s="56"/>
      <c r="E903" s="56"/>
      <c r="F903" s="56"/>
      <c r="G903" s="57"/>
      <c r="H903" s="56"/>
    </row>
    <row r="904">
      <c r="A904" s="56"/>
      <c r="B904" s="56"/>
      <c r="C904" s="56"/>
      <c r="D904" s="56"/>
      <c r="E904" s="56"/>
      <c r="F904" s="56"/>
      <c r="G904" s="57"/>
      <c r="H904" s="56"/>
    </row>
    <row r="905">
      <c r="A905" s="56"/>
      <c r="B905" s="56"/>
      <c r="C905" s="56"/>
      <c r="D905" s="56"/>
      <c r="E905" s="56"/>
      <c r="F905" s="56"/>
      <c r="G905" s="57"/>
      <c r="H905" s="56"/>
    </row>
    <row r="906">
      <c r="A906" s="56"/>
      <c r="B906" s="56"/>
      <c r="C906" s="56"/>
      <c r="D906" s="56"/>
      <c r="E906" s="56"/>
      <c r="F906" s="56"/>
      <c r="G906" s="57"/>
      <c r="H906" s="56"/>
    </row>
    <row r="907">
      <c r="A907" s="56"/>
      <c r="B907" s="56"/>
      <c r="C907" s="56"/>
      <c r="D907" s="56"/>
      <c r="E907" s="56"/>
      <c r="F907" s="56"/>
      <c r="G907" s="57"/>
      <c r="H907" s="56"/>
    </row>
    <row r="908">
      <c r="A908" s="56"/>
      <c r="B908" s="56"/>
      <c r="C908" s="56"/>
      <c r="D908" s="56"/>
      <c r="E908" s="56"/>
      <c r="F908" s="56"/>
      <c r="G908" s="57"/>
      <c r="H908" s="56"/>
    </row>
    <row r="909">
      <c r="A909" s="56"/>
      <c r="B909" s="56"/>
      <c r="C909" s="56"/>
      <c r="D909" s="56"/>
      <c r="E909" s="56"/>
      <c r="F909" s="56"/>
      <c r="G909" s="57"/>
      <c r="H909" s="56"/>
    </row>
    <row r="910">
      <c r="A910" s="56"/>
      <c r="B910" s="56"/>
      <c r="C910" s="56"/>
      <c r="D910" s="56"/>
      <c r="E910" s="56"/>
      <c r="F910" s="56"/>
      <c r="G910" s="57"/>
      <c r="H910" s="56"/>
    </row>
    <row r="911">
      <c r="A911" s="56"/>
      <c r="B911" s="56"/>
      <c r="C911" s="56"/>
      <c r="D911" s="56"/>
      <c r="E911" s="56"/>
      <c r="F911" s="56"/>
      <c r="G911" s="57"/>
      <c r="H911" s="56"/>
    </row>
    <row r="912">
      <c r="A912" s="56"/>
      <c r="B912" s="56"/>
      <c r="C912" s="56"/>
      <c r="D912" s="56"/>
      <c r="E912" s="56"/>
      <c r="F912" s="56"/>
      <c r="G912" s="57"/>
      <c r="H912" s="56"/>
    </row>
    <row r="913">
      <c r="A913" s="56"/>
      <c r="B913" s="56"/>
      <c r="C913" s="56"/>
      <c r="D913" s="56"/>
      <c r="E913" s="56"/>
      <c r="F913" s="56"/>
      <c r="G913" s="57"/>
      <c r="H913" s="56"/>
    </row>
    <row r="914">
      <c r="A914" s="56"/>
      <c r="B914" s="56"/>
      <c r="C914" s="56"/>
      <c r="D914" s="56"/>
      <c r="E914" s="56"/>
      <c r="F914" s="56"/>
      <c r="G914" s="57"/>
      <c r="H914" s="56"/>
    </row>
    <row r="915">
      <c r="A915" s="56"/>
      <c r="B915" s="56"/>
      <c r="C915" s="56"/>
      <c r="D915" s="56"/>
      <c r="E915" s="56"/>
      <c r="F915" s="56"/>
      <c r="G915" s="57"/>
      <c r="H915" s="56"/>
    </row>
    <row r="916">
      <c r="A916" s="56"/>
      <c r="B916" s="56"/>
      <c r="C916" s="56"/>
      <c r="D916" s="56"/>
      <c r="E916" s="56"/>
      <c r="F916" s="56"/>
      <c r="G916" s="57"/>
      <c r="H916" s="56"/>
    </row>
    <row r="917">
      <c r="A917" s="56"/>
      <c r="B917" s="56"/>
      <c r="C917" s="56"/>
      <c r="D917" s="56"/>
      <c r="E917" s="56"/>
      <c r="F917" s="56"/>
      <c r="G917" s="57"/>
      <c r="H917" s="56"/>
    </row>
    <row r="918">
      <c r="A918" s="56"/>
      <c r="B918" s="56"/>
      <c r="C918" s="56"/>
      <c r="D918" s="56"/>
      <c r="E918" s="56"/>
      <c r="F918" s="56"/>
      <c r="G918" s="57"/>
      <c r="H918" s="56"/>
    </row>
    <row r="919">
      <c r="A919" s="56"/>
      <c r="B919" s="56"/>
      <c r="C919" s="56"/>
      <c r="D919" s="56"/>
      <c r="E919" s="56"/>
      <c r="F919" s="56"/>
      <c r="G919" s="57"/>
      <c r="H919" s="56"/>
    </row>
    <row r="920">
      <c r="A920" s="56"/>
      <c r="B920" s="56"/>
      <c r="C920" s="56"/>
      <c r="D920" s="56"/>
      <c r="E920" s="56"/>
      <c r="F920" s="56"/>
      <c r="G920" s="57"/>
      <c r="H920" s="56"/>
    </row>
    <row r="921">
      <c r="A921" s="56"/>
      <c r="B921" s="56"/>
      <c r="C921" s="56"/>
      <c r="D921" s="56"/>
      <c r="E921" s="56"/>
      <c r="F921" s="56"/>
      <c r="G921" s="57"/>
      <c r="H921" s="56"/>
    </row>
    <row r="922">
      <c r="A922" s="56"/>
      <c r="B922" s="56"/>
      <c r="C922" s="56"/>
      <c r="D922" s="56"/>
      <c r="E922" s="56"/>
      <c r="F922" s="56"/>
      <c r="G922" s="57"/>
      <c r="H922" s="56"/>
    </row>
    <row r="923">
      <c r="A923" s="56"/>
      <c r="B923" s="56"/>
      <c r="C923" s="56"/>
      <c r="D923" s="56"/>
      <c r="E923" s="56"/>
      <c r="F923" s="56"/>
      <c r="G923" s="57"/>
      <c r="H923" s="56"/>
    </row>
    <row r="924">
      <c r="A924" s="56"/>
      <c r="B924" s="56"/>
      <c r="C924" s="56"/>
      <c r="D924" s="56"/>
      <c r="E924" s="56"/>
      <c r="F924" s="56"/>
      <c r="G924" s="57"/>
      <c r="H924" s="56"/>
    </row>
    <row r="925">
      <c r="A925" s="56"/>
      <c r="B925" s="56"/>
      <c r="C925" s="56"/>
      <c r="D925" s="56"/>
      <c r="E925" s="56"/>
      <c r="F925" s="56"/>
      <c r="G925" s="57"/>
      <c r="H925" s="56"/>
    </row>
    <row r="926">
      <c r="A926" s="56"/>
      <c r="B926" s="56"/>
      <c r="C926" s="56"/>
      <c r="D926" s="56"/>
      <c r="E926" s="56"/>
      <c r="F926" s="56"/>
      <c r="G926" s="57"/>
      <c r="H926" s="56"/>
    </row>
    <row r="927">
      <c r="A927" s="56"/>
      <c r="B927" s="56"/>
      <c r="C927" s="56"/>
      <c r="D927" s="56"/>
      <c r="E927" s="56"/>
      <c r="F927" s="56"/>
      <c r="G927" s="57"/>
      <c r="H927" s="56"/>
    </row>
    <row r="928">
      <c r="A928" s="56"/>
      <c r="B928" s="56"/>
      <c r="C928" s="56"/>
      <c r="D928" s="56"/>
      <c r="E928" s="56"/>
      <c r="F928" s="56"/>
      <c r="G928" s="57"/>
      <c r="H928" s="56"/>
    </row>
    <row r="929">
      <c r="A929" s="56"/>
      <c r="B929" s="56"/>
      <c r="C929" s="56"/>
      <c r="D929" s="56"/>
      <c r="E929" s="56"/>
      <c r="F929" s="56"/>
      <c r="G929" s="57"/>
      <c r="H929" s="56"/>
    </row>
    <row r="930">
      <c r="A930" s="56"/>
      <c r="B930" s="56"/>
      <c r="C930" s="56"/>
      <c r="D930" s="56"/>
      <c r="E930" s="56"/>
      <c r="F930" s="56"/>
      <c r="G930" s="57"/>
      <c r="H930" s="56"/>
    </row>
    <row r="931">
      <c r="A931" s="56"/>
      <c r="B931" s="56"/>
      <c r="C931" s="56"/>
      <c r="D931" s="56"/>
      <c r="E931" s="56"/>
      <c r="F931" s="56"/>
      <c r="G931" s="57"/>
      <c r="H931" s="56"/>
    </row>
    <row r="932">
      <c r="A932" s="56"/>
      <c r="B932" s="56"/>
      <c r="C932" s="56"/>
      <c r="D932" s="56"/>
      <c r="E932" s="56"/>
      <c r="F932" s="56"/>
      <c r="G932" s="57"/>
      <c r="H932" s="56"/>
    </row>
    <row r="933">
      <c r="A933" s="56"/>
      <c r="B933" s="56"/>
      <c r="C933" s="56"/>
      <c r="D933" s="56"/>
      <c r="E933" s="56"/>
      <c r="F933" s="56"/>
      <c r="G933" s="57"/>
      <c r="H933" s="56"/>
    </row>
    <row r="934">
      <c r="A934" s="56"/>
      <c r="B934" s="56"/>
      <c r="C934" s="56"/>
      <c r="D934" s="56"/>
      <c r="E934" s="56"/>
      <c r="F934" s="56"/>
      <c r="G934" s="57"/>
      <c r="H934" s="56"/>
    </row>
    <row r="935">
      <c r="A935" s="56"/>
      <c r="B935" s="56"/>
      <c r="C935" s="56"/>
      <c r="D935" s="56"/>
      <c r="E935" s="56"/>
      <c r="F935" s="56"/>
      <c r="G935" s="57"/>
      <c r="H935" s="56"/>
    </row>
    <row r="936">
      <c r="A936" s="56"/>
      <c r="B936" s="56"/>
      <c r="C936" s="56"/>
      <c r="D936" s="56"/>
      <c r="E936" s="56"/>
      <c r="F936" s="56"/>
      <c r="G936" s="57"/>
      <c r="H936" s="56"/>
    </row>
    <row r="937">
      <c r="A937" s="56"/>
      <c r="B937" s="56"/>
      <c r="C937" s="56"/>
      <c r="D937" s="56"/>
      <c r="E937" s="56"/>
      <c r="F937" s="56"/>
      <c r="G937" s="57"/>
      <c r="H937" s="56"/>
    </row>
    <row r="938">
      <c r="A938" s="56"/>
      <c r="B938" s="56"/>
      <c r="C938" s="56"/>
      <c r="D938" s="56"/>
      <c r="E938" s="56"/>
      <c r="F938" s="56"/>
      <c r="G938" s="57"/>
      <c r="H938" s="56"/>
    </row>
    <row r="939">
      <c r="A939" s="56"/>
      <c r="B939" s="56"/>
      <c r="C939" s="56"/>
      <c r="D939" s="56"/>
      <c r="E939" s="56"/>
      <c r="F939" s="56"/>
      <c r="G939" s="57"/>
      <c r="H939" s="56"/>
    </row>
    <row r="940">
      <c r="A940" s="56"/>
      <c r="B940" s="56"/>
      <c r="C940" s="56"/>
      <c r="D940" s="56"/>
      <c r="E940" s="56"/>
      <c r="F940" s="56"/>
      <c r="G940" s="57"/>
      <c r="H940" s="56"/>
    </row>
    <row r="941">
      <c r="A941" s="56"/>
      <c r="B941" s="56"/>
      <c r="C941" s="56"/>
      <c r="D941" s="56"/>
      <c r="E941" s="56"/>
      <c r="F941" s="56"/>
      <c r="G941" s="57"/>
      <c r="H941" s="56"/>
    </row>
    <row r="942">
      <c r="A942" s="56"/>
      <c r="B942" s="56"/>
      <c r="C942" s="56"/>
      <c r="D942" s="56"/>
      <c r="E942" s="56"/>
      <c r="F942" s="56"/>
      <c r="G942" s="57"/>
      <c r="H942" s="56"/>
    </row>
    <row r="943">
      <c r="A943" s="56"/>
      <c r="B943" s="56"/>
      <c r="C943" s="56"/>
      <c r="D943" s="56"/>
      <c r="E943" s="56"/>
      <c r="F943" s="56"/>
      <c r="G943" s="57"/>
      <c r="H943" s="56"/>
    </row>
    <row r="944">
      <c r="A944" s="56"/>
      <c r="B944" s="56"/>
      <c r="C944" s="56"/>
      <c r="D944" s="56"/>
      <c r="E944" s="56"/>
      <c r="F944" s="56"/>
      <c r="G944" s="57"/>
      <c r="H944" s="56"/>
    </row>
    <row r="945">
      <c r="A945" s="56"/>
      <c r="B945" s="56"/>
      <c r="C945" s="56"/>
      <c r="D945" s="56"/>
      <c r="E945" s="56"/>
      <c r="F945" s="56"/>
      <c r="G945" s="57"/>
      <c r="H945" s="56"/>
    </row>
    <row r="946">
      <c r="A946" s="56"/>
      <c r="B946" s="56"/>
      <c r="C946" s="56"/>
      <c r="D946" s="56"/>
      <c r="E946" s="56"/>
      <c r="F946" s="56"/>
      <c r="G946" s="57"/>
      <c r="H946" s="56"/>
    </row>
    <row r="947">
      <c r="A947" s="56"/>
      <c r="B947" s="56"/>
      <c r="C947" s="56"/>
      <c r="D947" s="56"/>
      <c r="E947" s="56"/>
      <c r="F947" s="56"/>
      <c r="G947" s="57"/>
      <c r="H947" s="56"/>
    </row>
    <row r="948">
      <c r="A948" s="56"/>
      <c r="B948" s="56"/>
      <c r="C948" s="56"/>
      <c r="D948" s="56"/>
      <c r="E948" s="56"/>
      <c r="F948" s="56"/>
      <c r="G948" s="57"/>
      <c r="H948" s="56"/>
    </row>
    <row r="949">
      <c r="A949" s="56"/>
      <c r="B949" s="56"/>
      <c r="C949" s="56"/>
      <c r="D949" s="56"/>
      <c r="E949" s="56"/>
      <c r="F949" s="56"/>
      <c r="G949" s="57"/>
      <c r="H949" s="56"/>
    </row>
    <row r="950">
      <c r="A950" s="56"/>
      <c r="B950" s="56"/>
      <c r="C950" s="56"/>
      <c r="D950" s="56"/>
      <c r="E950" s="56"/>
      <c r="F950" s="56"/>
      <c r="G950" s="57"/>
      <c r="H950" s="56"/>
    </row>
    <row r="951">
      <c r="A951" s="56"/>
      <c r="B951" s="56"/>
      <c r="C951" s="56"/>
      <c r="D951" s="56"/>
      <c r="E951" s="56"/>
      <c r="F951" s="56"/>
      <c r="G951" s="57"/>
      <c r="H951" s="56"/>
    </row>
    <row r="952">
      <c r="A952" s="56"/>
      <c r="B952" s="56"/>
      <c r="C952" s="56"/>
      <c r="D952" s="56"/>
      <c r="E952" s="56"/>
      <c r="F952" s="56"/>
      <c r="G952" s="57"/>
      <c r="H952" s="56"/>
    </row>
    <row r="953">
      <c r="A953" s="56"/>
      <c r="B953" s="56"/>
      <c r="C953" s="56"/>
      <c r="D953" s="56"/>
      <c r="E953" s="56"/>
      <c r="F953" s="56"/>
      <c r="G953" s="57"/>
      <c r="H953" s="56"/>
    </row>
    <row r="954">
      <c r="A954" s="56"/>
      <c r="B954" s="56"/>
      <c r="C954" s="56"/>
      <c r="D954" s="56"/>
      <c r="E954" s="56"/>
      <c r="F954" s="56"/>
      <c r="G954" s="57"/>
      <c r="H954" s="56"/>
    </row>
    <row r="955">
      <c r="A955" s="56"/>
      <c r="B955" s="56"/>
      <c r="C955" s="56"/>
      <c r="D955" s="56"/>
      <c r="E955" s="56"/>
      <c r="F955" s="56"/>
      <c r="G955" s="57"/>
      <c r="H955" s="56"/>
    </row>
    <row r="956">
      <c r="A956" s="56"/>
      <c r="B956" s="56"/>
      <c r="C956" s="56"/>
      <c r="D956" s="56"/>
      <c r="E956" s="56"/>
      <c r="F956" s="56"/>
      <c r="G956" s="57"/>
      <c r="H956" s="56"/>
    </row>
    <row r="957">
      <c r="A957" s="56"/>
      <c r="B957" s="56"/>
      <c r="C957" s="56"/>
      <c r="D957" s="56"/>
      <c r="E957" s="56"/>
      <c r="F957" s="56"/>
      <c r="G957" s="57"/>
      <c r="H957" s="56"/>
    </row>
    <row r="958">
      <c r="A958" s="56"/>
      <c r="B958" s="56"/>
      <c r="C958" s="56"/>
      <c r="D958" s="56"/>
      <c r="E958" s="56"/>
      <c r="F958" s="56"/>
      <c r="G958" s="57"/>
      <c r="H958" s="56"/>
    </row>
    <row r="959">
      <c r="A959" s="56"/>
      <c r="B959" s="56"/>
      <c r="C959" s="56"/>
      <c r="D959" s="56"/>
      <c r="E959" s="56"/>
      <c r="F959" s="56"/>
      <c r="G959" s="57"/>
      <c r="H959" s="56"/>
    </row>
    <row r="960">
      <c r="A960" s="56"/>
      <c r="B960" s="56"/>
      <c r="C960" s="56"/>
      <c r="D960" s="56"/>
      <c r="E960" s="56"/>
      <c r="F960" s="56"/>
      <c r="G960" s="57"/>
      <c r="H960" s="56"/>
    </row>
    <row r="961">
      <c r="A961" s="56"/>
      <c r="B961" s="56"/>
      <c r="C961" s="56"/>
      <c r="D961" s="56"/>
      <c r="E961" s="56"/>
      <c r="F961" s="56"/>
      <c r="G961" s="57"/>
      <c r="H961" s="56"/>
    </row>
    <row r="962">
      <c r="A962" s="56"/>
      <c r="B962" s="56"/>
      <c r="C962" s="56"/>
      <c r="D962" s="56"/>
      <c r="E962" s="56"/>
      <c r="F962" s="56"/>
      <c r="G962" s="57"/>
      <c r="H962" s="56"/>
    </row>
    <row r="963">
      <c r="A963" s="56"/>
      <c r="B963" s="56"/>
      <c r="C963" s="56"/>
      <c r="D963" s="56"/>
      <c r="E963" s="56"/>
      <c r="F963" s="56"/>
      <c r="G963" s="57"/>
      <c r="H963" s="56"/>
    </row>
    <row r="964">
      <c r="A964" s="56"/>
      <c r="B964" s="56"/>
      <c r="C964" s="56"/>
      <c r="D964" s="56"/>
      <c r="E964" s="56"/>
      <c r="F964" s="56"/>
      <c r="G964" s="57"/>
      <c r="H964" s="56"/>
    </row>
    <row r="965">
      <c r="A965" s="56"/>
      <c r="B965" s="56"/>
      <c r="C965" s="56"/>
      <c r="D965" s="56"/>
      <c r="E965" s="56"/>
      <c r="F965" s="56"/>
      <c r="G965" s="57"/>
      <c r="H965" s="56"/>
    </row>
    <row r="966">
      <c r="A966" s="56"/>
      <c r="B966" s="56"/>
      <c r="C966" s="56"/>
      <c r="D966" s="56"/>
      <c r="E966" s="56"/>
      <c r="F966" s="56"/>
      <c r="G966" s="57"/>
      <c r="H966" s="56"/>
    </row>
    <row r="967">
      <c r="A967" s="56"/>
      <c r="B967" s="56"/>
      <c r="C967" s="56"/>
      <c r="D967" s="56"/>
      <c r="E967" s="56"/>
      <c r="F967" s="56"/>
      <c r="G967" s="57"/>
      <c r="H967" s="56"/>
    </row>
    <row r="968">
      <c r="A968" s="56"/>
      <c r="B968" s="56"/>
      <c r="C968" s="56"/>
      <c r="D968" s="56"/>
      <c r="E968" s="56"/>
      <c r="F968" s="56"/>
      <c r="G968" s="57"/>
      <c r="H968" s="56"/>
    </row>
    <row r="969">
      <c r="A969" s="56"/>
      <c r="B969" s="56"/>
      <c r="C969" s="56"/>
      <c r="D969" s="56"/>
      <c r="E969" s="56"/>
      <c r="F969" s="56"/>
      <c r="G969" s="57"/>
      <c r="H969" s="56"/>
    </row>
    <row r="970">
      <c r="A970" s="56"/>
      <c r="B970" s="56"/>
      <c r="C970" s="56"/>
      <c r="D970" s="56"/>
      <c r="E970" s="56"/>
      <c r="F970" s="56"/>
      <c r="G970" s="57"/>
      <c r="H970" s="56"/>
    </row>
    <row r="971">
      <c r="A971" s="56"/>
      <c r="B971" s="56"/>
      <c r="C971" s="56"/>
      <c r="D971" s="56"/>
      <c r="E971" s="56"/>
      <c r="F971" s="56"/>
      <c r="G971" s="57"/>
      <c r="H971" s="56"/>
    </row>
    <row r="972">
      <c r="A972" s="56"/>
      <c r="B972" s="56"/>
      <c r="C972" s="56"/>
      <c r="D972" s="56"/>
      <c r="E972" s="56"/>
      <c r="F972" s="56"/>
      <c r="G972" s="57"/>
      <c r="H972" s="56"/>
    </row>
    <row r="973">
      <c r="A973" s="56"/>
      <c r="B973" s="56"/>
      <c r="C973" s="56"/>
      <c r="D973" s="56"/>
      <c r="E973" s="56"/>
      <c r="F973" s="56"/>
      <c r="G973" s="57"/>
      <c r="H973" s="56"/>
    </row>
    <row r="974">
      <c r="A974" s="56"/>
      <c r="B974" s="56"/>
      <c r="C974" s="56"/>
      <c r="D974" s="56"/>
      <c r="E974" s="56"/>
      <c r="F974" s="56"/>
      <c r="G974" s="57"/>
      <c r="H974" s="56"/>
    </row>
    <row r="975">
      <c r="A975" s="56"/>
      <c r="B975" s="56"/>
      <c r="C975" s="56"/>
      <c r="D975" s="56"/>
      <c r="E975" s="56"/>
      <c r="F975" s="56"/>
      <c r="G975" s="57"/>
      <c r="H975" s="56"/>
    </row>
    <row r="976">
      <c r="A976" s="56"/>
      <c r="B976" s="56"/>
      <c r="C976" s="56"/>
      <c r="D976" s="56"/>
      <c r="E976" s="56"/>
      <c r="F976" s="56"/>
      <c r="G976" s="57"/>
      <c r="H976" s="56"/>
    </row>
    <row r="977">
      <c r="A977" s="56"/>
      <c r="B977" s="56"/>
      <c r="C977" s="56"/>
      <c r="D977" s="56"/>
      <c r="E977" s="56"/>
      <c r="F977" s="56"/>
      <c r="G977" s="57"/>
      <c r="H977" s="56"/>
    </row>
    <row r="978">
      <c r="A978" s="56"/>
      <c r="B978" s="56"/>
      <c r="C978" s="56"/>
      <c r="D978" s="56"/>
      <c r="E978" s="56"/>
      <c r="F978" s="56"/>
      <c r="G978" s="57"/>
      <c r="H978" s="56"/>
    </row>
    <row r="979">
      <c r="A979" s="56"/>
      <c r="B979" s="56"/>
      <c r="C979" s="56"/>
      <c r="D979" s="56"/>
      <c r="E979" s="56"/>
      <c r="F979" s="56"/>
      <c r="G979" s="57"/>
      <c r="H979" s="56"/>
    </row>
    <row r="980">
      <c r="A980" s="56"/>
      <c r="B980" s="56"/>
      <c r="C980" s="56"/>
      <c r="D980" s="56"/>
      <c r="E980" s="56"/>
      <c r="F980" s="56"/>
      <c r="G980" s="57"/>
      <c r="H980" s="56"/>
    </row>
    <row r="981">
      <c r="A981" s="56"/>
      <c r="B981" s="56"/>
      <c r="C981" s="56"/>
      <c r="D981" s="56"/>
      <c r="E981" s="56"/>
      <c r="F981" s="56"/>
      <c r="G981" s="57"/>
      <c r="H981" s="56"/>
    </row>
    <row r="982">
      <c r="A982" s="56"/>
      <c r="B982" s="56"/>
      <c r="C982" s="56"/>
      <c r="D982" s="56"/>
      <c r="E982" s="56"/>
      <c r="F982" s="56"/>
      <c r="G982" s="57"/>
      <c r="H982" s="56"/>
    </row>
    <row r="983">
      <c r="A983" s="56"/>
      <c r="B983" s="56"/>
      <c r="C983" s="56"/>
      <c r="D983" s="56"/>
      <c r="E983" s="56"/>
      <c r="F983" s="56"/>
      <c r="G983" s="57"/>
      <c r="H983" s="56"/>
    </row>
    <row r="984">
      <c r="A984" s="56"/>
      <c r="B984" s="56"/>
      <c r="C984" s="56"/>
      <c r="D984" s="56"/>
      <c r="E984" s="56"/>
      <c r="F984" s="56"/>
      <c r="G984" s="57"/>
      <c r="H984" s="56"/>
    </row>
    <row r="985">
      <c r="A985" s="56"/>
      <c r="B985" s="56"/>
      <c r="C985" s="56"/>
      <c r="D985" s="56"/>
      <c r="E985" s="56"/>
      <c r="F985" s="56"/>
      <c r="G985" s="57"/>
      <c r="H985" s="56"/>
    </row>
    <row r="986">
      <c r="A986" s="56"/>
      <c r="B986" s="56"/>
      <c r="C986" s="56"/>
      <c r="D986" s="56"/>
      <c r="E986" s="56"/>
      <c r="F986" s="56"/>
      <c r="G986" s="57"/>
      <c r="H986" s="56"/>
    </row>
    <row r="987">
      <c r="A987" s="56"/>
      <c r="B987" s="56"/>
      <c r="C987" s="56"/>
      <c r="D987" s="56"/>
      <c r="E987" s="56"/>
      <c r="F987" s="56"/>
      <c r="G987" s="57"/>
      <c r="H987" s="56"/>
    </row>
    <row r="988">
      <c r="A988" s="56"/>
      <c r="B988" s="56"/>
      <c r="C988" s="56"/>
      <c r="D988" s="56"/>
      <c r="E988" s="56"/>
      <c r="F988" s="56"/>
      <c r="G988" s="57"/>
      <c r="H988" s="56"/>
    </row>
    <row r="989">
      <c r="A989" s="56"/>
      <c r="B989" s="56"/>
      <c r="C989" s="56"/>
      <c r="D989" s="56"/>
      <c r="E989" s="56"/>
      <c r="F989" s="56"/>
      <c r="G989" s="57"/>
      <c r="H989" s="56"/>
    </row>
    <row r="990">
      <c r="A990" s="56"/>
      <c r="B990" s="56"/>
      <c r="C990" s="56"/>
      <c r="D990" s="56"/>
      <c r="E990" s="56"/>
      <c r="F990" s="56"/>
      <c r="G990" s="57"/>
      <c r="H990" s="56"/>
    </row>
    <row r="991">
      <c r="A991" s="56"/>
      <c r="B991" s="56"/>
      <c r="C991" s="56"/>
      <c r="D991" s="56"/>
      <c r="E991" s="56"/>
      <c r="F991" s="56"/>
      <c r="G991" s="57"/>
      <c r="H991" s="56"/>
    </row>
    <row r="992">
      <c r="A992" s="56"/>
      <c r="B992" s="56"/>
      <c r="C992" s="56"/>
      <c r="D992" s="56"/>
      <c r="E992" s="56"/>
      <c r="F992" s="56"/>
      <c r="G992" s="57"/>
      <c r="H992" s="56"/>
    </row>
    <row r="993">
      <c r="A993" s="56"/>
      <c r="B993" s="56"/>
      <c r="C993" s="56"/>
      <c r="D993" s="56"/>
      <c r="E993" s="56"/>
      <c r="F993" s="56"/>
      <c r="G993" s="57"/>
      <c r="H993" s="56"/>
    </row>
    <row r="994">
      <c r="A994" s="56"/>
      <c r="B994" s="56"/>
      <c r="C994" s="56"/>
      <c r="D994" s="56"/>
      <c r="E994" s="56"/>
      <c r="F994" s="56"/>
      <c r="G994" s="57"/>
      <c r="H994" s="56"/>
    </row>
    <row r="995">
      <c r="A995" s="56"/>
      <c r="B995" s="56"/>
      <c r="C995" s="56"/>
      <c r="D995" s="56"/>
      <c r="E995" s="56"/>
      <c r="F995" s="56"/>
      <c r="G995" s="57"/>
      <c r="H995" s="56"/>
    </row>
    <row r="996">
      <c r="A996" s="56"/>
      <c r="B996" s="56"/>
      <c r="C996" s="56"/>
      <c r="D996" s="56"/>
      <c r="E996" s="56"/>
      <c r="F996" s="56"/>
      <c r="G996" s="57"/>
      <c r="H996" s="56"/>
    </row>
    <row r="997">
      <c r="A997" s="56"/>
      <c r="B997" s="56"/>
      <c r="C997" s="56"/>
      <c r="D997" s="56"/>
      <c r="E997" s="56"/>
      <c r="F997" s="56"/>
      <c r="G997" s="57"/>
      <c r="H997" s="56"/>
    </row>
    <row r="998">
      <c r="A998" s="56"/>
      <c r="B998" s="56"/>
      <c r="C998" s="56"/>
      <c r="D998" s="56"/>
      <c r="E998" s="56"/>
      <c r="F998" s="56"/>
      <c r="G998" s="57"/>
      <c r="H998" s="56"/>
    </row>
    <row r="999">
      <c r="A999" s="56"/>
      <c r="B999" s="56"/>
      <c r="C999" s="56"/>
      <c r="D999" s="56"/>
      <c r="E999" s="56"/>
      <c r="F999" s="56"/>
      <c r="G999" s="57"/>
      <c r="H999" s="56"/>
    </row>
    <row r="1000">
      <c r="A1000" s="56"/>
      <c r="B1000" s="56"/>
      <c r="C1000" s="56"/>
      <c r="D1000" s="56"/>
      <c r="E1000" s="56"/>
      <c r="F1000" s="56"/>
      <c r="G1000" s="57"/>
      <c r="H1000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38"/>
  </cols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5"/>
  </cols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13"/>
    <col customWidth="1" min="3" max="3" width="23.88"/>
    <col customWidth="1" min="4" max="4" width="22.13"/>
  </cols>
  <sheetData>
    <row r="1">
      <c r="C1" s="58" t="str">
        <f>IFERROR(__xludf.DUMMYFUNCTION("QUERY(A:B,""select A,B order by B desc limit 5"")"),"Restaurant")</f>
        <v>Restaurant</v>
      </c>
      <c r="D1" s="58" t="str">
        <f>IFERROR(__xludf.DUMMYFUNCTION("""COMPUTED_VALUE"""),"AVERAGE of Rating")</f>
        <v>AVERAGE of Rating</v>
      </c>
    </row>
    <row r="2">
      <c r="C2" s="58" t="str">
        <f>IFERROR(__xludf.DUMMYFUNCTION("""COMPUTED_VALUE"""),"Kanti Sweets")</f>
        <v>Kanti Sweets</v>
      </c>
      <c r="D2" s="58">
        <f>IFERROR(__xludf.DUMMYFUNCTION("""COMPUTED_VALUE"""),4.8)</f>
        <v>4.8</v>
      </c>
    </row>
    <row r="3">
      <c r="C3" s="58" t="str">
        <f>IFERROR(__xludf.DUMMYFUNCTION("""COMPUTED_VALUE"""),"Sri Krishna sagar")</f>
        <v>Sri Krishna sagar</v>
      </c>
      <c r="D3" s="58">
        <f>IFERROR(__xludf.DUMMYFUNCTION("""COMPUTED_VALUE"""),4.6)</f>
        <v>4.6</v>
      </c>
    </row>
    <row r="4">
      <c r="C4" s="58" t="str">
        <f>IFERROR(__xludf.DUMMYFUNCTION("""COMPUTED_VALUE"""),"Mumbai Tiffin")</f>
        <v>Mumbai Tiffin</v>
      </c>
      <c r="D4" s="58">
        <f>IFERROR(__xludf.DUMMYFUNCTION("""COMPUTED_VALUE"""),4.6)</f>
        <v>4.6</v>
      </c>
    </row>
    <row r="5">
      <c r="C5" s="58" t="str">
        <f>IFERROR(__xludf.DUMMYFUNCTION("""COMPUTED_VALUE"""),"Al Daaz")</f>
        <v>Al Daaz</v>
      </c>
      <c r="D5" s="58">
        <f>IFERROR(__xludf.DUMMYFUNCTION("""COMPUTED_VALUE"""),4.5)</f>
        <v>4.5</v>
      </c>
    </row>
    <row r="6">
      <c r="C6" s="58" t="str">
        <f>IFERROR(__xludf.DUMMYFUNCTION("""COMPUTED_VALUE"""),"Kitchens of Punjab")</f>
        <v>Kitchens of Punjab</v>
      </c>
      <c r="D6" s="58">
        <f>IFERROR(__xludf.DUMMYFUNCTION("""COMPUTED_VALUE"""),4.4)</f>
        <v>4.4</v>
      </c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drawing r:id="rId2"/>
</worksheet>
</file>