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Jesper\Data Science Files\Excel\Excel Project\"/>
    </mc:Choice>
  </mc:AlternateContent>
  <xr:revisionPtr revIDLastSave="0" documentId="13_ncr:1_{724744E0-C5DA-426B-B9F1-7BE4440F0FD1}" xr6:coauthVersionLast="47" xr6:coauthVersionMax="47" xr10:uidLastSave="{00000000-0000-0000-0000-000000000000}"/>
  <bookViews>
    <workbookView xWindow="-108" yWindow="-108" windowWidth="23256" windowHeight="13176" tabRatio="922" activeTab="9" xr2:uid="{26D4546B-D2A1-4444-8EAF-A6228F96F0C1}"/>
  </bookViews>
  <sheets>
    <sheet name="Data" sheetId="1" r:id="rId1"/>
    <sheet name="1" sheetId="2" r:id="rId2"/>
    <sheet name="2" sheetId="8" r:id="rId3"/>
    <sheet name="3" sheetId="6" r:id="rId4"/>
    <sheet name="4" sheetId="5" r:id="rId5"/>
    <sheet name="5" sheetId="4" r:id="rId6"/>
    <sheet name="6" sheetId="11" r:id="rId7"/>
    <sheet name="7" sheetId="10" r:id="rId8"/>
    <sheet name="8" sheetId="9" r:id="rId9"/>
    <sheet name="9" sheetId="3" r:id="rId10"/>
  </sheets>
  <definedNames>
    <definedName name="_xlnm._FilterDatabase" localSheetId="0" hidden="1">Data!$F$3:$J$3</definedName>
    <definedName name="_xlchart.v1.0" hidden="1">'5'!$R$5:$R$304</definedName>
    <definedName name="_xlchart.v1.1" hidden="1">'5'!$T$5:$T$304</definedName>
    <definedName name="_xlchart.v1.2" hidden="1">'5'!$R$5:$R$304</definedName>
    <definedName name="_xlchart.v1.3" hidden="1">'5'!$T$5:$T$304</definedName>
    <definedName name="_xlcn.WorksheetConnection_beginnerDAcourseblank.xlsxdata1" hidden="1">data[]</definedName>
    <definedName name="Slicer_Geography">#N/A</definedName>
    <definedName name="Slicer_Sales_Person">#N/A</definedName>
  </definedNames>
  <calcPr calcId="191029"/>
  <pivotCaches>
    <pivotCache cacheId="78" r:id="rId11"/>
    <pivotCache cacheId="141" r:id="rId12"/>
    <pivotCache cacheId="144" r:id="rId13"/>
    <pivotCache cacheId="147" r:id="rId14"/>
  </pivotCaches>
  <extLst>
    <ext xmlns:x14="http://schemas.microsoft.com/office/spreadsheetml/2009/9/main" uri="{876F7934-8845-4945-9796-88D515C7AA90}">
      <x14:pivotCaches>
        <pivotCache cacheId="140"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 i="2" l="1"/>
  <c r="G8" i="2"/>
  <c r="D14" i="9"/>
  <c r="H10" i="9"/>
  <c r="H11" i="9"/>
  <c r="H12" i="9"/>
  <c r="H13" i="9"/>
  <c r="H14" i="9"/>
  <c r="H15" i="9"/>
  <c r="H16" i="9"/>
  <c r="H17" i="9"/>
  <c r="H18" i="9"/>
  <c r="H9" i="9"/>
  <c r="G10" i="9"/>
  <c r="I10" i="9" s="1"/>
  <c r="G9" i="9"/>
  <c r="I9" i="9" s="1"/>
  <c r="G11" i="9"/>
  <c r="I11" i="9" s="1"/>
  <c r="G12" i="9"/>
  <c r="I12" i="9" s="1"/>
  <c r="G13" i="9"/>
  <c r="I13" i="9" s="1"/>
  <c r="G14" i="9"/>
  <c r="I14" i="9" s="1"/>
  <c r="G15" i="9"/>
  <c r="I15" i="9" s="1"/>
  <c r="G16" i="9"/>
  <c r="I16" i="9" s="1"/>
  <c r="G17" i="9"/>
  <c r="I17" i="9" s="1"/>
  <c r="G18" i="9"/>
  <c r="I18" i="9" s="1"/>
  <c r="D12" i="9"/>
  <c r="C12" i="9"/>
  <c r="D10" i="9"/>
  <c r="C10" i="9"/>
  <c r="D9" i="9"/>
  <c r="C9" i="9"/>
  <c r="L75" i="1"/>
  <c r="L139" i="1"/>
  <c r="L203" i="1"/>
  <c r="L267" i="1"/>
  <c r="K4" i="1"/>
  <c r="L4" i="1" s="1"/>
  <c r="K5" i="1"/>
  <c r="L5" i="1" s="1"/>
  <c r="K6" i="1"/>
  <c r="L6" i="1" s="1"/>
  <c r="K7" i="1"/>
  <c r="L7" i="1" s="1"/>
  <c r="K8" i="1"/>
  <c r="L8" i="1" s="1"/>
  <c r="K9" i="1"/>
  <c r="L9" i="1" s="1"/>
  <c r="K10" i="1"/>
  <c r="L10" i="1" s="1"/>
  <c r="K11" i="1"/>
  <c r="L11" i="1" s="1"/>
  <c r="K12" i="1"/>
  <c r="L12" i="1" s="1"/>
  <c r="K13" i="1"/>
  <c r="L13" i="1" s="1"/>
  <c r="K14" i="1"/>
  <c r="L14" i="1" s="1"/>
  <c r="K15" i="1"/>
  <c r="L15" i="1" s="1"/>
  <c r="K16" i="1"/>
  <c r="L16" i="1" s="1"/>
  <c r="K17" i="1"/>
  <c r="L17" i="1" s="1"/>
  <c r="K18" i="1"/>
  <c r="L18" i="1" s="1"/>
  <c r="K19" i="1"/>
  <c r="L19" i="1" s="1"/>
  <c r="K20" i="1"/>
  <c r="L20" i="1" s="1"/>
  <c r="K21" i="1"/>
  <c r="L21" i="1" s="1"/>
  <c r="K22" i="1"/>
  <c r="L22" i="1" s="1"/>
  <c r="K23" i="1"/>
  <c r="L23" i="1" s="1"/>
  <c r="K24" i="1"/>
  <c r="L24" i="1" s="1"/>
  <c r="K25" i="1"/>
  <c r="L25" i="1" s="1"/>
  <c r="K26" i="1"/>
  <c r="L26" i="1" s="1"/>
  <c r="K27" i="1"/>
  <c r="L27" i="1" s="1"/>
  <c r="K28" i="1"/>
  <c r="L28" i="1" s="1"/>
  <c r="K29" i="1"/>
  <c r="L29" i="1" s="1"/>
  <c r="K30" i="1"/>
  <c r="L30" i="1" s="1"/>
  <c r="K31" i="1"/>
  <c r="L31" i="1" s="1"/>
  <c r="K32" i="1"/>
  <c r="L32" i="1" s="1"/>
  <c r="K33" i="1"/>
  <c r="L33" i="1" s="1"/>
  <c r="K34" i="1"/>
  <c r="L34" i="1" s="1"/>
  <c r="K35" i="1"/>
  <c r="L35" i="1" s="1"/>
  <c r="K36" i="1"/>
  <c r="L36" i="1" s="1"/>
  <c r="K37" i="1"/>
  <c r="L37" i="1" s="1"/>
  <c r="K38" i="1"/>
  <c r="L38" i="1" s="1"/>
  <c r="K39" i="1"/>
  <c r="L39" i="1" s="1"/>
  <c r="K40" i="1"/>
  <c r="L40" i="1" s="1"/>
  <c r="K41" i="1"/>
  <c r="L41" i="1" s="1"/>
  <c r="K42" i="1"/>
  <c r="L42" i="1" s="1"/>
  <c r="K43" i="1"/>
  <c r="L43" i="1" s="1"/>
  <c r="K44" i="1"/>
  <c r="L44" i="1" s="1"/>
  <c r="K45" i="1"/>
  <c r="L45" i="1" s="1"/>
  <c r="K46" i="1"/>
  <c r="L46" i="1" s="1"/>
  <c r="K47" i="1"/>
  <c r="L47" i="1" s="1"/>
  <c r="K48" i="1"/>
  <c r="L48" i="1" s="1"/>
  <c r="K49" i="1"/>
  <c r="L49" i="1" s="1"/>
  <c r="K50" i="1"/>
  <c r="L50" i="1" s="1"/>
  <c r="K51" i="1"/>
  <c r="L51" i="1" s="1"/>
  <c r="K52" i="1"/>
  <c r="L52" i="1" s="1"/>
  <c r="K53" i="1"/>
  <c r="L53" i="1" s="1"/>
  <c r="K54" i="1"/>
  <c r="L54" i="1" s="1"/>
  <c r="K55" i="1"/>
  <c r="L55" i="1" s="1"/>
  <c r="K56" i="1"/>
  <c r="L56" i="1" s="1"/>
  <c r="K57" i="1"/>
  <c r="L57" i="1" s="1"/>
  <c r="K58" i="1"/>
  <c r="L58" i="1" s="1"/>
  <c r="K59" i="1"/>
  <c r="L59" i="1" s="1"/>
  <c r="K60" i="1"/>
  <c r="L60" i="1" s="1"/>
  <c r="K61" i="1"/>
  <c r="L61" i="1" s="1"/>
  <c r="K62" i="1"/>
  <c r="L62" i="1" s="1"/>
  <c r="K63" i="1"/>
  <c r="L63" i="1" s="1"/>
  <c r="K64" i="1"/>
  <c r="L64" i="1" s="1"/>
  <c r="K65" i="1"/>
  <c r="L65" i="1" s="1"/>
  <c r="K66" i="1"/>
  <c r="L66" i="1" s="1"/>
  <c r="K67" i="1"/>
  <c r="L67" i="1" s="1"/>
  <c r="K68" i="1"/>
  <c r="L68" i="1" s="1"/>
  <c r="K69" i="1"/>
  <c r="L69" i="1" s="1"/>
  <c r="K70" i="1"/>
  <c r="L70" i="1" s="1"/>
  <c r="K71" i="1"/>
  <c r="L71" i="1" s="1"/>
  <c r="K72" i="1"/>
  <c r="L72" i="1" s="1"/>
  <c r="K73" i="1"/>
  <c r="L73" i="1" s="1"/>
  <c r="K74" i="1"/>
  <c r="L74" i="1" s="1"/>
  <c r="K75" i="1"/>
  <c r="K76" i="1"/>
  <c r="L76" i="1" s="1"/>
  <c r="K77" i="1"/>
  <c r="L77" i="1" s="1"/>
  <c r="K78" i="1"/>
  <c r="L78" i="1" s="1"/>
  <c r="K79" i="1"/>
  <c r="L79" i="1" s="1"/>
  <c r="K80" i="1"/>
  <c r="L80" i="1" s="1"/>
  <c r="K81" i="1"/>
  <c r="L81" i="1" s="1"/>
  <c r="K82" i="1"/>
  <c r="L82" i="1" s="1"/>
  <c r="K83" i="1"/>
  <c r="L83" i="1" s="1"/>
  <c r="K84" i="1"/>
  <c r="L84" i="1" s="1"/>
  <c r="K85" i="1"/>
  <c r="L85" i="1" s="1"/>
  <c r="K86" i="1"/>
  <c r="L86" i="1" s="1"/>
  <c r="K87" i="1"/>
  <c r="L87" i="1" s="1"/>
  <c r="K88" i="1"/>
  <c r="L88" i="1" s="1"/>
  <c r="K89" i="1"/>
  <c r="L89" i="1" s="1"/>
  <c r="K90" i="1"/>
  <c r="L90" i="1" s="1"/>
  <c r="K91" i="1"/>
  <c r="L91" i="1" s="1"/>
  <c r="K92" i="1"/>
  <c r="L92" i="1" s="1"/>
  <c r="K93" i="1"/>
  <c r="L93" i="1" s="1"/>
  <c r="K94" i="1"/>
  <c r="L94" i="1" s="1"/>
  <c r="K95" i="1"/>
  <c r="L95" i="1" s="1"/>
  <c r="K96" i="1"/>
  <c r="L96" i="1" s="1"/>
  <c r="K97" i="1"/>
  <c r="L97" i="1" s="1"/>
  <c r="K98" i="1"/>
  <c r="L98" i="1" s="1"/>
  <c r="K99" i="1"/>
  <c r="L99" i="1" s="1"/>
  <c r="K100" i="1"/>
  <c r="L100" i="1" s="1"/>
  <c r="K101" i="1"/>
  <c r="L101" i="1" s="1"/>
  <c r="K102" i="1"/>
  <c r="L102" i="1" s="1"/>
  <c r="K103" i="1"/>
  <c r="L103" i="1" s="1"/>
  <c r="K104" i="1"/>
  <c r="L104" i="1" s="1"/>
  <c r="K105" i="1"/>
  <c r="L105" i="1" s="1"/>
  <c r="K106" i="1"/>
  <c r="L106" i="1" s="1"/>
  <c r="K107" i="1"/>
  <c r="L107" i="1" s="1"/>
  <c r="K108" i="1"/>
  <c r="L108" i="1" s="1"/>
  <c r="K109" i="1"/>
  <c r="L109" i="1" s="1"/>
  <c r="K110" i="1"/>
  <c r="L110" i="1" s="1"/>
  <c r="K111" i="1"/>
  <c r="L111" i="1" s="1"/>
  <c r="K112" i="1"/>
  <c r="L112" i="1" s="1"/>
  <c r="K113" i="1"/>
  <c r="L113" i="1" s="1"/>
  <c r="K114" i="1"/>
  <c r="L114" i="1" s="1"/>
  <c r="K115" i="1"/>
  <c r="L115" i="1" s="1"/>
  <c r="K116" i="1"/>
  <c r="L116" i="1" s="1"/>
  <c r="K117" i="1"/>
  <c r="L117" i="1" s="1"/>
  <c r="K118" i="1"/>
  <c r="L118" i="1" s="1"/>
  <c r="K119" i="1"/>
  <c r="L119" i="1" s="1"/>
  <c r="K120" i="1"/>
  <c r="L120" i="1" s="1"/>
  <c r="K121" i="1"/>
  <c r="L121" i="1" s="1"/>
  <c r="K122" i="1"/>
  <c r="L122" i="1" s="1"/>
  <c r="K123" i="1"/>
  <c r="L123" i="1" s="1"/>
  <c r="K124" i="1"/>
  <c r="L124" i="1" s="1"/>
  <c r="K125" i="1"/>
  <c r="L125" i="1" s="1"/>
  <c r="K126" i="1"/>
  <c r="L126" i="1" s="1"/>
  <c r="K127" i="1"/>
  <c r="L127" i="1" s="1"/>
  <c r="K128" i="1"/>
  <c r="L128" i="1" s="1"/>
  <c r="K129" i="1"/>
  <c r="L129" i="1" s="1"/>
  <c r="K130" i="1"/>
  <c r="L130" i="1" s="1"/>
  <c r="K131" i="1"/>
  <c r="L131" i="1" s="1"/>
  <c r="K132" i="1"/>
  <c r="L132" i="1" s="1"/>
  <c r="K133" i="1"/>
  <c r="L133" i="1" s="1"/>
  <c r="K134" i="1"/>
  <c r="L134" i="1" s="1"/>
  <c r="K135" i="1"/>
  <c r="L135" i="1" s="1"/>
  <c r="K136" i="1"/>
  <c r="L136" i="1" s="1"/>
  <c r="K137" i="1"/>
  <c r="L137" i="1" s="1"/>
  <c r="K138" i="1"/>
  <c r="L138" i="1" s="1"/>
  <c r="K139" i="1"/>
  <c r="K140" i="1"/>
  <c r="L140" i="1" s="1"/>
  <c r="K141" i="1"/>
  <c r="L141" i="1" s="1"/>
  <c r="K142" i="1"/>
  <c r="L142" i="1" s="1"/>
  <c r="K143" i="1"/>
  <c r="L143" i="1" s="1"/>
  <c r="K144" i="1"/>
  <c r="L144" i="1" s="1"/>
  <c r="K145" i="1"/>
  <c r="L145" i="1" s="1"/>
  <c r="K146" i="1"/>
  <c r="L146" i="1" s="1"/>
  <c r="K147" i="1"/>
  <c r="L147" i="1" s="1"/>
  <c r="K148" i="1"/>
  <c r="L148" i="1" s="1"/>
  <c r="K149" i="1"/>
  <c r="L149" i="1" s="1"/>
  <c r="K150" i="1"/>
  <c r="L150" i="1" s="1"/>
  <c r="K151" i="1"/>
  <c r="L151" i="1" s="1"/>
  <c r="K152" i="1"/>
  <c r="L152" i="1" s="1"/>
  <c r="K153" i="1"/>
  <c r="L153" i="1" s="1"/>
  <c r="K154" i="1"/>
  <c r="L154" i="1" s="1"/>
  <c r="K155" i="1"/>
  <c r="L155" i="1" s="1"/>
  <c r="K156" i="1"/>
  <c r="L156" i="1" s="1"/>
  <c r="K157" i="1"/>
  <c r="L157" i="1" s="1"/>
  <c r="K158" i="1"/>
  <c r="L158" i="1" s="1"/>
  <c r="K159" i="1"/>
  <c r="L159" i="1" s="1"/>
  <c r="K160" i="1"/>
  <c r="L160" i="1" s="1"/>
  <c r="K161" i="1"/>
  <c r="L161" i="1" s="1"/>
  <c r="K162" i="1"/>
  <c r="L162" i="1" s="1"/>
  <c r="K163" i="1"/>
  <c r="L163" i="1" s="1"/>
  <c r="K164" i="1"/>
  <c r="L164" i="1" s="1"/>
  <c r="K165" i="1"/>
  <c r="L165" i="1" s="1"/>
  <c r="K166" i="1"/>
  <c r="L166" i="1" s="1"/>
  <c r="K167" i="1"/>
  <c r="L167" i="1" s="1"/>
  <c r="K168" i="1"/>
  <c r="L168" i="1" s="1"/>
  <c r="K169" i="1"/>
  <c r="L169" i="1" s="1"/>
  <c r="K170" i="1"/>
  <c r="L170" i="1" s="1"/>
  <c r="K171" i="1"/>
  <c r="L171" i="1" s="1"/>
  <c r="K172" i="1"/>
  <c r="L172" i="1" s="1"/>
  <c r="K173" i="1"/>
  <c r="L173" i="1" s="1"/>
  <c r="K174" i="1"/>
  <c r="L174" i="1" s="1"/>
  <c r="K175" i="1"/>
  <c r="L175" i="1" s="1"/>
  <c r="K176" i="1"/>
  <c r="L176" i="1" s="1"/>
  <c r="K177" i="1"/>
  <c r="L177" i="1" s="1"/>
  <c r="K178" i="1"/>
  <c r="L178" i="1" s="1"/>
  <c r="K179" i="1"/>
  <c r="L179" i="1" s="1"/>
  <c r="K180" i="1"/>
  <c r="L180" i="1" s="1"/>
  <c r="K181" i="1"/>
  <c r="L181" i="1" s="1"/>
  <c r="K182" i="1"/>
  <c r="L182" i="1" s="1"/>
  <c r="K183" i="1"/>
  <c r="L183" i="1" s="1"/>
  <c r="K184" i="1"/>
  <c r="L184" i="1" s="1"/>
  <c r="K185" i="1"/>
  <c r="L185" i="1" s="1"/>
  <c r="K186" i="1"/>
  <c r="L186" i="1" s="1"/>
  <c r="K187" i="1"/>
  <c r="L187" i="1" s="1"/>
  <c r="K188" i="1"/>
  <c r="L188" i="1" s="1"/>
  <c r="K189" i="1"/>
  <c r="L189" i="1" s="1"/>
  <c r="K190" i="1"/>
  <c r="L190" i="1" s="1"/>
  <c r="K191" i="1"/>
  <c r="L191" i="1" s="1"/>
  <c r="K192" i="1"/>
  <c r="L192" i="1" s="1"/>
  <c r="K193" i="1"/>
  <c r="L193" i="1" s="1"/>
  <c r="K194" i="1"/>
  <c r="L194" i="1" s="1"/>
  <c r="K195" i="1"/>
  <c r="L195" i="1" s="1"/>
  <c r="K196" i="1"/>
  <c r="L196" i="1" s="1"/>
  <c r="K197" i="1"/>
  <c r="L197" i="1" s="1"/>
  <c r="K198" i="1"/>
  <c r="L198" i="1" s="1"/>
  <c r="K199" i="1"/>
  <c r="L199" i="1" s="1"/>
  <c r="K200" i="1"/>
  <c r="L200" i="1" s="1"/>
  <c r="K201" i="1"/>
  <c r="L201" i="1" s="1"/>
  <c r="K202" i="1"/>
  <c r="L202" i="1" s="1"/>
  <c r="K203" i="1"/>
  <c r="K204" i="1"/>
  <c r="L204" i="1" s="1"/>
  <c r="K205" i="1"/>
  <c r="L205" i="1" s="1"/>
  <c r="K206" i="1"/>
  <c r="L206" i="1" s="1"/>
  <c r="K207" i="1"/>
  <c r="L207" i="1" s="1"/>
  <c r="K208" i="1"/>
  <c r="L208" i="1" s="1"/>
  <c r="K209" i="1"/>
  <c r="L209" i="1" s="1"/>
  <c r="K210" i="1"/>
  <c r="L210" i="1" s="1"/>
  <c r="K211" i="1"/>
  <c r="L211" i="1" s="1"/>
  <c r="K212" i="1"/>
  <c r="L212" i="1" s="1"/>
  <c r="K213" i="1"/>
  <c r="L213" i="1" s="1"/>
  <c r="K214" i="1"/>
  <c r="L214" i="1" s="1"/>
  <c r="K215" i="1"/>
  <c r="L215" i="1" s="1"/>
  <c r="K216" i="1"/>
  <c r="L216" i="1" s="1"/>
  <c r="K217" i="1"/>
  <c r="L217" i="1" s="1"/>
  <c r="K218" i="1"/>
  <c r="L218" i="1" s="1"/>
  <c r="K219" i="1"/>
  <c r="L219" i="1" s="1"/>
  <c r="K220" i="1"/>
  <c r="L220" i="1" s="1"/>
  <c r="K221" i="1"/>
  <c r="L221" i="1" s="1"/>
  <c r="K222" i="1"/>
  <c r="L222" i="1" s="1"/>
  <c r="K223" i="1"/>
  <c r="L223" i="1" s="1"/>
  <c r="K224" i="1"/>
  <c r="L224" i="1" s="1"/>
  <c r="K225" i="1"/>
  <c r="L225" i="1" s="1"/>
  <c r="K226" i="1"/>
  <c r="L226" i="1" s="1"/>
  <c r="K227" i="1"/>
  <c r="L227" i="1" s="1"/>
  <c r="K228" i="1"/>
  <c r="L228" i="1" s="1"/>
  <c r="K229" i="1"/>
  <c r="L229" i="1" s="1"/>
  <c r="K230" i="1"/>
  <c r="L230" i="1" s="1"/>
  <c r="K231" i="1"/>
  <c r="L231" i="1" s="1"/>
  <c r="K232" i="1"/>
  <c r="L232" i="1" s="1"/>
  <c r="K233" i="1"/>
  <c r="L233" i="1" s="1"/>
  <c r="K234" i="1"/>
  <c r="L234" i="1" s="1"/>
  <c r="K235" i="1"/>
  <c r="L235" i="1" s="1"/>
  <c r="K236" i="1"/>
  <c r="L236" i="1" s="1"/>
  <c r="K237" i="1"/>
  <c r="L237" i="1" s="1"/>
  <c r="K238" i="1"/>
  <c r="L238" i="1" s="1"/>
  <c r="K239" i="1"/>
  <c r="L239" i="1" s="1"/>
  <c r="K240" i="1"/>
  <c r="L240" i="1" s="1"/>
  <c r="K241" i="1"/>
  <c r="L241" i="1" s="1"/>
  <c r="K242" i="1"/>
  <c r="L242" i="1" s="1"/>
  <c r="K243" i="1"/>
  <c r="L243" i="1" s="1"/>
  <c r="K244" i="1"/>
  <c r="L244" i="1" s="1"/>
  <c r="K245" i="1"/>
  <c r="L245" i="1" s="1"/>
  <c r="K246" i="1"/>
  <c r="L246" i="1" s="1"/>
  <c r="K247" i="1"/>
  <c r="L247" i="1" s="1"/>
  <c r="K248" i="1"/>
  <c r="L248" i="1" s="1"/>
  <c r="K249" i="1"/>
  <c r="L249" i="1" s="1"/>
  <c r="K250" i="1"/>
  <c r="L250" i="1" s="1"/>
  <c r="K251" i="1"/>
  <c r="L251" i="1" s="1"/>
  <c r="K252" i="1"/>
  <c r="L252" i="1" s="1"/>
  <c r="K253" i="1"/>
  <c r="L253" i="1" s="1"/>
  <c r="K254" i="1"/>
  <c r="L254" i="1" s="1"/>
  <c r="K255" i="1"/>
  <c r="L255" i="1" s="1"/>
  <c r="K256" i="1"/>
  <c r="L256" i="1" s="1"/>
  <c r="K257" i="1"/>
  <c r="L257" i="1" s="1"/>
  <c r="K258" i="1"/>
  <c r="L258" i="1" s="1"/>
  <c r="K259" i="1"/>
  <c r="L259" i="1" s="1"/>
  <c r="K260" i="1"/>
  <c r="L260" i="1" s="1"/>
  <c r="K261" i="1"/>
  <c r="L261" i="1" s="1"/>
  <c r="K262" i="1"/>
  <c r="L262" i="1" s="1"/>
  <c r="K263" i="1"/>
  <c r="L263" i="1" s="1"/>
  <c r="K264" i="1"/>
  <c r="L264" i="1" s="1"/>
  <c r="K265" i="1"/>
  <c r="L265" i="1" s="1"/>
  <c r="K266" i="1"/>
  <c r="L266" i="1" s="1"/>
  <c r="K267" i="1"/>
  <c r="K268" i="1"/>
  <c r="L268" i="1" s="1"/>
  <c r="K269" i="1"/>
  <c r="L269" i="1" s="1"/>
  <c r="K270" i="1"/>
  <c r="L270" i="1" s="1"/>
  <c r="K271" i="1"/>
  <c r="L271" i="1" s="1"/>
  <c r="K272" i="1"/>
  <c r="L272" i="1" s="1"/>
  <c r="K273" i="1"/>
  <c r="L273" i="1" s="1"/>
  <c r="K274" i="1"/>
  <c r="L274" i="1" s="1"/>
  <c r="K275" i="1"/>
  <c r="L275" i="1" s="1"/>
  <c r="K276" i="1"/>
  <c r="L276" i="1" s="1"/>
  <c r="K277" i="1"/>
  <c r="L277" i="1" s="1"/>
  <c r="K278" i="1"/>
  <c r="L278" i="1" s="1"/>
  <c r="K279" i="1"/>
  <c r="L279" i="1" s="1"/>
  <c r="K280" i="1"/>
  <c r="L280" i="1" s="1"/>
  <c r="K281" i="1"/>
  <c r="L281" i="1" s="1"/>
  <c r="K282" i="1"/>
  <c r="L282" i="1" s="1"/>
  <c r="K283" i="1"/>
  <c r="L283" i="1" s="1"/>
  <c r="K284" i="1"/>
  <c r="L284" i="1" s="1"/>
  <c r="K285" i="1"/>
  <c r="L285" i="1" s="1"/>
  <c r="K286" i="1"/>
  <c r="L286" i="1" s="1"/>
  <c r="K287" i="1"/>
  <c r="L287" i="1" s="1"/>
  <c r="K288" i="1"/>
  <c r="L288" i="1" s="1"/>
  <c r="K289" i="1"/>
  <c r="L289" i="1" s="1"/>
  <c r="K290" i="1"/>
  <c r="L290" i="1" s="1"/>
  <c r="K291" i="1"/>
  <c r="L291" i="1" s="1"/>
  <c r="K292" i="1"/>
  <c r="L292" i="1" s="1"/>
  <c r="K293" i="1"/>
  <c r="L293" i="1" s="1"/>
  <c r="K294" i="1"/>
  <c r="L294" i="1" s="1"/>
  <c r="K295" i="1"/>
  <c r="L295" i="1" s="1"/>
  <c r="K296" i="1"/>
  <c r="L296" i="1" s="1"/>
  <c r="K297" i="1"/>
  <c r="L297" i="1" s="1"/>
  <c r="K298" i="1"/>
  <c r="L298" i="1" s="1"/>
  <c r="K299" i="1"/>
  <c r="L299" i="1" s="1"/>
  <c r="K300" i="1"/>
  <c r="L300" i="1" s="1"/>
  <c r="K301" i="1"/>
  <c r="L301" i="1" s="1"/>
  <c r="K302" i="1"/>
  <c r="L302" i="1" s="1"/>
  <c r="K303" i="1"/>
  <c r="L303" i="1" s="1"/>
  <c r="G14" i="2"/>
  <c r="H12" i="2"/>
  <c r="G12" i="2"/>
  <c r="H11" i="2"/>
  <c r="G11" i="2"/>
  <c r="H9" i="2"/>
  <c r="G9" i="2"/>
  <c r="H7" i="2"/>
  <c r="G7" i="2"/>
  <c r="H6" i="2"/>
  <c r="G6" i="2"/>
  <c r="D11" i="9" l="1"/>
  <c r="C11" i="9"/>
  <c r="H10" i="2"/>
  <c r="G1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474662-428C-48E4-BF1C-EE0C5947D23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264D3B0-9FCA-4D01-8103-EF9E84E437B8}"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sharedStrings.xml><?xml version="1.0" encoding="utf-8"?>
<sst xmlns="http://schemas.openxmlformats.org/spreadsheetml/2006/main" count="2905" uniqueCount="94">
  <si>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</si>
  <si>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</si>
  <si>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</si>
  <si>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</si>
  <si>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</si>
  <si>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</si>
  <si>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</si>
  <si>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</si>
  <si>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</si>
  <si>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</si>
  <si>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</si>
  <si>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</si>
  <si>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</si>
  <si>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</si>
  <si>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</si>
  <si>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</si>
  <si>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</si>
  <si>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</si>
  <si>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</si>
  <si>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</si>
  <si>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</si>
  <si>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</si>
  <si>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</si>
  <si>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</si>
  <si>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</si>
  <si>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</si>
  <si>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</si>
  <si>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</si>
  <si>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</si>
  <si>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</si>
  <si>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</si>
  <si>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</si>
  <si>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</si>
  <si>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</si>
  <si>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</si>
  <si>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</si>
  <si>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</si>
  <si>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</si>
  <si>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</si>
  <si>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</si>
  <si>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</si>
  <si>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</si>
  <si>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</si>
  <si>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Units</t>
  </si>
  <si>
    <t>Cost per unit</t>
  </si>
  <si>
    <t>1. Quick Statistics</t>
  </si>
  <si>
    <t>Amounts</t>
  </si>
  <si>
    <t>Average</t>
  </si>
  <si>
    <t>Median</t>
  </si>
  <si>
    <t>Min</t>
  </si>
  <si>
    <t>Max</t>
  </si>
  <si>
    <t>Range</t>
  </si>
  <si>
    <t>Q1</t>
  </si>
  <si>
    <t>Q3</t>
  </si>
  <si>
    <t>Distinct count of products</t>
  </si>
  <si>
    <t>2. Exploratory Data Analysis (EDA) with CF</t>
  </si>
  <si>
    <t>Country</t>
  </si>
  <si>
    <t>3. Sales by country (with pivots)</t>
  </si>
  <si>
    <t>Sum of Amount</t>
  </si>
  <si>
    <t>Sum of Units</t>
  </si>
  <si>
    <t xml:space="preserve"> </t>
  </si>
  <si>
    <t>Name</t>
  </si>
  <si>
    <t>Row Labels</t>
  </si>
  <si>
    <t>Grand Total</t>
  </si>
  <si>
    <t>Sales per unit</t>
  </si>
  <si>
    <t>a</t>
  </si>
  <si>
    <t>Excel Data Analysis Project</t>
  </si>
  <si>
    <r>
      <t xml:space="preserve">1. </t>
    </r>
    <r>
      <rPr>
        <sz val="11"/>
        <color theme="1"/>
        <rFont val="Calibri"/>
        <family val="2"/>
        <scheme val="minor"/>
      </rPr>
      <t>Quick statistics</t>
    </r>
  </si>
  <si>
    <r>
      <t>2.</t>
    </r>
    <r>
      <rPr>
        <sz val="11"/>
        <color theme="1"/>
        <rFont val="Calibri"/>
        <family val="2"/>
        <scheme val="minor"/>
      </rPr>
      <t xml:space="preserve"> Exploratory Data Analysis (EDA) with CF</t>
    </r>
  </si>
  <si>
    <t>4. Top 5 products by $ per unit</t>
  </si>
  <si>
    <r>
      <t xml:space="preserve">3. </t>
    </r>
    <r>
      <rPr>
        <sz val="11"/>
        <color theme="1"/>
        <rFont val="Calibri"/>
        <family val="2"/>
        <scheme val="minor"/>
      </rPr>
      <t>Sales by country (with pivots)</t>
    </r>
  </si>
  <si>
    <r>
      <rPr>
        <b/>
        <sz val="11"/>
        <color theme="1"/>
        <rFont val="Calibri"/>
        <family val="2"/>
        <scheme val="minor"/>
      </rPr>
      <t>4.</t>
    </r>
    <r>
      <rPr>
        <sz val="11"/>
        <color theme="1"/>
        <rFont val="Calibri"/>
        <family val="2"/>
        <scheme val="minor"/>
      </rPr>
      <t xml:space="preserve"> Top 5 products by $ per unit</t>
    </r>
  </si>
  <si>
    <r>
      <rPr>
        <b/>
        <sz val="11"/>
        <color theme="1"/>
        <rFont val="Calibri"/>
        <family val="2"/>
        <scheme val="minor"/>
      </rPr>
      <t>5.</t>
    </r>
    <r>
      <rPr>
        <sz val="11"/>
        <color theme="1"/>
        <rFont val="Calibri"/>
        <family val="2"/>
        <scheme val="minor"/>
      </rPr>
      <t xml:space="preserve"> Are there any anomalies in the data?</t>
    </r>
  </si>
  <si>
    <r>
      <rPr>
        <b/>
        <sz val="11"/>
        <color theme="1"/>
        <rFont val="Calibri"/>
        <family val="2"/>
        <scheme val="minor"/>
      </rPr>
      <t>6.</t>
    </r>
    <r>
      <rPr>
        <sz val="11"/>
        <color theme="1"/>
        <rFont val="Calibri"/>
        <family val="2"/>
        <scheme val="minor"/>
      </rPr>
      <t xml:space="preserve"> Best Sales person by country</t>
    </r>
  </si>
  <si>
    <r>
      <rPr>
        <b/>
        <sz val="11"/>
        <color theme="1"/>
        <rFont val="Calibri"/>
        <family val="2"/>
        <scheme val="minor"/>
      </rPr>
      <t>7.</t>
    </r>
    <r>
      <rPr>
        <sz val="11"/>
        <color theme="1"/>
        <rFont val="Calibri"/>
        <family val="2"/>
        <scheme val="minor"/>
      </rPr>
      <t xml:space="preserve"> Profits by product (using products table)</t>
    </r>
  </si>
  <si>
    <r>
      <rPr>
        <b/>
        <sz val="11"/>
        <color theme="1"/>
        <rFont val="Calibri"/>
        <family val="2"/>
        <scheme val="minor"/>
      </rPr>
      <t>8.</t>
    </r>
    <r>
      <rPr>
        <sz val="11"/>
        <color theme="1"/>
        <rFont val="Calibri"/>
        <family val="2"/>
        <scheme val="minor"/>
      </rPr>
      <t xml:space="preserve"> Dynamic country-level Sales Report</t>
    </r>
  </si>
  <si>
    <r>
      <rPr>
        <b/>
        <sz val="11"/>
        <color theme="1"/>
        <rFont val="Calibri"/>
        <family val="2"/>
        <scheme val="minor"/>
      </rPr>
      <t>9.</t>
    </r>
    <r>
      <rPr>
        <sz val="11"/>
        <color theme="1"/>
        <rFont val="Calibri"/>
        <family val="2"/>
        <scheme val="minor"/>
      </rPr>
      <t xml:space="preserve"> Which products to discontinue?</t>
    </r>
  </si>
  <si>
    <t>5. Are there any anomalies in the data?</t>
  </si>
  <si>
    <t>6. Best Sales person by country</t>
  </si>
  <si>
    <t>7. Profits by product (using products table)</t>
  </si>
  <si>
    <t>8. Dynamic country-level Sales Report</t>
  </si>
  <si>
    <t>9. Which products to discontinue?</t>
  </si>
  <si>
    <t>Cost</t>
  </si>
  <si>
    <t>Total Profit</t>
  </si>
  <si>
    <t>Quick Summary</t>
  </si>
  <si>
    <t>Sales</t>
  </si>
  <si>
    <t>Proft</t>
  </si>
  <si>
    <t>Quantity</t>
  </si>
  <si>
    <t>Total</t>
  </si>
  <si>
    <t>Number of transactions</t>
  </si>
  <si>
    <t>By Sales Person</t>
  </si>
  <si>
    <t>Remark</t>
  </si>
  <si>
    <t>Pick a country:</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</si>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</sst>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Red]\-&quot;₱&quot;#,##0.00"/>
    <numFmt numFmtId="44" formatCode="_-&quot;₱&quot;* #,##0.00_-;\-&quot;₱&quot;* #,##0.00_-;_-&quot;₱&quot;* &quot;-&quot;??_-;_-@_-"/>
    <numFmt numFmtId="43" formatCode="_-* #,##0.00_-;\-* #,##0.00_-;_-* &quot;-&quot;??_-;_-@_-"/>
    <numFmt numFmtId="164" formatCode="&quot;$&quot;#,##0_);[Red]\(&quot;$&quot;#,##0\)"/>
    <numFmt numFmtId="165" formatCode="&quot;$&quot;#,##0.00_);[Red]\(&quot;$&quot;#,##0.00\)"/>
    <numFmt numFmtId="171" formatCode="_-* #,##0_-;\-* #,##0_-;_-* &quot;-&quot;??_-;_-@_-"/>
    <numFmt numFmtId="173" formatCode="&quot;₱&quot;#,##0.00;\-&quot;₱&quot;#,##0.00;&quot;₱&quot;#,##0.00"/>
    <numFmt numFmtId="174" formatCode="&quot;₱&quot;#,##0;\-&quot;₱&quot;#,##0;&quot;₱&quot;#,##0"/>
    <numFmt numFmtId="175" formatCode="0.0%;\-0.0%;0.0%"/>
  </numFmts>
  <fonts count="9" x14ac:knownFonts="1">
    <font>
      <sz val="11"/>
      <color theme="1"/>
      <name val="Calibri"/>
      <family val="2"/>
      <scheme val="minor"/>
    </font>
    <font>
      <sz val="28"/>
      <color theme="1"/>
      <name val="Segoe UI Light"/>
      <family val="2"/>
    </font>
    <font>
      <b/>
      <sz val="11"/>
      <color theme="1"/>
      <name val="Calibri"/>
      <family val="2"/>
      <scheme val="minor"/>
    </font>
    <font>
      <sz val="20"/>
      <color theme="1"/>
      <name val="Calibri"/>
      <family val="2"/>
      <scheme val="minor"/>
    </font>
    <font>
      <sz val="8"/>
      <name val="Calibri"/>
      <family val="2"/>
      <scheme val="minor"/>
    </font>
    <font>
      <sz val="28"/>
      <color theme="1"/>
      <name val="Calibri"/>
      <family val="2"/>
      <scheme val="minor"/>
    </font>
    <font>
      <sz val="11"/>
      <color theme="1"/>
      <name val="Calibri"/>
      <family val="2"/>
      <scheme val="minor"/>
    </font>
    <font>
      <b/>
      <sz val="11"/>
      <color theme="0"/>
      <name val="Calibri"/>
      <family val="2"/>
      <scheme val="minor"/>
    </font>
    <font>
      <b/>
      <i/>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
      <patternFill patternType="solid">
        <fgColor theme="6"/>
        <bgColor indexed="64"/>
      </patternFill>
    </fill>
  </fills>
  <borders count="5">
    <border>
      <left/>
      <right/>
      <top/>
      <bottom/>
      <diagonal/>
    </border>
    <border>
      <left/>
      <right/>
      <top style="dotted">
        <color theme="0" tint="-0.24994659260841701"/>
      </top>
      <bottom style="dotted">
        <color theme="0" tint="-0.24994659260841701"/>
      </bottom>
      <diagonal/>
    </border>
    <border>
      <left/>
      <right/>
      <top style="dotted">
        <color theme="0" tint="-0.24994659260841701"/>
      </top>
      <bottom/>
      <diagonal/>
    </border>
    <border>
      <left/>
      <right/>
      <top style="thin">
        <color theme="2" tint="-0.24994659260841701"/>
      </top>
      <bottom style="thin">
        <color theme="2" tint="-0.24994659260841701"/>
      </bottom>
      <diagonal/>
    </border>
    <border>
      <left/>
      <right/>
      <top/>
      <bottom style="thin">
        <color theme="2" tint="-0.24994659260841701"/>
      </bottom>
      <diagonal/>
    </border>
  </borders>
  <cellStyleXfs count="3">
    <xf numFmtId="0" fontId="0" fillId="0" borderId="0"/>
    <xf numFmtId="44" fontId="6" fillId="0" borderId="0" applyFont="0" applyFill="0" applyBorder="0" applyAlignment="0" applyProtection="0"/>
    <xf numFmtId="43" fontId="6" fillId="0" borderId="0" applyFont="0" applyFill="0" applyBorder="0" applyAlignment="0" applyProtection="0"/>
  </cellStyleXfs>
  <cellXfs count="55">
    <xf numFmtId="0" fontId="0" fillId="0" borderId="0" xfId="0"/>
    <xf numFmtId="164"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165" fontId="0" fillId="0" borderId="0" xfId="0" applyNumberFormat="1"/>
    <xf numFmtId="0" fontId="3" fillId="0" borderId="0" xfId="0" applyFont="1" applyAlignment="1">
      <alignment vertical="center"/>
    </xf>
    <xf numFmtId="0" fontId="3" fillId="4" borderId="0" xfId="0" applyFont="1" applyFill="1" applyAlignment="1">
      <alignment vertical="center"/>
    </xf>
    <xf numFmtId="8" fontId="0" fillId="0" borderId="0" xfId="0" applyNumberFormat="1"/>
    <xf numFmtId="0" fontId="5" fillId="3" borderId="0" xfId="0" applyFont="1" applyFill="1" applyAlignment="1">
      <alignment horizontal="left" vertical="center"/>
    </xf>
    <xf numFmtId="0" fontId="5" fillId="3" borderId="0" xfId="0" applyFont="1" applyFill="1" applyAlignment="1">
      <alignment vertical="center"/>
    </xf>
    <xf numFmtId="0" fontId="0" fillId="0" borderId="0" xfId="0" pivotButton="1"/>
    <xf numFmtId="0" fontId="0" fillId="0" borderId="0" xfId="0" applyAlignment="1">
      <alignment horizontal="left"/>
    </xf>
    <xf numFmtId="0" fontId="7" fillId="5" borderId="0" xfId="0" applyFont="1" applyFill="1"/>
    <xf numFmtId="0" fontId="0" fillId="5" borderId="0" xfId="0" applyFill="1"/>
    <xf numFmtId="0" fontId="5" fillId="2" borderId="0" xfId="0" applyFont="1" applyFill="1" applyAlignment="1">
      <alignment vertical="center"/>
    </xf>
    <xf numFmtId="0" fontId="0" fillId="0" borderId="0" xfId="0" applyAlignment="1">
      <alignment horizontal="left" indent="1"/>
    </xf>
    <xf numFmtId="0" fontId="0" fillId="0" borderId="0" xfId="0" applyAlignment="1">
      <alignment horizontal="left"/>
    </xf>
    <xf numFmtId="0" fontId="1" fillId="2" borderId="0" xfId="0" applyFont="1" applyFill="1" applyAlignment="1">
      <alignment horizontal="left" vertical="center"/>
    </xf>
    <xf numFmtId="0" fontId="2" fillId="0" borderId="1" xfId="0" applyFont="1" applyBorder="1" applyAlignment="1">
      <alignment horizontal="left"/>
    </xf>
    <xf numFmtId="0" fontId="0" fillId="0" borderId="2" xfId="0" applyBorder="1" applyAlignment="1">
      <alignment horizontal="left"/>
    </xf>
    <xf numFmtId="0" fontId="5" fillId="3" borderId="0" xfId="0" applyFont="1" applyFill="1" applyAlignment="1">
      <alignment horizontal="left" vertical="center"/>
    </xf>
    <xf numFmtId="0" fontId="0" fillId="2" borderId="0" xfId="0" applyFill="1" applyAlignment="1">
      <alignment horizontal="left" vertical="center"/>
    </xf>
    <xf numFmtId="0" fontId="5" fillId="3" borderId="0" xfId="0" applyFont="1" applyFill="1" applyAlignment="1">
      <alignment vertical="center"/>
    </xf>
    <xf numFmtId="0" fontId="0" fillId="2" borderId="0" xfId="0" applyFill="1" applyAlignment="1">
      <alignment horizontal="left"/>
    </xf>
    <xf numFmtId="0" fontId="0" fillId="2" borderId="0" xfId="0" applyFill="1"/>
    <xf numFmtId="0" fontId="0" fillId="0" borderId="0" xfId="0" applyBorder="1"/>
    <xf numFmtId="0" fontId="0" fillId="0" borderId="0" xfId="0" applyFont="1" applyBorder="1"/>
    <xf numFmtId="0" fontId="0" fillId="0" borderId="0" xfId="0" applyNumberFormat="1"/>
    <xf numFmtId="0" fontId="0" fillId="0" borderId="3" xfId="0" applyBorder="1"/>
    <xf numFmtId="0" fontId="2" fillId="2" borderId="3" xfId="0" applyFont="1" applyFill="1" applyBorder="1" applyAlignment="1"/>
    <xf numFmtId="0" fontId="2" fillId="0" borderId="3" xfId="0" applyFont="1" applyBorder="1" applyAlignment="1">
      <alignment horizontal="left"/>
    </xf>
    <xf numFmtId="0" fontId="2" fillId="2" borderId="3" xfId="0" applyFont="1" applyFill="1" applyBorder="1" applyAlignment="1">
      <alignment horizontal="right"/>
    </xf>
    <xf numFmtId="0" fontId="0" fillId="0" borderId="3" xfId="0" applyFont="1" applyBorder="1"/>
    <xf numFmtId="44" fontId="0" fillId="0" borderId="3" xfId="1" applyFont="1" applyBorder="1"/>
    <xf numFmtId="0" fontId="0" fillId="0" borderId="3" xfId="2" applyNumberFormat="1" applyFont="1" applyBorder="1"/>
    <xf numFmtId="171" fontId="0" fillId="0" borderId="3" xfId="2" applyNumberFormat="1" applyFont="1" applyBorder="1"/>
    <xf numFmtId="0" fontId="2" fillId="2" borderId="3" xfId="0" applyFont="1" applyFill="1" applyBorder="1" applyAlignment="1">
      <alignment horizontal="left"/>
    </xf>
    <xf numFmtId="0" fontId="0" fillId="0" borderId="4" xfId="0" applyBorder="1"/>
    <xf numFmtId="0" fontId="8" fillId="2" borderId="0" xfId="0" applyFont="1" applyFill="1" applyBorder="1" applyAlignment="1">
      <alignment horizontal="center"/>
    </xf>
    <xf numFmtId="0" fontId="2" fillId="2" borderId="3" xfId="0" applyFont="1" applyFill="1" applyBorder="1"/>
    <xf numFmtId="0" fontId="0" fillId="0" borderId="3" xfId="0" applyBorder="1" applyAlignment="1">
      <alignment horizontal="center"/>
    </xf>
    <xf numFmtId="0" fontId="0" fillId="2" borderId="3" xfId="0" applyFill="1" applyBorder="1"/>
    <xf numFmtId="0" fontId="2" fillId="3" borderId="3" xfId="0" applyFont="1" applyFill="1" applyBorder="1"/>
    <xf numFmtId="0" fontId="0" fillId="0" borderId="0" xfId="0" applyBorder="1" applyAlignment="1">
      <alignment horizontal="right"/>
    </xf>
    <xf numFmtId="44" fontId="0" fillId="0" borderId="0" xfId="1" applyFont="1" applyBorder="1" applyAlignment="1">
      <alignment horizontal="right"/>
    </xf>
    <xf numFmtId="0" fontId="0" fillId="0" borderId="0" xfId="0" applyFont="1" applyBorder="1" applyAlignment="1">
      <alignment horizontal="right"/>
    </xf>
    <xf numFmtId="1" fontId="0" fillId="0" borderId="0" xfId="0" applyNumberFormat="1" applyBorder="1" applyAlignment="1">
      <alignment horizontal="right"/>
    </xf>
    <xf numFmtId="173" fontId="0" fillId="0" borderId="0" xfId="0" applyNumberFormat="1"/>
    <xf numFmtId="174" fontId="0" fillId="0" borderId="0" xfId="0" applyNumberFormat="1"/>
    <xf numFmtId="8" fontId="0" fillId="0" borderId="0" xfId="0" pivotButton="1" applyNumberFormat="1" applyFont="1"/>
    <xf numFmtId="8" fontId="0" fillId="0" borderId="0" xfId="0" applyNumberFormat="1" applyFont="1"/>
    <xf numFmtId="8" fontId="0" fillId="0" borderId="0" xfId="0" applyNumberFormat="1" applyFont="1" applyAlignment="1">
      <alignment horizontal="left"/>
    </xf>
    <xf numFmtId="0" fontId="0" fillId="0" borderId="0" xfId="0" applyNumberFormat="1" applyFont="1"/>
    <xf numFmtId="175" fontId="0" fillId="0" borderId="0" xfId="0" applyNumberFormat="1"/>
  </cellXfs>
  <cellStyles count="3">
    <cellStyle name="Comma" xfId="2" builtinId="3"/>
    <cellStyle name="Currency" xfId="1" builtinId="4"/>
    <cellStyle name="Normal" xfId="0" builtinId="0"/>
  </cellStyles>
  <dxfs count="40">
    <dxf>
      <alignment horizontal="right" vertical="bottom" textRotation="0" wrapText="0" indent="0" justifyLastLine="0" shrinkToFit="0" readingOrder="0"/>
    </dxf>
    <dxf>
      <numFmt numFmtId="34" formatCode="_-&quot;₱&quot;* #,##0.00_-;\-&quot;₱&quot;* #,##0.00_-;_-&quot;₱&quot;* &quot;-&quot;??_-;_-@_-"/>
      <alignment horizontal="right" vertical="bottom" textRotation="0" wrapText="0" indent="0" justifyLastLine="0" shrinkToFit="0" readingOrder="0"/>
    </dxf>
    <dxf>
      <font>
        <strike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0" formatCode="General"/>
    </dxf>
    <dxf>
      <font>
        <u val="none"/>
      </font>
    </dxf>
    <dxf>
      <font>
        <u val="none"/>
      </font>
    </dxf>
    <dxf>
      <font>
        <u val="none"/>
      </font>
    </dxf>
    <dxf>
      <font>
        <u val="none"/>
      </font>
    </dxf>
    <dxf>
      <font>
        <u val="none"/>
      </font>
    </dxf>
    <dxf>
      <font>
        <u val="none"/>
      </font>
    </dxf>
    <dxf>
      <numFmt numFmtId="12" formatCode="&quot;₱&quot;#,##0.00;[Red]\-&quot;₱&quot;#,##0.00"/>
    </dxf>
    <dxf>
      <numFmt numFmtId="12" formatCode="&quot;₱&quot;#,##0.00;[Red]\-&quot;₱&quot;#,##0.00"/>
    </dxf>
    <dxf>
      <numFmt numFmtId="12" formatCode="&quot;₱&quot;#,##0.00;[Red]\-&quot;₱&quot;#,##0.00"/>
    </dxf>
    <dxf>
      <numFmt numFmtId="12" formatCode="&quot;₱&quot;#,##0.00;[Red]\-&quot;₱&quot;#,##0.00"/>
    </dxf>
    <dxf>
      <numFmt numFmtId="12" formatCode="&quot;₱&quot;#,##0.00;[Red]\-&quot;₱&quot;#,##0.00"/>
    </dxf>
    <dxf>
      <numFmt numFmtId="12" formatCode="&quot;₱&quot;#,##0.00;[Red]\-&quot;₱&quot;#,##0.00"/>
    </dxf>
    <dxf>
      <font>
        <u val="singleAccounting"/>
      </font>
    </dxf>
    <dxf>
      <font>
        <u val="singleAccounting"/>
      </font>
    </dxf>
    <dxf>
      <font>
        <u val="singleAccounting"/>
      </font>
    </dxf>
    <dxf>
      <font>
        <u val="singleAccounting"/>
      </font>
    </dxf>
    <dxf>
      <font>
        <u val="singleAccounting"/>
      </font>
    </dxf>
    <dxf>
      <font>
        <u val="singleAccounting"/>
      </font>
    </dxf>
    <dxf>
      <numFmt numFmtId="166" formatCode="_-[$₱-3409]* #,##0.00_-;\-[$₱-3409]* #,##0.00_-;_-[$₱-3409]* &quot;-&quot;??_-;_-@_-"/>
    </dxf>
    <dxf>
      <numFmt numFmtId="166" formatCode="_-[$₱-3409]* #,##0.00_-;\-[$₱-3409]* #,##0.00_-;_-[$₱-3409]* &quot;-&quot;??_-;_-@_-"/>
    </dxf>
    <dxf>
      <numFmt numFmtId="166" formatCode="_-[$₱-3409]* #,##0.00_-;\-[$₱-3409]* #,##0.00_-;_-[$₱-3409]* &quot;-&quot;??_-;_-@_-"/>
    </dxf>
    <dxf>
      <numFmt numFmtId="166" formatCode="_-[$₱-3409]* #,##0.00_-;\-[$₱-3409]* #,##0.00_-;_-[$₱-3409]* &quot;-&quot;??_-;_-@_-"/>
    </dxf>
    <dxf>
      <numFmt numFmtId="166" formatCode="_-[$₱-3409]* #,##0.00_-;\-[$₱-3409]* #,##0.00_-;_-[$₱-3409]* &quot;-&quot;??_-;_-@_-"/>
    </dxf>
    <dxf>
      <numFmt numFmtId="166" formatCode="_-[$₱-3409]* #,##0.00_-;\-[$₱-3409]* #,##0.00_-;_-[$₱-3409]* &quot;-&quot;??_-;_-@_-"/>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'5'!$T$5:$T$304</c:f>
              <c:numCache>
                <c:formatCode>"$"#,##0_);[Red]\("$"#,##0\)</c:formatCode>
                <c:ptCount val="300"/>
                <c:pt idx="0">
                  <c:v>16184</c:v>
                </c:pt>
                <c:pt idx="1">
                  <c:v>15610</c:v>
                </c:pt>
                <c:pt idx="2">
                  <c:v>14329</c:v>
                </c:pt>
                <c:pt idx="3">
                  <c:v>13391</c:v>
                </c:pt>
                <c:pt idx="4">
                  <c:v>12950</c:v>
                </c:pt>
                <c:pt idx="5">
                  <c:v>12348</c:v>
                </c:pt>
                <c:pt idx="6">
                  <c:v>11571</c:v>
                </c:pt>
                <c:pt idx="7">
                  <c:v>11522</c:v>
                </c:pt>
                <c:pt idx="8">
                  <c:v>11417</c:v>
                </c:pt>
                <c:pt idx="9">
                  <c:v>10311</c:v>
                </c:pt>
                <c:pt idx="10">
                  <c:v>10304</c:v>
                </c:pt>
                <c:pt idx="11">
                  <c:v>10129</c:v>
                </c:pt>
                <c:pt idx="12">
                  <c:v>10073</c:v>
                </c:pt>
                <c:pt idx="13">
                  <c:v>9926</c:v>
                </c:pt>
                <c:pt idx="14">
                  <c:v>9835</c:v>
                </c:pt>
                <c:pt idx="15">
                  <c:v>9772</c:v>
                </c:pt>
                <c:pt idx="16">
                  <c:v>9709</c:v>
                </c:pt>
                <c:pt idx="17">
                  <c:v>9660</c:v>
                </c:pt>
                <c:pt idx="18">
                  <c:v>9632</c:v>
                </c:pt>
                <c:pt idx="19">
                  <c:v>9506</c:v>
                </c:pt>
                <c:pt idx="20">
                  <c:v>9443</c:v>
                </c:pt>
                <c:pt idx="21">
                  <c:v>9198</c:v>
                </c:pt>
                <c:pt idx="22">
                  <c:v>9051</c:v>
                </c:pt>
                <c:pt idx="23">
                  <c:v>9002</c:v>
                </c:pt>
                <c:pt idx="24">
                  <c:v>8890</c:v>
                </c:pt>
                <c:pt idx="25">
                  <c:v>8869</c:v>
                </c:pt>
                <c:pt idx="26">
                  <c:v>8862</c:v>
                </c:pt>
                <c:pt idx="27">
                  <c:v>8841</c:v>
                </c:pt>
                <c:pt idx="28">
                  <c:v>8813</c:v>
                </c:pt>
                <c:pt idx="29">
                  <c:v>8463</c:v>
                </c:pt>
                <c:pt idx="30">
                  <c:v>8435</c:v>
                </c:pt>
                <c:pt idx="31">
                  <c:v>8211</c:v>
                </c:pt>
                <c:pt idx="32">
                  <c:v>8155</c:v>
                </c:pt>
                <c:pt idx="33">
                  <c:v>8008</c:v>
                </c:pt>
                <c:pt idx="34">
                  <c:v>7847</c:v>
                </c:pt>
                <c:pt idx="35">
                  <c:v>7833</c:v>
                </c:pt>
                <c:pt idx="36">
                  <c:v>7812</c:v>
                </c:pt>
                <c:pt idx="37">
                  <c:v>7777</c:v>
                </c:pt>
                <c:pt idx="38">
                  <c:v>7777</c:v>
                </c:pt>
                <c:pt idx="39">
                  <c:v>7693</c:v>
                </c:pt>
                <c:pt idx="40">
                  <c:v>7693</c:v>
                </c:pt>
                <c:pt idx="41">
                  <c:v>7651</c:v>
                </c:pt>
                <c:pt idx="42">
                  <c:v>7511</c:v>
                </c:pt>
                <c:pt idx="43">
                  <c:v>7483</c:v>
                </c:pt>
                <c:pt idx="44">
                  <c:v>7455</c:v>
                </c:pt>
                <c:pt idx="45">
                  <c:v>7322</c:v>
                </c:pt>
                <c:pt idx="46">
                  <c:v>7308</c:v>
                </c:pt>
                <c:pt idx="47">
                  <c:v>7280</c:v>
                </c:pt>
                <c:pt idx="48">
                  <c:v>7273</c:v>
                </c:pt>
                <c:pt idx="49">
                  <c:v>7259</c:v>
                </c:pt>
                <c:pt idx="50">
                  <c:v>7189</c:v>
                </c:pt>
                <c:pt idx="51">
                  <c:v>7021</c:v>
                </c:pt>
                <c:pt idx="52">
                  <c:v>6986</c:v>
                </c:pt>
                <c:pt idx="53">
                  <c:v>6909</c:v>
                </c:pt>
                <c:pt idx="54">
                  <c:v>6860</c:v>
                </c:pt>
                <c:pt idx="55">
                  <c:v>6853</c:v>
                </c:pt>
                <c:pt idx="56">
                  <c:v>6832</c:v>
                </c:pt>
                <c:pt idx="57">
                  <c:v>6818</c:v>
                </c:pt>
                <c:pt idx="58">
                  <c:v>6755</c:v>
                </c:pt>
                <c:pt idx="59">
                  <c:v>6748</c:v>
                </c:pt>
                <c:pt idx="60">
                  <c:v>6734</c:v>
                </c:pt>
                <c:pt idx="61">
                  <c:v>6706</c:v>
                </c:pt>
                <c:pt idx="62">
                  <c:v>6657</c:v>
                </c:pt>
                <c:pt idx="63">
                  <c:v>6657</c:v>
                </c:pt>
                <c:pt idx="64">
                  <c:v>6608</c:v>
                </c:pt>
                <c:pt idx="65">
                  <c:v>6580</c:v>
                </c:pt>
                <c:pt idx="66">
                  <c:v>6454</c:v>
                </c:pt>
                <c:pt idx="67">
                  <c:v>6433</c:v>
                </c:pt>
                <c:pt idx="68">
                  <c:v>6398</c:v>
                </c:pt>
                <c:pt idx="69">
                  <c:v>6391</c:v>
                </c:pt>
                <c:pt idx="70">
                  <c:v>6370</c:v>
                </c:pt>
                <c:pt idx="71">
                  <c:v>6314</c:v>
                </c:pt>
                <c:pt idx="72">
                  <c:v>6300</c:v>
                </c:pt>
                <c:pt idx="73">
                  <c:v>6279</c:v>
                </c:pt>
                <c:pt idx="74">
                  <c:v>6279</c:v>
                </c:pt>
                <c:pt idx="75">
                  <c:v>6146</c:v>
                </c:pt>
                <c:pt idx="76">
                  <c:v>6132</c:v>
                </c:pt>
                <c:pt idx="77">
                  <c:v>6125</c:v>
                </c:pt>
                <c:pt idx="78">
                  <c:v>6118</c:v>
                </c:pt>
                <c:pt idx="79">
                  <c:v>6118</c:v>
                </c:pt>
                <c:pt idx="80">
                  <c:v>6111</c:v>
                </c:pt>
                <c:pt idx="81">
                  <c:v>6048</c:v>
                </c:pt>
                <c:pt idx="82">
                  <c:v>6027</c:v>
                </c:pt>
                <c:pt idx="83">
                  <c:v>5915</c:v>
                </c:pt>
                <c:pt idx="84">
                  <c:v>5817</c:v>
                </c:pt>
                <c:pt idx="85">
                  <c:v>5775</c:v>
                </c:pt>
                <c:pt idx="86">
                  <c:v>5677</c:v>
                </c:pt>
                <c:pt idx="87">
                  <c:v>5670</c:v>
                </c:pt>
                <c:pt idx="88">
                  <c:v>5586</c:v>
                </c:pt>
                <c:pt idx="89">
                  <c:v>5551</c:v>
                </c:pt>
                <c:pt idx="90">
                  <c:v>5474</c:v>
                </c:pt>
                <c:pt idx="91">
                  <c:v>5439</c:v>
                </c:pt>
                <c:pt idx="92">
                  <c:v>5355</c:v>
                </c:pt>
                <c:pt idx="93">
                  <c:v>5306</c:v>
                </c:pt>
                <c:pt idx="94">
                  <c:v>5236</c:v>
                </c:pt>
                <c:pt idx="95">
                  <c:v>5194</c:v>
                </c:pt>
                <c:pt idx="96">
                  <c:v>5075</c:v>
                </c:pt>
                <c:pt idx="97">
                  <c:v>5019</c:v>
                </c:pt>
                <c:pt idx="98">
                  <c:v>5019</c:v>
                </c:pt>
                <c:pt idx="99">
                  <c:v>5012</c:v>
                </c:pt>
                <c:pt idx="100">
                  <c:v>4991</c:v>
                </c:pt>
                <c:pt idx="101">
                  <c:v>4991</c:v>
                </c:pt>
                <c:pt idx="102">
                  <c:v>4970</c:v>
                </c:pt>
                <c:pt idx="103">
                  <c:v>4956</c:v>
                </c:pt>
                <c:pt idx="104">
                  <c:v>4949</c:v>
                </c:pt>
                <c:pt idx="105">
                  <c:v>4935</c:v>
                </c:pt>
                <c:pt idx="106">
                  <c:v>4858</c:v>
                </c:pt>
                <c:pt idx="107">
                  <c:v>4802</c:v>
                </c:pt>
                <c:pt idx="108">
                  <c:v>4781</c:v>
                </c:pt>
                <c:pt idx="109">
                  <c:v>4760</c:v>
                </c:pt>
                <c:pt idx="110">
                  <c:v>4753</c:v>
                </c:pt>
                <c:pt idx="111">
                  <c:v>4753</c:v>
                </c:pt>
                <c:pt idx="112">
                  <c:v>4725</c:v>
                </c:pt>
                <c:pt idx="113">
                  <c:v>4683</c:v>
                </c:pt>
                <c:pt idx="114">
                  <c:v>4606</c:v>
                </c:pt>
                <c:pt idx="115">
                  <c:v>4592</c:v>
                </c:pt>
                <c:pt idx="116">
                  <c:v>4585</c:v>
                </c:pt>
                <c:pt idx="117">
                  <c:v>4487</c:v>
                </c:pt>
                <c:pt idx="118">
                  <c:v>4487</c:v>
                </c:pt>
                <c:pt idx="119">
                  <c:v>4480</c:v>
                </c:pt>
                <c:pt idx="120">
                  <c:v>4438</c:v>
                </c:pt>
                <c:pt idx="121">
                  <c:v>4424</c:v>
                </c:pt>
                <c:pt idx="122">
                  <c:v>4417</c:v>
                </c:pt>
                <c:pt idx="123">
                  <c:v>4326</c:v>
                </c:pt>
                <c:pt idx="124">
                  <c:v>4319</c:v>
                </c:pt>
                <c:pt idx="125">
                  <c:v>4305</c:v>
                </c:pt>
                <c:pt idx="126">
                  <c:v>4242</c:v>
                </c:pt>
                <c:pt idx="127">
                  <c:v>4137</c:v>
                </c:pt>
                <c:pt idx="128">
                  <c:v>4053</c:v>
                </c:pt>
                <c:pt idx="129">
                  <c:v>4018</c:v>
                </c:pt>
                <c:pt idx="130">
                  <c:v>4018</c:v>
                </c:pt>
                <c:pt idx="131">
                  <c:v>4018</c:v>
                </c:pt>
                <c:pt idx="132">
                  <c:v>3983</c:v>
                </c:pt>
                <c:pt idx="133">
                  <c:v>3976</c:v>
                </c:pt>
                <c:pt idx="134">
                  <c:v>3920</c:v>
                </c:pt>
                <c:pt idx="135">
                  <c:v>3864</c:v>
                </c:pt>
                <c:pt idx="136">
                  <c:v>3850</c:v>
                </c:pt>
                <c:pt idx="137">
                  <c:v>3829</c:v>
                </c:pt>
                <c:pt idx="138">
                  <c:v>3808</c:v>
                </c:pt>
                <c:pt idx="139">
                  <c:v>3794</c:v>
                </c:pt>
                <c:pt idx="140">
                  <c:v>3773</c:v>
                </c:pt>
                <c:pt idx="141">
                  <c:v>3759</c:v>
                </c:pt>
                <c:pt idx="142">
                  <c:v>3752</c:v>
                </c:pt>
                <c:pt idx="143">
                  <c:v>3689</c:v>
                </c:pt>
                <c:pt idx="144">
                  <c:v>3640</c:v>
                </c:pt>
                <c:pt idx="145">
                  <c:v>3598</c:v>
                </c:pt>
                <c:pt idx="146">
                  <c:v>3556</c:v>
                </c:pt>
                <c:pt idx="147">
                  <c:v>3549</c:v>
                </c:pt>
                <c:pt idx="148">
                  <c:v>3507</c:v>
                </c:pt>
                <c:pt idx="149">
                  <c:v>3472</c:v>
                </c:pt>
                <c:pt idx="150">
                  <c:v>3402</c:v>
                </c:pt>
                <c:pt idx="151">
                  <c:v>3388</c:v>
                </c:pt>
                <c:pt idx="152">
                  <c:v>3339</c:v>
                </c:pt>
                <c:pt idx="153">
                  <c:v>3339</c:v>
                </c:pt>
                <c:pt idx="154">
                  <c:v>3339</c:v>
                </c:pt>
                <c:pt idx="155">
                  <c:v>3262</c:v>
                </c:pt>
                <c:pt idx="156">
                  <c:v>3192</c:v>
                </c:pt>
                <c:pt idx="157">
                  <c:v>3164</c:v>
                </c:pt>
                <c:pt idx="158">
                  <c:v>3108</c:v>
                </c:pt>
                <c:pt idx="159">
                  <c:v>3101</c:v>
                </c:pt>
                <c:pt idx="160">
                  <c:v>3094</c:v>
                </c:pt>
                <c:pt idx="161">
                  <c:v>3059</c:v>
                </c:pt>
                <c:pt idx="162">
                  <c:v>3052</c:v>
                </c:pt>
                <c:pt idx="163">
                  <c:v>2989</c:v>
                </c:pt>
                <c:pt idx="164">
                  <c:v>2954</c:v>
                </c:pt>
                <c:pt idx="165">
                  <c:v>2933</c:v>
                </c:pt>
                <c:pt idx="166">
                  <c:v>2919</c:v>
                </c:pt>
                <c:pt idx="167">
                  <c:v>2919</c:v>
                </c:pt>
                <c:pt idx="168">
                  <c:v>2891</c:v>
                </c:pt>
                <c:pt idx="169">
                  <c:v>2870</c:v>
                </c:pt>
                <c:pt idx="170">
                  <c:v>2863</c:v>
                </c:pt>
                <c:pt idx="171">
                  <c:v>2856</c:v>
                </c:pt>
                <c:pt idx="172">
                  <c:v>2793</c:v>
                </c:pt>
                <c:pt idx="173">
                  <c:v>2779</c:v>
                </c:pt>
                <c:pt idx="174">
                  <c:v>2744</c:v>
                </c:pt>
                <c:pt idx="175">
                  <c:v>2737</c:v>
                </c:pt>
                <c:pt idx="176">
                  <c:v>2702</c:v>
                </c:pt>
                <c:pt idx="177">
                  <c:v>2681</c:v>
                </c:pt>
                <c:pt idx="178">
                  <c:v>2646</c:v>
                </c:pt>
                <c:pt idx="179">
                  <c:v>2646</c:v>
                </c:pt>
                <c:pt idx="180">
                  <c:v>2639</c:v>
                </c:pt>
                <c:pt idx="181">
                  <c:v>2583</c:v>
                </c:pt>
                <c:pt idx="182">
                  <c:v>2562</c:v>
                </c:pt>
                <c:pt idx="183">
                  <c:v>2541</c:v>
                </c:pt>
                <c:pt idx="184">
                  <c:v>2541</c:v>
                </c:pt>
                <c:pt idx="185">
                  <c:v>2478</c:v>
                </c:pt>
                <c:pt idx="186">
                  <c:v>2471</c:v>
                </c:pt>
                <c:pt idx="187">
                  <c:v>2464</c:v>
                </c:pt>
                <c:pt idx="188">
                  <c:v>2436</c:v>
                </c:pt>
                <c:pt idx="189">
                  <c:v>2429</c:v>
                </c:pt>
                <c:pt idx="190">
                  <c:v>2415</c:v>
                </c:pt>
                <c:pt idx="191">
                  <c:v>2415</c:v>
                </c:pt>
                <c:pt idx="192">
                  <c:v>2408</c:v>
                </c:pt>
                <c:pt idx="193">
                  <c:v>2324</c:v>
                </c:pt>
                <c:pt idx="194">
                  <c:v>2317</c:v>
                </c:pt>
                <c:pt idx="195">
                  <c:v>2317</c:v>
                </c:pt>
                <c:pt idx="196">
                  <c:v>2289</c:v>
                </c:pt>
                <c:pt idx="197">
                  <c:v>2275</c:v>
                </c:pt>
                <c:pt idx="198">
                  <c:v>2268</c:v>
                </c:pt>
                <c:pt idx="199">
                  <c:v>2226</c:v>
                </c:pt>
                <c:pt idx="200">
                  <c:v>2219</c:v>
                </c:pt>
                <c:pt idx="201">
                  <c:v>2212</c:v>
                </c:pt>
                <c:pt idx="202">
                  <c:v>2205</c:v>
                </c:pt>
                <c:pt idx="203">
                  <c:v>2205</c:v>
                </c:pt>
                <c:pt idx="204">
                  <c:v>2149</c:v>
                </c:pt>
                <c:pt idx="205">
                  <c:v>2142</c:v>
                </c:pt>
                <c:pt idx="206">
                  <c:v>2135</c:v>
                </c:pt>
                <c:pt idx="207">
                  <c:v>2114</c:v>
                </c:pt>
                <c:pt idx="208">
                  <c:v>2114</c:v>
                </c:pt>
                <c:pt idx="209">
                  <c:v>2100</c:v>
                </c:pt>
                <c:pt idx="210">
                  <c:v>2023</c:v>
                </c:pt>
                <c:pt idx="211">
                  <c:v>2023</c:v>
                </c:pt>
                <c:pt idx="212">
                  <c:v>2016</c:v>
                </c:pt>
                <c:pt idx="213">
                  <c:v>2009</c:v>
                </c:pt>
                <c:pt idx="214">
                  <c:v>1988</c:v>
                </c:pt>
                <c:pt idx="215">
                  <c:v>1974</c:v>
                </c:pt>
                <c:pt idx="216">
                  <c:v>1932</c:v>
                </c:pt>
                <c:pt idx="217">
                  <c:v>1925</c:v>
                </c:pt>
                <c:pt idx="218">
                  <c:v>1904</c:v>
                </c:pt>
                <c:pt idx="219">
                  <c:v>1890</c:v>
                </c:pt>
                <c:pt idx="220">
                  <c:v>1785</c:v>
                </c:pt>
                <c:pt idx="221">
                  <c:v>1778</c:v>
                </c:pt>
                <c:pt idx="222">
                  <c:v>1771</c:v>
                </c:pt>
                <c:pt idx="223">
                  <c:v>1701</c:v>
                </c:pt>
                <c:pt idx="224">
                  <c:v>1652</c:v>
                </c:pt>
                <c:pt idx="225">
                  <c:v>1652</c:v>
                </c:pt>
                <c:pt idx="226">
                  <c:v>1638</c:v>
                </c:pt>
                <c:pt idx="227">
                  <c:v>1638</c:v>
                </c:pt>
                <c:pt idx="228">
                  <c:v>1624</c:v>
                </c:pt>
                <c:pt idx="229">
                  <c:v>1617</c:v>
                </c:pt>
                <c:pt idx="230">
                  <c:v>1589</c:v>
                </c:pt>
                <c:pt idx="231">
                  <c:v>1568</c:v>
                </c:pt>
                <c:pt idx="232">
                  <c:v>1568</c:v>
                </c:pt>
                <c:pt idx="233">
                  <c:v>1561</c:v>
                </c:pt>
                <c:pt idx="234">
                  <c:v>1526</c:v>
                </c:pt>
                <c:pt idx="235">
                  <c:v>1526</c:v>
                </c:pt>
                <c:pt idx="236">
                  <c:v>1505</c:v>
                </c:pt>
                <c:pt idx="237">
                  <c:v>1463</c:v>
                </c:pt>
                <c:pt idx="238">
                  <c:v>1442</c:v>
                </c:pt>
                <c:pt idx="239">
                  <c:v>1428</c:v>
                </c:pt>
                <c:pt idx="240">
                  <c:v>1407</c:v>
                </c:pt>
                <c:pt idx="241">
                  <c:v>1400</c:v>
                </c:pt>
                <c:pt idx="242">
                  <c:v>1302</c:v>
                </c:pt>
                <c:pt idx="243">
                  <c:v>1281</c:v>
                </c:pt>
                <c:pt idx="244">
                  <c:v>1281</c:v>
                </c:pt>
                <c:pt idx="245">
                  <c:v>1274</c:v>
                </c:pt>
                <c:pt idx="246">
                  <c:v>1134</c:v>
                </c:pt>
                <c:pt idx="247">
                  <c:v>1085</c:v>
                </c:pt>
                <c:pt idx="248">
                  <c:v>1071</c:v>
                </c:pt>
                <c:pt idx="249">
                  <c:v>1057</c:v>
                </c:pt>
                <c:pt idx="250">
                  <c:v>973</c:v>
                </c:pt>
                <c:pt idx="251">
                  <c:v>966</c:v>
                </c:pt>
                <c:pt idx="252">
                  <c:v>959</c:v>
                </c:pt>
                <c:pt idx="253">
                  <c:v>959</c:v>
                </c:pt>
                <c:pt idx="254">
                  <c:v>945</c:v>
                </c:pt>
                <c:pt idx="255">
                  <c:v>938</c:v>
                </c:pt>
                <c:pt idx="256">
                  <c:v>938</c:v>
                </c:pt>
                <c:pt idx="257">
                  <c:v>938</c:v>
                </c:pt>
                <c:pt idx="258">
                  <c:v>861</c:v>
                </c:pt>
                <c:pt idx="259">
                  <c:v>854</c:v>
                </c:pt>
                <c:pt idx="260">
                  <c:v>847</c:v>
                </c:pt>
                <c:pt idx="261">
                  <c:v>819</c:v>
                </c:pt>
                <c:pt idx="262">
                  <c:v>819</c:v>
                </c:pt>
                <c:pt idx="263">
                  <c:v>798</c:v>
                </c:pt>
                <c:pt idx="264">
                  <c:v>714</c:v>
                </c:pt>
                <c:pt idx="265">
                  <c:v>707</c:v>
                </c:pt>
                <c:pt idx="266">
                  <c:v>700</c:v>
                </c:pt>
                <c:pt idx="267">
                  <c:v>630</c:v>
                </c:pt>
                <c:pt idx="268">
                  <c:v>623</c:v>
                </c:pt>
                <c:pt idx="269">
                  <c:v>609</c:v>
                </c:pt>
                <c:pt idx="270">
                  <c:v>609</c:v>
                </c:pt>
                <c:pt idx="271">
                  <c:v>567</c:v>
                </c:pt>
                <c:pt idx="272">
                  <c:v>560</c:v>
                </c:pt>
                <c:pt idx="273">
                  <c:v>553</c:v>
                </c:pt>
                <c:pt idx="274">
                  <c:v>525</c:v>
                </c:pt>
                <c:pt idx="275">
                  <c:v>518</c:v>
                </c:pt>
                <c:pt idx="276">
                  <c:v>497</c:v>
                </c:pt>
                <c:pt idx="277">
                  <c:v>490</c:v>
                </c:pt>
                <c:pt idx="278">
                  <c:v>469</c:v>
                </c:pt>
                <c:pt idx="279">
                  <c:v>434</c:v>
                </c:pt>
                <c:pt idx="280">
                  <c:v>385</c:v>
                </c:pt>
                <c:pt idx="281">
                  <c:v>357</c:v>
                </c:pt>
                <c:pt idx="282">
                  <c:v>336</c:v>
                </c:pt>
                <c:pt idx="283">
                  <c:v>280</c:v>
                </c:pt>
                <c:pt idx="284">
                  <c:v>259</c:v>
                </c:pt>
                <c:pt idx="285">
                  <c:v>252</c:v>
                </c:pt>
                <c:pt idx="286">
                  <c:v>245</c:v>
                </c:pt>
                <c:pt idx="287">
                  <c:v>238</c:v>
                </c:pt>
                <c:pt idx="288">
                  <c:v>217</c:v>
                </c:pt>
                <c:pt idx="289">
                  <c:v>189</c:v>
                </c:pt>
                <c:pt idx="290">
                  <c:v>182</c:v>
                </c:pt>
                <c:pt idx="291">
                  <c:v>168</c:v>
                </c:pt>
                <c:pt idx="292">
                  <c:v>154</c:v>
                </c:pt>
                <c:pt idx="293">
                  <c:v>98</c:v>
                </c:pt>
                <c:pt idx="294">
                  <c:v>98</c:v>
                </c:pt>
                <c:pt idx="295">
                  <c:v>63</c:v>
                </c:pt>
                <c:pt idx="296">
                  <c:v>56</c:v>
                </c:pt>
                <c:pt idx="297">
                  <c:v>42</c:v>
                </c:pt>
                <c:pt idx="298">
                  <c:v>21</c:v>
                </c:pt>
                <c:pt idx="299">
                  <c:v>0</c:v>
                </c:pt>
              </c:numCache>
            </c:numRef>
          </c:xVal>
          <c:yVal>
            <c:numRef>
              <c:f>'5'!$U$5:$U$304</c:f>
              <c:numCache>
                <c:formatCode>#,##0</c:formatCode>
                <c:ptCount val="300"/>
                <c:pt idx="0">
                  <c:v>39</c:v>
                </c:pt>
                <c:pt idx="1">
                  <c:v>0</c:v>
                </c:pt>
                <c:pt idx="2">
                  <c:v>150</c:v>
                </c:pt>
                <c:pt idx="3">
                  <c:v>201</c:v>
                </c:pt>
                <c:pt idx="4">
                  <c:v>30</c:v>
                </c:pt>
                <c:pt idx="5">
                  <c:v>234</c:v>
                </c:pt>
                <c:pt idx="6">
                  <c:v>138</c:v>
                </c:pt>
                <c:pt idx="7">
                  <c:v>204</c:v>
                </c:pt>
                <c:pt idx="8">
                  <c:v>21</c:v>
                </c:pt>
                <c:pt idx="9">
                  <c:v>231</c:v>
                </c:pt>
                <c:pt idx="10">
                  <c:v>84</c:v>
                </c:pt>
                <c:pt idx="11">
                  <c:v>312</c:v>
                </c:pt>
                <c:pt idx="12">
                  <c:v>120</c:v>
                </c:pt>
                <c:pt idx="13">
                  <c:v>201</c:v>
                </c:pt>
                <c:pt idx="14">
                  <c:v>207</c:v>
                </c:pt>
                <c:pt idx="15">
                  <c:v>90</c:v>
                </c:pt>
                <c:pt idx="16">
                  <c:v>30</c:v>
                </c:pt>
                <c:pt idx="17">
                  <c:v>27</c:v>
                </c:pt>
                <c:pt idx="18">
                  <c:v>288</c:v>
                </c:pt>
                <c:pt idx="19">
                  <c:v>87</c:v>
                </c:pt>
                <c:pt idx="20">
                  <c:v>162</c:v>
                </c:pt>
                <c:pt idx="21">
                  <c:v>36</c:v>
                </c:pt>
                <c:pt idx="22">
                  <c:v>57</c:v>
                </c:pt>
                <c:pt idx="23">
                  <c:v>72</c:v>
                </c:pt>
                <c:pt idx="24">
                  <c:v>210</c:v>
                </c:pt>
                <c:pt idx="25">
                  <c:v>432</c:v>
                </c:pt>
                <c:pt idx="26">
                  <c:v>189</c:v>
                </c:pt>
                <c:pt idx="27">
                  <c:v>303</c:v>
                </c:pt>
                <c:pt idx="28">
                  <c:v>21</c:v>
                </c:pt>
                <c:pt idx="29">
                  <c:v>492</c:v>
                </c:pt>
                <c:pt idx="30">
                  <c:v>42</c:v>
                </c:pt>
                <c:pt idx="31">
                  <c:v>75</c:v>
                </c:pt>
                <c:pt idx="32">
                  <c:v>90</c:v>
                </c:pt>
                <c:pt idx="33">
                  <c:v>456</c:v>
                </c:pt>
                <c:pt idx="34">
                  <c:v>174</c:v>
                </c:pt>
                <c:pt idx="35">
                  <c:v>243</c:v>
                </c:pt>
                <c:pt idx="36">
                  <c:v>81</c:v>
                </c:pt>
                <c:pt idx="37">
                  <c:v>504</c:v>
                </c:pt>
                <c:pt idx="38">
                  <c:v>39</c:v>
                </c:pt>
                <c:pt idx="39">
                  <c:v>87</c:v>
                </c:pt>
                <c:pt idx="40">
                  <c:v>21</c:v>
                </c:pt>
                <c:pt idx="41">
                  <c:v>213</c:v>
                </c:pt>
                <c:pt idx="42">
                  <c:v>120</c:v>
                </c:pt>
                <c:pt idx="43">
                  <c:v>45</c:v>
                </c:pt>
                <c:pt idx="44">
                  <c:v>216</c:v>
                </c:pt>
                <c:pt idx="45">
                  <c:v>36</c:v>
                </c:pt>
                <c:pt idx="46">
                  <c:v>327</c:v>
                </c:pt>
                <c:pt idx="47">
                  <c:v>201</c:v>
                </c:pt>
                <c:pt idx="48">
                  <c:v>96</c:v>
                </c:pt>
                <c:pt idx="49">
                  <c:v>276</c:v>
                </c:pt>
                <c:pt idx="50">
                  <c:v>54</c:v>
                </c:pt>
                <c:pt idx="51">
                  <c:v>183</c:v>
                </c:pt>
                <c:pt idx="52">
                  <c:v>21</c:v>
                </c:pt>
                <c:pt idx="53">
                  <c:v>81</c:v>
                </c:pt>
                <c:pt idx="54">
                  <c:v>126</c:v>
                </c:pt>
                <c:pt idx="55">
                  <c:v>372</c:v>
                </c:pt>
                <c:pt idx="56">
                  <c:v>27</c:v>
                </c:pt>
                <c:pt idx="57">
                  <c:v>6</c:v>
                </c:pt>
                <c:pt idx="58">
                  <c:v>252</c:v>
                </c:pt>
                <c:pt idx="59">
                  <c:v>48</c:v>
                </c:pt>
                <c:pt idx="60">
                  <c:v>123</c:v>
                </c:pt>
                <c:pt idx="61">
                  <c:v>459</c:v>
                </c:pt>
                <c:pt idx="62">
                  <c:v>303</c:v>
                </c:pt>
                <c:pt idx="63">
                  <c:v>276</c:v>
                </c:pt>
                <c:pt idx="64">
                  <c:v>225</c:v>
                </c:pt>
                <c:pt idx="65">
                  <c:v>183</c:v>
                </c:pt>
                <c:pt idx="66">
                  <c:v>54</c:v>
                </c:pt>
                <c:pt idx="67">
                  <c:v>78</c:v>
                </c:pt>
                <c:pt idx="68">
                  <c:v>102</c:v>
                </c:pt>
                <c:pt idx="69">
                  <c:v>48</c:v>
                </c:pt>
                <c:pt idx="70">
                  <c:v>30</c:v>
                </c:pt>
                <c:pt idx="71">
                  <c:v>15</c:v>
                </c:pt>
                <c:pt idx="72">
                  <c:v>42</c:v>
                </c:pt>
                <c:pt idx="73">
                  <c:v>45</c:v>
                </c:pt>
                <c:pt idx="74">
                  <c:v>237</c:v>
                </c:pt>
                <c:pt idx="75">
                  <c:v>63</c:v>
                </c:pt>
                <c:pt idx="76">
                  <c:v>93</c:v>
                </c:pt>
                <c:pt idx="77">
                  <c:v>102</c:v>
                </c:pt>
                <c:pt idx="78">
                  <c:v>9</c:v>
                </c:pt>
                <c:pt idx="79">
                  <c:v>174</c:v>
                </c:pt>
                <c:pt idx="80">
                  <c:v>3</c:v>
                </c:pt>
                <c:pt idx="81">
                  <c:v>27</c:v>
                </c:pt>
                <c:pt idx="82">
                  <c:v>144</c:v>
                </c:pt>
                <c:pt idx="83">
                  <c:v>3</c:v>
                </c:pt>
                <c:pt idx="84">
                  <c:v>12</c:v>
                </c:pt>
                <c:pt idx="85">
                  <c:v>42</c:v>
                </c:pt>
                <c:pt idx="86">
                  <c:v>258</c:v>
                </c:pt>
                <c:pt idx="87">
                  <c:v>297</c:v>
                </c:pt>
                <c:pt idx="88">
                  <c:v>525</c:v>
                </c:pt>
                <c:pt idx="89">
                  <c:v>252</c:v>
                </c:pt>
                <c:pt idx="90">
                  <c:v>168</c:v>
                </c:pt>
                <c:pt idx="91">
                  <c:v>30</c:v>
                </c:pt>
                <c:pt idx="92">
                  <c:v>204</c:v>
                </c:pt>
                <c:pt idx="93">
                  <c:v>0</c:v>
                </c:pt>
                <c:pt idx="94">
                  <c:v>51</c:v>
                </c:pt>
                <c:pt idx="95">
                  <c:v>288</c:v>
                </c:pt>
                <c:pt idx="96">
                  <c:v>21</c:v>
                </c:pt>
                <c:pt idx="97">
                  <c:v>156</c:v>
                </c:pt>
                <c:pt idx="98">
                  <c:v>150</c:v>
                </c:pt>
                <c:pt idx="99">
                  <c:v>210</c:v>
                </c:pt>
                <c:pt idx="100">
                  <c:v>12</c:v>
                </c:pt>
                <c:pt idx="101">
                  <c:v>9</c:v>
                </c:pt>
                <c:pt idx="102">
                  <c:v>156</c:v>
                </c:pt>
                <c:pt idx="103">
                  <c:v>171</c:v>
                </c:pt>
                <c:pt idx="104">
                  <c:v>189</c:v>
                </c:pt>
                <c:pt idx="105">
                  <c:v>126</c:v>
                </c:pt>
                <c:pt idx="106">
                  <c:v>279</c:v>
                </c:pt>
                <c:pt idx="107">
                  <c:v>36</c:v>
                </c:pt>
                <c:pt idx="108">
                  <c:v>123</c:v>
                </c:pt>
                <c:pt idx="109">
                  <c:v>69</c:v>
                </c:pt>
                <c:pt idx="110">
                  <c:v>300</c:v>
                </c:pt>
                <c:pt idx="111">
                  <c:v>246</c:v>
                </c:pt>
                <c:pt idx="112">
                  <c:v>174</c:v>
                </c:pt>
                <c:pt idx="113">
                  <c:v>30</c:v>
                </c:pt>
                <c:pt idx="114">
                  <c:v>63</c:v>
                </c:pt>
                <c:pt idx="115">
                  <c:v>324</c:v>
                </c:pt>
                <c:pt idx="116">
                  <c:v>240</c:v>
                </c:pt>
                <c:pt idx="117">
                  <c:v>111</c:v>
                </c:pt>
                <c:pt idx="118">
                  <c:v>333</c:v>
                </c:pt>
                <c:pt idx="119">
                  <c:v>357</c:v>
                </c:pt>
                <c:pt idx="120">
                  <c:v>246</c:v>
                </c:pt>
                <c:pt idx="121">
                  <c:v>201</c:v>
                </c:pt>
                <c:pt idx="122">
                  <c:v>153</c:v>
                </c:pt>
                <c:pt idx="123">
                  <c:v>348</c:v>
                </c:pt>
                <c:pt idx="124">
                  <c:v>30</c:v>
                </c:pt>
                <c:pt idx="125">
                  <c:v>156</c:v>
                </c:pt>
                <c:pt idx="126">
                  <c:v>207</c:v>
                </c:pt>
                <c:pt idx="127">
                  <c:v>60</c:v>
                </c:pt>
                <c:pt idx="128">
                  <c:v>24</c:v>
                </c:pt>
                <c:pt idx="129">
                  <c:v>162</c:v>
                </c:pt>
                <c:pt idx="130">
                  <c:v>171</c:v>
                </c:pt>
                <c:pt idx="131">
                  <c:v>126</c:v>
                </c:pt>
                <c:pt idx="132">
                  <c:v>144</c:v>
                </c:pt>
                <c:pt idx="133">
                  <c:v>72</c:v>
                </c:pt>
                <c:pt idx="134">
                  <c:v>306</c:v>
                </c:pt>
                <c:pt idx="135">
                  <c:v>177</c:v>
                </c:pt>
                <c:pt idx="136">
                  <c:v>102</c:v>
                </c:pt>
                <c:pt idx="137">
                  <c:v>24</c:v>
                </c:pt>
                <c:pt idx="138">
                  <c:v>279</c:v>
                </c:pt>
                <c:pt idx="139">
                  <c:v>159</c:v>
                </c:pt>
                <c:pt idx="140">
                  <c:v>165</c:v>
                </c:pt>
                <c:pt idx="141">
                  <c:v>150</c:v>
                </c:pt>
                <c:pt idx="142">
                  <c:v>213</c:v>
                </c:pt>
                <c:pt idx="143">
                  <c:v>312</c:v>
                </c:pt>
                <c:pt idx="144">
                  <c:v>51</c:v>
                </c:pt>
                <c:pt idx="145">
                  <c:v>81</c:v>
                </c:pt>
                <c:pt idx="146">
                  <c:v>459</c:v>
                </c:pt>
                <c:pt idx="147">
                  <c:v>3</c:v>
                </c:pt>
                <c:pt idx="148">
                  <c:v>288</c:v>
                </c:pt>
                <c:pt idx="149">
                  <c:v>96</c:v>
                </c:pt>
                <c:pt idx="150">
                  <c:v>366</c:v>
                </c:pt>
                <c:pt idx="151">
                  <c:v>123</c:v>
                </c:pt>
                <c:pt idx="152">
                  <c:v>75</c:v>
                </c:pt>
                <c:pt idx="153">
                  <c:v>39</c:v>
                </c:pt>
                <c:pt idx="154">
                  <c:v>348</c:v>
                </c:pt>
                <c:pt idx="155">
                  <c:v>75</c:v>
                </c:pt>
                <c:pt idx="156">
                  <c:v>72</c:v>
                </c:pt>
                <c:pt idx="157">
                  <c:v>306</c:v>
                </c:pt>
                <c:pt idx="158">
                  <c:v>54</c:v>
                </c:pt>
                <c:pt idx="159">
                  <c:v>225</c:v>
                </c:pt>
                <c:pt idx="160">
                  <c:v>246</c:v>
                </c:pt>
                <c:pt idx="161">
                  <c:v>27</c:v>
                </c:pt>
                <c:pt idx="162">
                  <c:v>378</c:v>
                </c:pt>
                <c:pt idx="163">
                  <c:v>3</c:v>
                </c:pt>
                <c:pt idx="164">
                  <c:v>189</c:v>
                </c:pt>
                <c:pt idx="165">
                  <c:v>9</c:v>
                </c:pt>
                <c:pt idx="166">
                  <c:v>45</c:v>
                </c:pt>
                <c:pt idx="167">
                  <c:v>93</c:v>
                </c:pt>
                <c:pt idx="168">
                  <c:v>102</c:v>
                </c:pt>
                <c:pt idx="169">
                  <c:v>300</c:v>
                </c:pt>
                <c:pt idx="170">
                  <c:v>42</c:v>
                </c:pt>
                <c:pt idx="171">
                  <c:v>246</c:v>
                </c:pt>
                <c:pt idx="172">
                  <c:v>114</c:v>
                </c:pt>
                <c:pt idx="173">
                  <c:v>75</c:v>
                </c:pt>
                <c:pt idx="174">
                  <c:v>9</c:v>
                </c:pt>
                <c:pt idx="175">
                  <c:v>93</c:v>
                </c:pt>
                <c:pt idx="176">
                  <c:v>363</c:v>
                </c:pt>
                <c:pt idx="177">
                  <c:v>54</c:v>
                </c:pt>
                <c:pt idx="178">
                  <c:v>120</c:v>
                </c:pt>
                <c:pt idx="179">
                  <c:v>177</c:v>
                </c:pt>
                <c:pt idx="180">
                  <c:v>204</c:v>
                </c:pt>
                <c:pt idx="181">
                  <c:v>18</c:v>
                </c:pt>
                <c:pt idx="182">
                  <c:v>6</c:v>
                </c:pt>
                <c:pt idx="183">
                  <c:v>90</c:v>
                </c:pt>
                <c:pt idx="184">
                  <c:v>45</c:v>
                </c:pt>
                <c:pt idx="185">
                  <c:v>21</c:v>
                </c:pt>
                <c:pt idx="186">
                  <c:v>342</c:v>
                </c:pt>
                <c:pt idx="187">
                  <c:v>234</c:v>
                </c:pt>
                <c:pt idx="188">
                  <c:v>99</c:v>
                </c:pt>
                <c:pt idx="189">
                  <c:v>144</c:v>
                </c:pt>
                <c:pt idx="190">
                  <c:v>255</c:v>
                </c:pt>
                <c:pt idx="191">
                  <c:v>15</c:v>
                </c:pt>
                <c:pt idx="192">
                  <c:v>9</c:v>
                </c:pt>
                <c:pt idx="193">
                  <c:v>177</c:v>
                </c:pt>
                <c:pt idx="194">
                  <c:v>261</c:v>
                </c:pt>
                <c:pt idx="195">
                  <c:v>123</c:v>
                </c:pt>
                <c:pt idx="196">
                  <c:v>135</c:v>
                </c:pt>
                <c:pt idx="197">
                  <c:v>447</c:v>
                </c:pt>
                <c:pt idx="198">
                  <c:v>63</c:v>
                </c:pt>
                <c:pt idx="199">
                  <c:v>48</c:v>
                </c:pt>
                <c:pt idx="200">
                  <c:v>75</c:v>
                </c:pt>
                <c:pt idx="201">
                  <c:v>117</c:v>
                </c:pt>
                <c:pt idx="202">
                  <c:v>141</c:v>
                </c:pt>
                <c:pt idx="203">
                  <c:v>138</c:v>
                </c:pt>
                <c:pt idx="204">
                  <c:v>117</c:v>
                </c:pt>
                <c:pt idx="205">
                  <c:v>114</c:v>
                </c:pt>
                <c:pt idx="206">
                  <c:v>27</c:v>
                </c:pt>
                <c:pt idx="207">
                  <c:v>66</c:v>
                </c:pt>
                <c:pt idx="208">
                  <c:v>186</c:v>
                </c:pt>
                <c:pt idx="209">
                  <c:v>414</c:v>
                </c:pt>
                <c:pt idx="210">
                  <c:v>168</c:v>
                </c:pt>
                <c:pt idx="211">
                  <c:v>78</c:v>
                </c:pt>
                <c:pt idx="212">
                  <c:v>117</c:v>
                </c:pt>
                <c:pt idx="213">
                  <c:v>219</c:v>
                </c:pt>
                <c:pt idx="214">
                  <c:v>39</c:v>
                </c:pt>
                <c:pt idx="215">
                  <c:v>195</c:v>
                </c:pt>
                <c:pt idx="216">
                  <c:v>369</c:v>
                </c:pt>
                <c:pt idx="217">
                  <c:v>192</c:v>
                </c:pt>
                <c:pt idx="218">
                  <c:v>405</c:v>
                </c:pt>
                <c:pt idx="219">
                  <c:v>195</c:v>
                </c:pt>
                <c:pt idx="220">
                  <c:v>462</c:v>
                </c:pt>
                <c:pt idx="221">
                  <c:v>270</c:v>
                </c:pt>
                <c:pt idx="222">
                  <c:v>204</c:v>
                </c:pt>
                <c:pt idx="223">
                  <c:v>234</c:v>
                </c:pt>
                <c:pt idx="224">
                  <c:v>93</c:v>
                </c:pt>
                <c:pt idx="225">
                  <c:v>102</c:v>
                </c:pt>
                <c:pt idx="226">
                  <c:v>63</c:v>
                </c:pt>
                <c:pt idx="227">
                  <c:v>48</c:v>
                </c:pt>
                <c:pt idx="228">
                  <c:v>114</c:v>
                </c:pt>
                <c:pt idx="229">
                  <c:v>126</c:v>
                </c:pt>
                <c:pt idx="230">
                  <c:v>303</c:v>
                </c:pt>
                <c:pt idx="231">
                  <c:v>96</c:v>
                </c:pt>
                <c:pt idx="232">
                  <c:v>141</c:v>
                </c:pt>
                <c:pt idx="233">
                  <c:v>27</c:v>
                </c:pt>
                <c:pt idx="234">
                  <c:v>240</c:v>
                </c:pt>
                <c:pt idx="235">
                  <c:v>105</c:v>
                </c:pt>
                <c:pt idx="236">
                  <c:v>102</c:v>
                </c:pt>
                <c:pt idx="237">
                  <c:v>39</c:v>
                </c:pt>
                <c:pt idx="238">
                  <c:v>15</c:v>
                </c:pt>
                <c:pt idx="239">
                  <c:v>93</c:v>
                </c:pt>
                <c:pt idx="240">
                  <c:v>72</c:v>
                </c:pt>
                <c:pt idx="241">
                  <c:v>135</c:v>
                </c:pt>
                <c:pt idx="242">
                  <c:v>402</c:v>
                </c:pt>
                <c:pt idx="243">
                  <c:v>75</c:v>
                </c:pt>
                <c:pt idx="244">
                  <c:v>18</c:v>
                </c:pt>
                <c:pt idx="245">
                  <c:v>225</c:v>
                </c:pt>
                <c:pt idx="246">
                  <c:v>282</c:v>
                </c:pt>
                <c:pt idx="247">
                  <c:v>273</c:v>
                </c:pt>
                <c:pt idx="248">
                  <c:v>270</c:v>
                </c:pt>
                <c:pt idx="249">
                  <c:v>54</c:v>
                </c:pt>
                <c:pt idx="250">
                  <c:v>162</c:v>
                </c:pt>
                <c:pt idx="251">
                  <c:v>198</c:v>
                </c:pt>
                <c:pt idx="252">
                  <c:v>147</c:v>
                </c:pt>
                <c:pt idx="253">
                  <c:v>135</c:v>
                </c:pt>
                <c:pt idx="254">
                  <c:v>75</c:v>
                </c:pt>
                <c:pt idx="255">
                  <c:v>6</c:v>
                </c:pt>
                <c:pt idx="256">
                  <c:v>189</c:v>
                </c:pt>
                <c:pt idx="257">
                  <c:v>366</c:v>
                </c:pt>
                <c:pt idx="258">
                  <c:v>195</c:v>
                </c:pt>
                <c:pt idx="259">
                  <c:v>309</c:v>
                </c:pt>
                <c:pt idx="260">
                  <c:v>129</c:v>
                </c:pt>
                <c:pt idx="261">
                  <c:v>510</c:v>
                </c:pt>
                <c:pt idx="262">
                  <c:v>306</c:v>
                </c:pt>
                <c:pt idx="263">
                  <c:v>519</c:v>
                </c:pt>
                <c:pt idx="264">
                  <c:v>231</c:v>
                </c:pt>
                <c:pt idx="265">
                  <c:v>174</c:v>
                </c:pt>
                <c:pt idx="266">
                  <c:v>87</c:v>
                </c:pt>
                <c:pt idx="267">
                  <c:v>36</c:v>
                </c:pt>
                <c:pt idx="268">
                  <c:v>51</c:v>
                </c:pt>
                <c:pt idx="269">
                  <c:v>87</c:v>
                </c:pt>
                <c:pt idx="270">
                  <c:v>99</c:v>
                </c:pt>
                <c:pt idx="271">
                  <c:v>228</c:v>
                </c:pt>
                <c:pt idx="272">
                  <c:v>81</c:v>
                </c:pt>
                <c:pt idx="273">
                  <c:v>15</c:v>
                </c:pt>
                <c:pt idx="274">
                  <c:v>48</c:v>
                </c:pt>
                <c:pt idx="275">
                  <c:v>75</c:v>
                </c:pt>
                <c:pt idx="276">
                  <c:v>63</c:v>
                </c:pt>
                <c:pt idx="277">
                  <c:v>84</c:v>
                </c:pt>
                <c:pt idx="278">
                  <c:v>75</c:v>
                </c:pt>
                <c:pt idx="279">
                  <c:v>87</c:v>
                </c:pt>
                <c:pt idx="280">
                  <c:v>249</c:v>
                </c:pt>
                <c:pt idx="281">
                  <c:v>126</c:v>
                </c:pt>
                <c:pt idx="282">
                  <c:v>144</c:v>
                </c:pt>
                <c:pt idx="283">
                  <c:v>87</c:v>
                </c:pt>
                <c:pt idx="284">
                  <c:v>207</c:v>
                </c:pt>
                <c:pt idx="285">
                  <c:v>54</c:v>
                </c:pt>
                <c:pt idx="286">
                  <c:v>288</c:v>
                </c:pt>
                <c:pt idx="287">
                  <c:v>18</c:v>
                </c:pt>
                <c:pt idx="288">
                  <c:v>36</c:v>
                </c:pt>
                <c:pt idx="289">
                  <c:v>48</c:v>
                </c:pt>
                <c:pt idx="290">
                  <c:v>48</c:v>
                </c:pt>
                <c:pt idx="291">
                  <c:v>84</c:v>
                </c:pt>
                <c:pt idx="292">
                  <c:v>21</c:v>
                </c:pt>
                <c:pt idx="293">
                  <c:v>159</c:v>
                </c:pt>
                <c:pt idx="294">
                  <c:v>204</c:v>
                </c:pt>
                <c:pt idx="295">
                  <c:v>123</c:v>
                </c:pt>
                <c:pt idx="296">
                  <c:v>51</c:v>
                </c:pt>
                <c:pt idx="297">
                  <c:v>150</c:v>
                </c:pt>
                <c:pt idx="298">
                  <c:v>168</c:v>
                </c:pt>
                <c:pt idx="299">
                  <c:v>135</c:v>
                </c:pt>
              </c:numCache>
            </c:numRef>
          </c:yVal>
          <c:smooth val="0"/>
          <c:extLst>
            <c:ext xmlns:c16="http://schemas.microsoft.com/office/drawing/2014/chart" uri="{C3380CC4-5D6E-409C-BE32-E72D297353CC}">
              <c16:uniqueId val="{00000000-E437-4916-8894-456CB0B69169}"/>
            </c:ext>
          </c:extLst>
        </c:ser>
        <c:dLbls>
          <c:showLegendKey val="0"/>
          <c:showVal val="0"/>
          <c:showCatName val="0"/>
          <c:showSerName val="0"/>
          <c:showPercent val="0"/>
          <c:showBubbleSize val="0"/>
        </c:dLbls>
        <c:axId val="57948832"/>
        <c:axId val="57949792"/>
      </c:scatterChart>
      <c:valAx>
        <c:axId val="5794883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49792"/>
        <c:crosses val="autoZero"/>
        <c:crossBetween val="midCat"/>
      </c:valAx>
      <c:valAx>
        <c:axId val="57949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48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4D1670A7-4DCC-43CF-8B9B-AAF97BDCE15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281940</xdr:colOff>
      <xdr:row>2</xdr:row>
      <xdr:rowOff>144781</xdr:rowOff>
    </xdr:from>
    <xdr:to>
      <xdr:col>10</xdr:col>
      <xdr:colOff>464820</xdr:colOff>
      <xdr:row>11</xdr:row>
      <xdr:rowOff>167640</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31D6652B-A7B8-6868-05A2-9B632FFEE5F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625340" y="1226821"/>
              <a:ext cx="2621280" cy="166877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2</xdr:row>
      <xdr:rowOff>144780</xdr:rowOff>
    </xdr:from>
    <xdr:to>
      <xdr:col>7</xdr:col>
      <xdr:colOff>373380</xdr:colOff>
      <xdr:row>22</xdr:row>
      <xdr:rowOff>22860</xdr:rowOff>
    </xdr:to>
    <xdr:graphicFrame macro="">
      <xdr:nvGraphicFramePr>
        <xdr:cNvPr id="2" name="Chart 1">
          <a:extLst>
            <a:ext uri="{FF2B5EF4-FFF2-40B4-BE49-F238E27FC236}">
              <a16:creationId xmlns:a16="http://schemas.microsoft.com/office/drawing/2014/main" id="{3518D0E2-034B-8C7C-F41C-D941AB242E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533400</xdr:colOff>
      <xdr:row>2</xdr:row>
      <xdr:rowOff>152400</xdr:rowOff>
    </xdr:from>
    <xdr:to>
      <xdr:col>15</xdr:col>
      <xdr:colOff>228600</xdr:colOff>
      <xdr:row>22</xdr:row>
      <xdr:rowOff>76200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7F8FF75-29C4-9DC3-7380-BA4FAA507E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800600" y="1234440"/>
              <a:ext cx="4572000" cy="358140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15240</xdr:colOff>
      <xdr:row>4</xdr:row>
      <xdr:rowOff>7620</xdr:rowOff>
    </xdr:from>
    <xdr:to>
      <xdr:col>6</xdr:col>
      <xdr:colOff>525780</xdr:colOff>
      <xdr:row>15</xdr:row>
      <xdr:rowOff>83819</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0A39313D-847D-7CF4-BB1C-A5A37B6585E0}"/>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429000" y="1455420"/>
              <a:ext cx="1828800" cy="208787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per Valdez" refreshedDate="45124.860454398149" createdVersion="8" refreshedVersion="8" minRefreshableVersion="3" recordCount="300" xr:uid="{2D8B7A23-0C79-41A2-8EDD-01CF4FFF82B0}">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57082635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sper Valdez" refreshedDate="45124.863463310183" backgroundQuery="1" createdVersion="8" refreshedVersion="8" minRefreshableVersion="3" recordCount="0" supportSubquery="1" supportAdvancedDrill="1" xr:uid="{135D521E-E7F8-4620-B08E-EAFBFF256E72}">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sper Valdez" refreshedDate="45124.863464930553" backgroundQuery="1" createdVersion="8" refreshedVersion="8" minRefreshableVersion="3" recordCount="0" supportSubquery="1" supportAdvancedDrill="1" xr:uid="{2346DD58-B580-477B-819A-084CB25EBFDF}">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sper Valdez" refreshedDate="45124.863523958331" backgroundQuery="1" createdVersion="8" refreshedVersion="8" minRefreshableVersion="3" recordCount="0" supportSubquery="1" supportAdvancedDrill="1" xr:uid="{7282C606-4F38-4021-96EC-2EE675ED0344}">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2" level="32767"/>
    <cacheField name="[Measures].[Profit %]" caption="Profit %" numFmtId="0" hierarchy="13"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sper Valdez" refreshedDate="45124.863462152774" backgroundQuery="1" createdVersion="3" refreshedVersion="8" minRefreshableVersion="3" recordCount="0" supportSubquery="1" supportAdvancedDrill="1" xr:uid="{33E42C90-F0D5-4428-B05C-671392609103}">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8317210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1CBDA5-9142-42D0-B48F-2CFF00105F4D}" name="PivotTable1" cacheId="7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untry">
  <location ref="B5:E11" firstHeaderRow="0" firstDataRow="1" firstDataCol="1"/>
  <pivotFields count="7">
    <pivotField showAll="0">
      <items count="11">
        <item h="1" x="7"/>
        <item h="1" x="1"/>
        <item h="1" x="3"/>
        <item h="1" x="5"/>
        <item h="1" x="4"/>
        <item h="1" x="6"/>
        <item h="1" x="8"/>
        <item h="1" x="2"/>
        <item h="1" x="9"/>
        <item x="0"/>
        <item t="default"/>
      </items>
    </pivotField>
    <pivotField axis="axisRow"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showAll="0"/>
  </pivotFields>
  <rowFields count="1">
    <field x="1"/>
  </rowFields>
  <rowItems count="6">
    <i>
      <x/>
    </i>
    <i>
      <x v="3"/>
    </i>
    <i>
      <x v="2"/>
    </i>
    <i>
      <x v="4"/>
    </i>
    <i>
      <x v="1"/>
    </i>
    <i>
      <x v="5"/>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formats count="25">
    <format dxfId="30">
      <pivotArea type="all" dataOnly="0" outline="0" fieldPosition="0"/>
    </format>
    <format dxfId="29">
      <pivotArea outline="0" collapsedLevelsAreSubtotals="1" fieldPosition="0"/>
    </format>
    <format dxfId="28">
      <pivotArea field="1" type="button" dataOnly="0" labelOnly="1" outline="0" axis="axisRow" fieldPosition="0"/>
    </format>
    <format dxfId="27">
      <pivotArea dataOnly="0" labelOnly="1" fieldPosition="0">
        <references count="1">
          <reference field="1" count="0"/>
        </references>
      </pivotArea>
    </format>
    <format dxfId="26">
      <pivotArea dataOnly="0" labelOnly="1" grandRow="1" outline="0" fieldPosition="0"/>
    </format>
    <format dxfId="25">
      <pivotArea dataOnly="0" labelOnly="1" outline="0" fieldPosition="0">
        <references count="1">
          <reference field="4294967294" count="2">
            <x v="0"/>
            <x v="2"/>
          </reference>
        </references>
      </pivotArea>
    </format>
    <format dxfId="24">
      <pivotArea type="all" dataOnly="0" outline="0" fieldPosition="0"/>
    </format>
    <format dxfId="23">
      <pivotArea outline="0" collapsedLevelsAreSubtotals="1" fieldPosition="0"/>
    </format>
    <format dxfId="22">
      <pivotArea field="1" type="button" dataOnly="0" labelOnly="1" outline="0" axis="axisRow" fieldPosition="0"/>
    </format>
    <format dxfId="21">
      <pivotArea dataOnly="0" labelOnly="1" fieldPosition="0">
        <references count="1">
          <reference field="1" count="0"/>
        </references>
      </pivotArea>
    </format>
    <format dxfId="20">
      <pivotArea dataOnly="0" labelOnly="1" grandRow="1" outline="0" fieldPosition="0"/>
    </format>
    <format dxfId="19">
      <pivotArea dataOnly="0" labelOnly="1" outline="0" fieldPosition="0">
        <references count="1">
          <reference field="4294967294" count="2">
            <x v="0"/>
            <x v="2"/>
          </reference>
        </references>
      </pivotArea>
    </format>
    <format dxfId="18">
      <pivotArea type="all" dataOnly="0" outline="0" fieldPosition="0"/>
    </format>
    <format dxfId="17">
      <pivotArea outline="0" collapsedLevelsAreSubtotals="1" fieldPosition="0"/>
    </format>
    <format dxfId="16">
      <pivotArea field="1" type="button" dataOnly="0" labelOnly="1" outline="0" axis="axisRow" fieldPosition="0"/>
    </format>
    <format dxfId="15">
      <pivotArea dataOnly="0" labelOnly="1" fieldPosition="0">
        <references count="1">
          <reference field="1" count="0"/>
        </references>
      </pivotArea>
    </format>
    <format dxfId="14">
      <pivotArea dataOnly="0" labelOnly="1" grandRow="1" outline="0" fieldPosition="0"/>
    </format>
    <format dxfId="13">
      <pivotArea dataOnly="0" labelOnly="1" outline="0" fieldPosition="0">
        <references count="1">
          <reference field="4294967294" count="2">
            <x v="0"/>
            <x v="2"/>
          </reference>
        </references>
      </pivotArea>
    </format>
    <format dxfId="12">
      <pivotArea type="all" dataOnly="0" outline="0" fieldPosition="0"/>
    </format>
    <format dxfId="11">
      <pivotArea outline="0" collapsedLevelsAreSubtotals="1" fieldPosition="0"/>
    </format>
    <format dxfId="10">
      <pivotArea field="1" type="button" dataOnly="0" labelOnly="1" outline="0" axis="axisRow" fieldPosition="0"/>
    </format>
    <format dxfId="9">
      <pivotArea dataOnly="0" labelOnly="1" fieldPosition="0">
        <references count="1">
          <reference field="1" count="0"/>
        </references>
      </pivotArea>
    </format>
    <format dxfId="8">
      <pivotArea dataOnly="0" labelOnly="1" grandRow="1" outline="0" fieldPosition="0"/>
    </format>
    <format dxfId="7">
      <pivotArea dataOnly="0" labelOnly="1" outline="0" fieldPosition="0">
        <references count="1">
          <reference field="4294967294" count="2">
            <x v="0"/>
            <x v="2"/>
          </reference>
        </references>
      </pivotArea>
    </format>
    <format dxfId="6">
      <pivotArea outline="0" collapsedLevelsAreSubtotals="1" fieldPosition="0">
        <references count="1">
          <reference field="4294967294" count="2" selected="0">
            <x v="1"/>
            <x v="2"/>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C1B94A-859D-4E10-A950-AB236B4316D5}" name="PivotTable2" cacheId="1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0" firstHeaderRow="1" firstDataRow="1" firstDataCol="1"/>
  <pivotFields count="2">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1" showRowHeaders="1" showColHeaders="1" showRowStripes="0" showColStripes="0" showLastColumn="1"/>
  <filters count="1">
    <filter fld="0" type="count" id="1"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B2EA15-0560-45CA-9EE3-1F6EFAB8D2E5}" name="PivotTable2"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F19"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measureFilter="1"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 showAll="0"/>
    <pivotField showAll="0"/>
  </pivotFields>
  <rowFields count="2">
    <field x="1"/>
    <field x="0"/>
  </rowFields>
  <rowItems count="13">
    <i>
      <x v="3"/>
    </i>
    <i r="1">
      <x v="8"/>
    </i>
    <i>
      <x/>
    </i>
    <i r="1">
      <x v="2"/>
    </i>
    <i>
      <x v="2"/>
    </i>
    <i r="1">
      <x v="1"/>
    </i>
    <i>
      <x v="1"/>
    </i>
    <i r="1">
      <x v="1"/>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2">
    <filter fld="0" type="count" evalOrder="-1" id="3" iMeasureFld="0">
      <autoFilter ref="A1">
        <filterColumn colId="0">
          <top10 top="0" val="1" filterVal="1"/>
        </filterColumn>
      </autoFilter>
    </filter>
    <filter fld="1"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65042F-7DB3-488B-A8CA-C20D6DEF4F70}" name="PivotTable1"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C19"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 showAll="0"/>
    <pivotField showAll="0"/>
  </pivotFields>
  <rowFields count="2">
    <field x="1"/>
    <field x="0"/>
  </rowFields>
  <rowItems count="13">
    <i>
      <x v="4"/>
    </i>
    <i r="1">
      <x/>
    </i>
    <i>
      <x v="3"/>
    </i>
    <i r="1">
      <x v="3"/>
    </i>
    <i>
      <x v="2"/>
    </i>
    <i r="1">
      <x v="5"/>
    </i>
    <i>
      <x v="1"/>
    </i>
    <i r="1">
      <x v="5"/>
    </i>
    <i>
      <x v="5"/>
    </i>
    <i r="1">
      <x v="9"/>
    </i>
    <i>
      <x/>
    </i>
    <i r="1">
      <x v="5"/>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84E3D7-006B-4C11-82AE-55F48D9BF0D4}" name="PivotTable4"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C28" firstHeaderRow="1" firstDataRow="1" firstDataCol="1"/>
  <pivotFields count="3">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C47901-95C0-40E8-88E4-6860706EBD1F}" name="PivotTable6" cacheId="1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F27" firstHeaderRow="0" firstDataRow="1" firstDataCol="1"/>
  <pivotFields count="5">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23">
    <i>
      <x v="10"/>
    </i>
    <i>
      <x v="2"/>
    </i>
    <i>
      <x v="6"/>
    </i>
    <i>
      <x v="11"/>
    </i>
    <i>
      <x v="9"/>
    </i>
    <i>
      <x v="19"/>
    </i>
    <i>
      <x v="18"/>
    </i>
    <i>
      <x v="8"/>
    </i>
    <i>
      <x v="4"/>
    </i>
    <i>
      <x v="14"/>
    </i>
    <i>
      <x v="20"/>
    </i>
    <i>
      <x v="17"/>
    </i>
    <i>
      <x v="3"/>
    </i>
    <i>
      <x v="12"/>
    </i>
    <i>
      <x v="13"/>
    </i>
    <i>
      <x v="15"/>
    </i>
    <i>
      <x v="7"/>
    </i>
    <i>
      <x v="21"/>
    </i>
    <i>
      <x/>
    </i>
    <i>
      <x v="5"/>
    </i>
    <i>
      <x v="1"/>
    </i>
    <i>
      <x v="16"/>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4E33CD57-F12D-4A8F-B7C1-949EB389F5EC}" sourceName="Sales Person">
  <pivotTables>
    <pivotTable tabId="6" name="PivotTable1"/>
  </pivotTables>
  <data>
    <tabular pivotCacheId="570826353">
      <items count="10">
        <i x="7"/>
        <i x="1"/>
        <i x="3"/>
        <i x="5"/>
        <i x="4"/>
        <i x="6"/>
        <i x="8"/>
        <i x="2"/>
        <i x="9"/>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5E68172-7BF2-4F95-82D0-07FEAD8EF442}" sourceName="[data].[Geography]">
  <pivotTables>
    <pivotTable tabId="10" name="PivotTable4"/>
  </pivotTables>
  <data>
    <olap pivotCacheId="168317210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5A1AF18C-706E-46B2-9633-0FC14A21BDAE}"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A800152C-54C3-4F37-82D2-F3F199DDF868}" cache="Slicer_Geography"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4:Z26" totalsRowShown="0">
  <autoFilter ref="Y4:Z26" xr:uid="{6DAC1E92-D947-4232-891E-65555AD7A47E}"/>
  <tableColumns count="2">
    <tableColumn id="1" xr3:uid="{1B8963D1-E60F-4400-A175-651A513B826F}" name="Product"/>
    <tableColumn id="2" xr3:uid="{1798A7DA-FB9F-46D3-AA0A-B6BCA4A81AC3}" name="Cost per unit"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BFA4B7-E382-4BA8-BDAE-BDA0E765359E}" name="data" displayName="data" ref="F3:L303" totalsRowShown="0" headerRowDxfId="38">
  <autoFilter ref="F3:L303" xr:uid="{1FBFA4B7-E382-4BA8-BDAE-BDA0E765359E}"/>
  <tableColumns count="7">
    <tableColumn id="1" xr3:uid="{E9A8433D-8D4E-4476-80E3-412A16C73796}" name="Sales Person"/>
    <tableColumn id="2" xr3:uid="{2B6198C3-8F87-4C9F-B9EF-91CAEE0206E6}" name="Geography"/>
    <tableColumn id="3" xr3:uid="{19421389-0FF5-4E21-B850-14862A18CC27}" name="Product"/>
    <tableColumn id="4" xr3:uid="{AC1095F2-E232-4029-A480-BB51B8591AC1}" name="Amount" dataDxfId="37"/>
    <tableColumn id="5" xr3:uid="{9038F550-9D5A-4187-B1DF-0088A02985E8}" name="Units" dataDxfId="36"/>
    <tableColumn id="6" xr3:uid="{9F974B31-8035-45F6-997C-F96A0E3666E9}" name="Cost per unit" dataDxfId="35">
      <calculatedColumnFormula>_xlfn.XLOOKUP(data[[#This Row],[Product]],products[Product],products[Cost per unit])</calculatedColumnFormula>
    </tableColumn>
    <tableColumn id="7" xr3:uid="{3EA6E6CC-A430-4F53-B869-207E8E39D572}" name="Cost" dataDxfId="34">
      <calculatedColumnFormula>data[[#This Row],[Cost per unit]]*data[[#This Row],[Units]]</calculatedColumnFormula>
    </tableColumn>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9976C0-2675-4A72-BCA9-D52EC09B25ED}" name="Table3" displayName="Table3" ref="F5:H14" totalsRowShown="0" headerRowDxfId="2">
  <tableColumns count="3">
    <tableColumn id="1" xr3:uid="{1356A6E3-C65F-4C2A-B37D-5353752DC7A0}" name="Name"/>
    <tableColumn id="2" xr3:uid="{2C18FA75-F7F8-42F6-9E68-3B1C09A0AF30}" name="Amounts" dataDxfId="1" dataCellStyle="Currency"/>
    <tableColumn id="3" xr3:uid="{2BB47161-F70B-4E18-B994-6D63E1F68E49}" name="Units" dataDxfId="0"/>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F0DEF27-E2D1-42D6-922E-B388EA58374C}" name="data7" displayName="data7" ref="B5:F305" totalsRowShown="0" headerRowDxfId="33">
  <autoFilter ref="B5:F305" xr:uid="{CF0DEF27-E2D1-42D6-922E-B388EA58374C}"/>
  <sortState xmlns:xlrd2="http://schemas.microsoft.com/office/spreadsheetml/2017/richdata2" ref="B6:F305">
    <sortCondition ref="C5:C305"/>
  </sortState>
  <tableColumns count="5">
    <tableColumn id="1" xr3:uid="{2B645224-DE10-4C77-AC2E-294F0A9B1CCF}" name="Sales Person"/>
    <tableColumn id="2" xr3:uid="{A0DD6C4F-A576-4259-BDF3-5F8E147B0725}" name="Geography"/>
    <tableColumn id="3" xr3:uid="{EE715655-3973-48B1-BAD4-859785F9EED3}" name="Product"/>
    <tableColumn id="4" xr3:uid="{BE12D0E6-AA29-4116-B603-2C717804C798}" name="Amount" dataDxfId="32"/>
    <tableColumn id="5" xr3:uid="{0067D398-1D8D-4CBE-B78B-37C04B41F21B}" name="Units" dataDxfId="31"/>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D5CF2C-1588-45FE-A29A-4647397C86AC}" name="data5" displayName="data5" ref="Q4:U304" totalsRowShown="0" headerRowDxfId="5">
  <autoFilter ref="Q4:U304" xr:uid="{9BD5CF2C-1588-45FE-A29A-4647397C86AC}"/>
  <sortState xmlns:xlrd2="http://schemas.microsoft.com/office/spreadsheetml/2017/richdata2" ref="Q5:U304">
    <sortCondition descending="1" ref="T4:T304"/>
  </sortState>
  <tableColumns count="5">
    <tableColumn id="1" xr3:uid="{256F6273-4F32-40A1-B878-039C031F79FD}" name="Sales Person"/>
    <tableColumn id="2" xr3:uid="{7A4262A2-A89C-41F0-B76B-CE8E26A50B15}" name="Geography"/>
    <tableColumn id="3" xr3:uid="{A85F76D8-F964-47D4-BCCB-F65ECA52A73F}" name="Product"/>
    <tableColumn id="4" xr3:uid="{0ADEA45B-E51D-41D9-A073-D1453200C55E}" name="Amount" dataDxfId="4"/>
    <tableColumn id="5" xr3:uid="{4DFDC7D5-3A64-4484-9103-A22743E836AE}" name="Uni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E1" zoomScale="115" zoomScaleNormal="115" workbookViewId="0">
      <selection activeCell="M3" sqref="M3"/>
    </sheetView>
  </sheetViews>
  <sheetFormatPr defaultRowHeight="14.4" x14ac:dyDescent="0.3"/>
  <cols>
    <col min="1" max="1" width="1.6640625" customWidth="1"/>
    <col min="2" max="2" width="3.6640625" customWidth="1"/>
    <col min="3" max="3" width="9.33203125" bestFit="1" customWidth="1"/>
    <col min="4" max="4" width="30.33203125" customWidth="1"/>
    <col min="5" max="5" width="21.88671875" bestFit="1" customWidth="1"/>
    <col min="6" max="6" width="15.109375" bestFit="1" customWidth="1"/>
    <col min="7" max="7" width="12.44140625" bestFit="1" customWidth="1"/>
    <col min="8" max="8" width="20.21875" bestFit="1" customWidth="1"/>
    <col min="9" max="9" width="8.33203125" bestFit="1" customWidth="1"/>
    <col min="10" max="10" width="5.33203125" bestFit="1" customWidth="1"/>
    <col min="11" max="11" width="13.88671875" bestFit="1" customWidth="1"/>
    <col min="12" max="12" width="8.33203125" bestFit="1" customWidth="1"/>
    <col min="25" max="25" width="21.88671875" bestFit="1" customWidth="1"/>
    <col min="26" max="26" width="14.44140625" customWidth="1"/>
    <col min="31" max="31" width="21.88671875" customWidth="1"/>
  </cols>
  <sheetData>
    <row r="1" spans="1:26" s="18" customFormat="1" ht="52.5" customHeight="1" x14ac:dyDescent="0.3">
      <c r="A1" s="18" t="s">
        <v>66</v>
      </c>
    </row>
    <row r="3" spans="1:26" x14ac:dyDescent="0.3">
      <c r="C3" s="13" t="s">
        <v>42</v>
      </c>
      <c r="D3" s="14"/>
      <c r="F3" s="3" t="s">
        <v>11</v>
      </c>
      <c r="G3" s="3" t="s">
        <v>12</v>
      </c>
      <c r="H3" s="3" t="s">
        <v>0</v>
      </c>
      <c r="I3" s="4" t="s">
        <v>1</v>
      </c>
      <c r="J3" s="4" t="s">
        <v>43</v>
      </c>
      <c r="K3" s="3" t="s">
        <v>44</v>
      </c>
      <c r="L3" s="3" t="s">
        <v>82</v>
      </c>
    </row>
    <row r="4" spans="1:26" x14ac:dyDescent="0.3">
      <c r="C4" s="19" t="s">
        <v>67</v>
      </c>
      <c r="D4" s="19"/>
      <c r="F4" t="s">
        <v>40</v>
      </c>
      <c r="G4" t="s">
        <v>37</v>
      </c>
      <c r="H4" t="s">
        <v>30</v>
      </c>
      <c r="I4" s="1">
        <v>1624</v>
      </c>
      <c r="J4" s="2">
        <v>114</v>
      </c>
      <c r="K4">
        <f>_xlfn.XLOOKUP(data[[#This Row],[Product]],products[Product],products[Cost per unit])</f>
        <v>14.49</v>
      </c>
      <c r="L4">
        <f>data[[#This Row],[Cost per unit]]*data[[#This Row],[Units]]</f>
        <v>1651.8600000000001</v>
      </c>
      <c r="Y4" t="s">
        <v>0</v>
      </c>
      <c r="Z4" t="s">
        <v>44</v>
      </c>
    </row>
    <row r="5" spans="1:26" x14ac:dyDescent="0.3">
      <c r="C5" s="19" t="s">
        <v>68</v>
      </c>
      <c r="D5" s="19"/>
      <c r="F5" t="s">
        <v>8</v>
      </c>
      <c r="G5" t="s">
        <v>35</v>
      </c>
      <c r="H5" t="s">
        <v>32</v>
      </c>
      <c r="I5" s="1">
        <v>6706</v>
      </c>
      <c r="J5" s="2">
        <v>459</v>
      </c>
      <c r="K5">
        <f>_xlfn.XLOOKUP(data[[#This Row],[Product]],products[Product],products[Cost per unit])</f>
        <v>8.65</v>
      </c>
      <c r="L5">
        <f>data[[#This Row],[Cost per unit]]*data[[#This Row],[Units]]</f>
        <v>3970.3500000000004</v>
      </c>
      <c r="Y5" t="s">
        <v>13</v>
      </c>
      <c r="Z5" s="5">
        <v>9.33</v>
      </c>
    </row>
    <row r="6" spans="1:26" x14ac:dyDescent="0.3">
      <c r="C6" s="19" t="s">
        <v>70</v>
      </c>
      <c r="D6" s="19"/>
      <c r="F6" t="s">
        <v>9</v>
      </c>
      <c r="G6" t="s">
        <v>35</v>
      </c>
      <c r="H6" t="s">
        <v>4</v>
      </c>
      <c r="I6" s="1">
        <v>959</v>
      </c>
      <c r="J6" s="2">
        <v>147</v>
      </c>
      <c r="K6">
        <f>_xlfn.XLOOKUP(data[[#This Row],[Product]],products[Product],products[Cost per unit])</f>
        <v>11.88</v>
      </c>
      <c r="L6">
        <f>data[[#This Row],[Cost per unit]]*data[[#This Row],[Units]]</f>
        <v>1746.3600000000001</v>
      </c>
      <c r="Y6" t="s">
        <v>14</v>
      </c>
      <c r="Z6" s="5">
        <v>11.7</v>
      </c>
    </row>
    <row r="7" spans="1:26" x14ac:dyDescent="0.3">
      <c r="C7" s="20" t="s">
        <v>71</v>
      </c>
      <c r="D7" s="20"/>
      <c r="F7" t="s">
        <v>41</v>
      </c>
      <c r="G7" t="s">
        <v>36</v>
      </c>
      <c r="H7" t="s">
        <v>18</v>
      </c>
      <c r="I7" s="1">
        <v>9632</v>
      </c>
      <c r="J7" s="2">
        <v>288</v>
      </c>
      <c r="K7">
        <f>_xlfn.XLOOKUP(data[[#This Row],[Product]],products[Product],products[Cost per unit])</f>
        <v>6.47</v>
      </c>
      <c r="L7">
        <f>data[[#This Row],[Cost per unit]]*data[[#This Row],[Units]]</f>
        <v>1863.36</v>
      </c>
      <c r="Y7" t="s">
        <v>4</v>
      </c>
      <c r="Z7" s="5">
        <v>11.88</v>
      </c>
    </row>
    <row r="8" spans="1:26" x14ac:dyDescent="0.3">
      <c r="C8" s="17" t="s">
        <v>72</v>
      </c>
      <c r="D8" s="17"/>
      <c r="F8" t="s">
        <v>6</v>
      </c>
      <c r="G8" t="s">
        <v>39</v>
      </c>
      <c r="H8" t="s">
        <v>25</v>
      </c>
      <c r="I8" s="1">
        <v>2100</v>
      </c>
      <c r="J8" s="2">
        <v>414</v>
      </c>
      <c r="K8">
        <f>_xlfn.XLOOKUP(data[[#This Row],[Product]],products[Product],products[Cost per unit])</f>
        <v>13.15</v>
      </c>
      <c r="L8">
        <f>data[[#This Row],[Cost per unit]]*data[[#This Row],[Units]]</f>
        <v>5444.1</v>
      </c>
      <c r="Y8" t="s">
        <v>15</v>
      </c>
      <c r="Z8" s="5">
        <v>11.73</v>
      </c>
    </row>
    <row r="9" spans="1:26" x14ac:dyDescent="0.3">
      <c r="C9" s="17" t="s">
        <v>73</v>
      </c>
      <c r="D9" s="17"/>
      <c r="F9" t="s">
        <v>40</v>
      </c>
      <c r="G9" t="s">
        <v>35</v>
      </c>
      <c r="H9" t="s">
        <v>33</v>
      </c>
      <c r="I9" s="1">
        <v>8869</v>
      </c>
      <c r="J9" s="2">
        <v>432</v>
      </c>
      <c r="K9">
        <f>_xlfn.XLOOKUP(data[[#This Row],[Product]],products[Product],products[Cost per unit])</f>
        <v>12.37</v>
      </c>
      <c r="L9">
        <f>data[[#This Row],[Cost per unit]]*data[[#This Row],[Units]]</f>
        <v>5343.8399999999992</v>
      </c>
      <c r="Y9" t="s">
        <v>16</v>
      </c>
      <c r="Z9" s="5">
        <v>8.7899999999999991</v>
      </c>
    </row>
    <row r="10" spans="1:26" x14ac:dyDescent="0.3">
      <c r="C10" s="17" t="s">
        <v>74</v>
      </c>
      <c r="D10" s="17"/>
      <c r="F10" t="s">
        <v>6</v>
      </c>
      <c r="G10" t="s">
        <v>38</v>
      </c>
      <c r="H10" t="s">
        <v>31</v>
      </c>
      <c r="I10" s="1">
        <v>2681</v>
      </c>
      <c r="J10" s="2">
        <v>54</v>
      </c>
      <c r="K10">
        <f>_xlfn.XLOOKUP(data[[#This Row],[Product]],products[Product],products[Cost per unit])</f>
        <v>5.79</v>
      </c>
      <c r="L10">
        <f>data[[#This Row],[Cost per unit]]*data[[#This Row],[Units]]</f>
        <v>312.66000000000003</v>
      </c>
      <c r="Y10" t="s">
        <v>17</v>
      </c>
      <c r="Z10" s="5">
        <v>3.11</v>
      </c>
    </row>
    <row r="11" spans="1:26" x14ac:dyDescent="0.3">
      <c r="C11" s="17" t="s">
        <v>75</v>
      </c>
      <c r="D11" s="17"/>
      <c r="F11" t="s">
        <v>8</v>
      </c>
      <c r="G11" t="s">
        <v>35</v>
      </c>
      <c r="H11" t="s">
        <v>22</v>
      </c>
      <c r="I11" s="1">
        <v>5012</v>
      </c>
      <c r="J11" s="2">
        <v>210</v>
      </c>
      <c r="K11">
        <f>_xlfn.XLOOKUP(data[[#This Row],[Product]],products[Product],products[Cost per unit])</f>
        <v>9.77</v>
      </c>
      <c r="L11">
        <f>data[[#This Row],[Cost per unit]]*data[[#This Row],[Units]]</f>
        <v>2051.6999999999998</v>
      </c>
      <c r="Y11" t="s">
        <v>18</v>
      </c>
      <c r="Z11" s="5">
        <v>6.47</v>
      </c>
    </row>
    <row r="12" spans="1:26" x14ac:dyDescent="0.3">
      <c r="C12" s="17" t="s">
        <v>76</v>
      </c>
      <c r="D12" s="17"/>
      <c r="F12" t="s">
        <v>7</v>
      </c>
      <c r="G12" t="s">
        <v>38</v>
      </c>
      <c r="H12" t="s">
        <v>14</v>
      </c>
      <c r="I12" s="1">
        <v>1281</v>
      </c>
      <c r="J12" s="2">
        <v>75</v>
      </c>
      <c r="K12">
        <f>_xlfn.XLOOKUP(data[[#This Row],[Product]],products[Product],products[Cost per unit])</f>
        <v>11.7</v>
      </c>
      <c r="L12">
        <f>data[[#This Row],[Cost per unit]]*data[[#This Row],[Units]]</f>
        <v>877.5</v>
      </c>
      <c r="Y12" t="s">
        <v>19</v>
      </c>
      <c r="Z12" s="5">
        <v>7.64</v>
      </c>
    </row>
    <row r="13" spans="1:26" x14ac:dyDescent="0.3">
      <c r="F13" t="s">
        <v>5</v>
      </c>
      <c r="G13" t="s">
        <v>37</v>
      </c>
      <c r="H13" t="s">
        <v>14</v>
      </c>
      <c r="I13" s="1">
        <v>4991</v>
      </c>
      <c r="J13" s="2">
        <v>12</v>
      </c>
      <c r="K13">
        <f>_xlfn.XLOOKUP(data[[#This Row],[Product]],products[Product],products[Cost per unit])</f>
        <v>11.7</v>
      </c>
      <c r="L13">
        <f>data[[#This Row],[Cost per unit]]*data[[#This Row],[Units]]</f>
        <v>140.39999999999998</v>
      </c>
      <c r="Y13" t="s">
        <v>20</v>
      </c>
      <c r="Z13" s="5">
        <v>10.62</v>
      </c>
    </row>
    <row r="14" spans="1:26" x14ac:dyDescent="0.3">
      <c r="F14" t="s">
        <v>2</v>
      </c>
      <c r="G14" t="s">
        <v>39</v>
      </c>
      <c r="H14" t="s">
        <v>25</v>
      </c>
      <c r="I14" s="1">
        <v>1785</v>
      </c>
      <c r="J14" s="2">
        <v>462</v>
      </c>
      <c r="K14">
        <f>_xlfn.XLOOKUP(data[[#This Row],[Product]],products[Product],products[Cost per unit])</f>
        <v>13.15</v>
      </c>
      <c r="L14">
        <f>data[[#This Row],[Cost per unit]]*data[[#This Row],[Units]]</f>
        <v>6075.3</v>
      </c>
      <c r="Y14" t="s">
        <v>21</v>
      </c>
      <c r="Z14" s="5">
        <v>9</v>
      </c>
    </row>
    <row r="15" spans="1:26" x14ac:dyDescent="0.3">
      <c r="F15" t="s">
        <v>3</v>
      </c>
      <c r="G15" t="s">
        <v>37</v>
      </c>
      <c r="H15" t="s">
        <v>17</v>
      </c>
      <c r="I15" s="1">
        <v>3983</v>
      </c>
      <c r="J15" s="2">
        <v>144</v>
      </c>
      <c r="K15">
        <f>_xlfn.XLOOKUP(data[[#This Row],[Product]],products[Product],products[Cost per unit])</f>
        <v>3.11</v>
      </c>
      <c r="L15">
        <f>data[[#This Row],[Cost per unit]]*data[[#This Row],[Units]]</f>
        <v>447.84</v>
      </c>
      <c r="Y15" t="s">
        <v>22</v>
      </c>
      <c r="Z15" s="5">
        <v>9.77</v>
      </c>
    </row>
    <row r="16" spans="1:26" x14ac:dyDescent="0.3">
      <c r="F16" t="s">
        <v>9</v>
      </c>
      <c r="G16" t="s">
        <v>38</v>
      </c>
      <c r="H16" t="s">
        <v>16</v>
      </c>
      <c r="I16" s="1">
        <v>2646</v>
      </c>
      <c r="J16" s="2">
        <v>120</v>
      </c>
      <c r="K16">
        <f>_xlfn.XLOOKUP(data[[#This Row],[Product]],products[Product],products[Cost per unit])</f>
        <v>8.7899999999999991</v>
      </c>
      <c r="L16">
        <f>data[[#This Row],[Cost per unit]]*data[[#This Row],[Units]]</f>
        <v>1054.8</v>
      </c>
      <c r="Y16" t="s">
        <v>23</v>
      </c>
      <c r="Z16" s="5">
        <v>6.49</v>
      </c>
    </row>
    <row r="17" spans="6:26" x14ac:dyDescent="0.3">
      <c r="F17" t="s">
        <v>2</v>
      </c>
      <c r="G17" t="s">
        <v>34</v>
      </c>
      <c r="H17" t="s">
        <v>13</v>
      </c>
      <c r="I17" s="1">
        <v>252</v>
      </c>
      <c r="J17" s="2">
        <v>54</v>
      </c>
      <c r="K17">
        <f>_xlfn.XLOOKUP(data[[#This Row],[Product]],products[Product],products[Cost per unit])</f>
        <v>9.33</v>
      </c>
      <c r="L17">
        <f>data[[#This Row],[Cost per unit]]*data[[#This Row],[Units]]</f>
        <v>503.82</v>
      </c>
      <c r="Y17" t="s">
        <v>24</v>
      </c>
      <c r="Z17" s="5">
        <v>4.97</v>
      </c>
    </row>
    <row r="18" spans="6:26" x14ac:dyDescent="0.3">
      <c r="F18" t="s">
        <v>3</v>
      </c>
      <c r="G18" t="s">
        <v>35</v>
      </c>
      <c r="H18" t="s">
        <v>25</v>
      </c>
      <c r="I18" s="1">
        <v>2464</v>
      </c>
      <c r="J18" s="2">
        <v>234</v>
      </c>
      <c r="K18">
        <f>_xlfn.XLOOKUP(data[[#This Row],[Product]],products[Product],products[Cost per unit])</f>
        <v>13.15</v>
      </c>
      <c r="L18">
        <f>data[[#This Row],[Cost per unit]]*data[[#This Row],[Units]]</f>
        <v>3077.1</v>
      </c>
      <c r="Y18" t="s">
        <v>25</v>
      </c>
      <c r="Z18" s="5">
        <v>13.15</v>
      </c>
    </row>
    <row r="19" spans="6:26" x14ac:dyDescent="0.3">
      <c r="F19" t="s">
        <v>3</v>
      </c>
      <c r="G19" t="s">
        <v>35</v>
      </c>
      <c r="H19" t="s">
        <v>29</v>
      </c>
      <c r="I19" s="1">
        <v>2114</v>
      </c>
      <c r="J19" s="2">
        <v>66</v>
      </c>
      <c r="K19">
        <f>_xlfn.XLOOKUP(data[[#This Row],[Product]],products[Product],products[Cost per unit])</f>
        <v>7.16</v>
      </c>
      <c r="L19">
        <f>data[[#This Row],[Cost per unit]]*data[[#This Row],[Units]]</f>
        <v>472.56</v>
      </c>
      <c r="Y19" t="s">
        <v>26</v>
      </c>
      <c r="Z19" s="5">
        <v>5.6</v>
      </c>
    </row>
    <row r="20" spans="6:26" x14ac:dyDescent="0.3">
      <c r="F20" t="s">
        <v>6</v>
      </c>
      <c r="G20" t="s">
        <v>37</v>
      </c>
      <c r="H20" t="s">
        <v>31</v>
      </c>
      <c r="I20" s="1">
        <v>7693</v>
      </c>
      <c r="J20" s="2">
        <v>87</v>
      </c>
      <c r="K20">
        <f>_xlfn.XLOOKUP(data[[#This Row],[Product]],products[Product],products[Cost per unit])</f>
        <v>5.79</v>
      </c>
      <c r="L20">
        <f>data[[#This Row],[Cost per unit]]*data[[#This Row],[Units]]</f>
        <v>503.73</v>
      </c>
      <c r="Y20" t="s">
        <v>27</v>
      </c>
      <c r="Z20" s="5">
        <v>16.73</v>
      </c>
    </row>
    <row r="21" spans="6:26" x14ac:dyDescent="0.3">
      <c r="F21" t="s">
        <v>5</v>
      </c>
      <c r="G21" t="s">
        <v>34</v>
      </c>
      <c r="H21" t="s">
        <v>20</v>
      </c>
      <c r="I21" s="1">
        <v>15610</v>
      </c>
      <c r="J21" s="2">
        <v>339</v>
      </c>
      <c r="K21">
        <f>_xlfn.XLOOKUP(data[[#This Row],[Product]],products[Product],products[Cost per unit])</f>
        <v>10.62</v>
      </c>
      <c r="L21">
        <f>data[[#This Row],[Cost per unit]]*data[[#This Row],[Units]]</f>
        <v>3600.18</v>
      </c>
      <c r="Y21" t="s">
        <v>28</v>
      </c>
      <c r="Z21" s="5">
        <v>10.38</v>
      </c>
    </row>
    <row r="22" spans="6:26" x14ac:dyDescent="0.3">
      <c r="F22" t="s">
        <v>41</v>
      </c>
      <c r="G22" t="s">
        <v>34</v>
      </c>
      <c r="H22" t="s">
        <v>22</v>
      </c>
      <c r="I22" s="1">
        <v>336</v>
      </c>
      <c r="J22" s="2">
        <v>144</v>
      </c>
      <c r="K22">
        <f>_xlfn.XLOOKUP(data[[#This Row],[Product]],products[Product],products[Cost per unit])</f>
        <v>9.77</v>
      </c>
      <c r="L22">
        <f>data[[#This Row],[Cost per unit]]*data[[#This Row],[Units]]</f>
        <v>1406.8799999999999</v>
      </c>
      <c r="Y22" t="s">
        <v>29</v>
      </c>
      <c r="Z22" s="5">
        <v>7.16</v>
      </c>
    </row>
    <row r="23" spans="6:26" x14ac:dyDescent="0.3">
      <c r="F23" t="s">
        <v>2</v>
      </c>
      <c r="G23" t="s">
        <v>39</v>
      </c>
      <c r="H23" t="s">
        <v>20</v>
      </c>
      <c r="I23" s="1">
        <v>9443</v>
      </c>
      <c r="J23" s="2">
        <v>162</v>
      </c>
      <c r="K23">
        <f>_xlfn.XLOOKUP(data[[#This Row],[Product]],products[Product],products[Cost per unit])</f>
        <v>10.62</v>
      </c>
      <c r="L23">
        <f>data[[#This Row],[Cost per unit]]*data[[#This Row],[Units]]</f>
        <v>1720.4399999999998</v>
      </c>
      <c r="Y23" t="s">
        <v>30</v>
      </c>
      <c r="Z23" s="5">
        <v>14.49</v>
      </c>
    </row>
    <row r="24" spans="6:26" x14ac:dyDescent="0.3">
      <c r="F24" t="s">
        <v>9</v>
      </c>
      <c r="G24" t="s">
        <v>34</v>
      </c>
      <c r="H24" t="s">
        <v>23</v>
      </c>
      <c r="I24" s="1">
        <v>8155</v>
      </c>
      <c r="J24" s="2">
        <v>90</v>
      </c>
      <c r="K24">
        <f>_xlfn.XLOOKUP(data[[#This Row],[Product]],products[Product],products[Cost per unit])</f>
        <v>6.49</v>
      </c>
      <c r="L24">
        <f>data[[#This Row],[Cost per unit]]*data[[#This Row],[Units]]</f>
        <v>584.1</v>
      </c>
      <c r="Y24" t="s">
        <v>31</v>
      </c>
      <c r="Z24" s="5">
        <v>5.79</v>
      </c>
    </row>
    <row r="25" spans="6:26" x14ac:dyDescent="0.3">
      <c r="F25" t="s">
        <v>8</v>
      </c>
      <c r="G25" t="s">
        <v>38</v>
      </c>
      <c r="H25" t="s">
        <v>23</v>
      </c>
      <c r="I25" s="1">
        <v>1701</v>
      </c>
      <c r="J25" s="2">
        <v>234</v>
      </c>
      <c r="K25">
        <f>_xlfn.XLOOKUP(data[[#This Row],[Product]],products[Product],products[Cost per unit])</f>
        <v>6.49</v>
      </c>
      <c r="L25">
        <f>data[[#This Row],[Cost per unit]]*data[[#This Row],[Units]]</f>
        <v>1518.66</v>
      </c>
      <c r="Y25" t="s">
        <v>32</v>
      </c>
      <c r="Z25" s="5">
        <v>8.65</v>
      </c>
    </row>
    <row r="26" spans="6:26" x14ac:dyDescent="0.3">
      <c r="F26" t="s">
        <v>10</v>
      </c>
      <c r="G26" t="s">
        <v>38</v>
      </c>
      <c r="H26" t="s">
        <v>22</v>
      </c>
      <c r="I26" s="1">
        <v>2205</v>
      </c>
      <c r="J26" s="2">
        <v>141</v>
      </c>
      <c r="K26">
        <f>_xlfn.XLOOKUP(data[[#This Row],[Product]],products[Product],products[Cost per unit])</f>
        <v>9.77</v>
      </c>
      <c r="L26">
        <f>data[[#This Row],[Cost per unit]]*data[[#This Row],[Units]]</f>
        <v>1377.57</v>
      </c>
      <c r="Y26" t="s">
        <v>33</v>
      </c>
      <c r="Z26" s="5">
        <v>12.37</v>
      </c>
    </row>
    <row r="27" spans="6:26" x14ac:dyDescent="0.3">
      <c r="F27" t="s">
        <v>8</v>
      </c>
      <c r="G27" t="s">
        <v>37</v>
      </c>
      <c r="H27" t="s">
        <v>19</v>
      </c>
      <c r="I27" s="1">
        <v>1771</v>
      </c>
      <c r="J27" s="2">
        <v>204</v>
      </c>
      <c r="K27">
        <f>_xlfn.XLOOKUP(data[[#This Row],[Product]],products[Product],products[Cost per unit])</f>
        <v>7.64</v>
      </c>
      <c r="L27">
        <f>data[[#This Row],[Cost per unit]]*data[[#This Row],[Units]]</f>
        <v>1558.56</v>
      </c>
    </row>
    <row r="28" spans="6:26" x14ac:dyDescent="0.3">
      <c r="F28" t="s">
        <v>41</v>
      </c>
      <c r="G28" t="s">
        <v>35</v>
      </c>
      <c r="H28" t="s">
        <v>15</v>
      </c>
      <c r="I28" s="1">
        <v>2114</v>
      </c>
      <c r="J28" s="2">
        <v>186</v>
      </c>
      <c r="K28">
        <f>_xlfn.XLOOKUP(data[[#This Row],[Product]],products[Product],products[Cost per unit])</f>
        <v>11.73</v>
      </c>
      <c r="L28">
        <f>data[[#This Row],[Cost per unit]]*data[[#This Row],[Units]]</f>
        <v>2181.7800000000002</v>
      </c>
    </row>
    <row r="29" spans="6:26" x14ac:dyDescent="0.3">
      <c r="F29" t="s">
        <v>41</v>
      </c>
      <c r="G29" t="s">
        <v>36</v>
      </c>
      <c r="H29" t="s">
        <v>13</v>
      </c>
      <c r="I29" s="1">
        <v>10311</v>
      </c>
      <c r="J29" s="2">
        <v>231</v>
      </c>
      <c r="K29">
        <f>_xlfn.XLOOKUP(data[[#This Row],[Product]],products[Product],products[Cost per unit])</f>
        <v>9.33</v>
      </c>
      <c r="L29">
        <f>data[[#This Row],[Cost per unit]]*data[[#This Row],[Units]]</f>
        <v>2155.23</v>
      </c>
    </row>
    <row r="30" spans="6:26" x14ac:dyDescent="0.3">
      <c r="F30" t="s">
        <v>3</v>
      </c>
      <c r="G30" t="s">
        <v>39</v>
      </c>
      <c r="H30" t="s">
        <v>16</v>
      </c>
      <c r="I30" s="1">
        <v>21</v>
      </c>
      <c r="J30" s="2">
        <v>168</v>
      </c>
      <c r="K30">
        <f>_xlfn.XLOOKUP(data[[#This Row],[Product]],products[Product],products[Cost per unit])</f>
        <v>8.7899999999999991</v>
      </c>
      <c r="L30">
        <f>data[[#This Row],[Cost per unit]]*data[[#This Row],[Units]]</f>
        <v>1476.7199999999998</v>
      </c>
    </row>
    <row r="31" spans="6:26" x14ac:dyDescent="0.3">
      <c r="F31" t="s">
        <v>10</v>
      </c>
      <c r="G31" t="s">
        <v>35</v>
      </c>
      <c r="H31" t="s">
        <v>20</v>
      </c>
      <c r="I31" s="1">
        <v>1974</v>
      </c>
      <c r="J31" s="2">
        <v>195</v>
      </c>
      <c r="K31">
        <f>_xlfn.XLOOKUP(data[[#This Row],[Product]],products[Product],products[Cost per unit])</f>
        <v>10.62</v>
      </c>
      <c r="L31">
        <f>data[[#This Row],[Cost per unit]]*data[[#This Row],[Units]]</f>
        <v>2070.8999999999996</v>
      </c>
    </row>
    <row r="32" spans="6:26" x14ac:dyDescent="0.3">
      <c r="F32" t="s">
        <v>5</v>
      </c>
      <c r="G32" t="s">
        <v>36</v>
      </c>
      <c r="H32" t="s">
        <v>23</v>
      </c>
      <c r="I32" s="1">
        <v>6314</v>
      </c>
      <c r="J32" s="2">
        <v>15</v>
      </c>
      <c r="K32">
        <f>_xlfn.XLOOKUP(data[[#This Row],[Product]],products[Product],products[Cost per unit])</f>
        <v>6.49</v>
      </c>
      <c r="L32">
        <f>data[[#This Row],[Cost per unit]]*data[[#This Row],[Units]]</f>
        <v>97.350000000000009</v>
      </c>
    </row>
    <row r="33" spans="6:12" x14ac:dyDescent="0.3">
      <c r="F33" t="s">
        <v>10</v>
      </c>
      <c r="G33" t="s">
        <v>37</v>
      </c>
      <c r="H33" t="s">
        <v>23</v>
      </c>
      <c r="I33" s="1">
        <v>4683</v>
      </c>
      <c r="J33" s="2">
        <v>30</v>
      </c>
      <c r="K33">
        <f>_xlfn.XLOOKUP(data[[#This Row],[Product]],products[Product],products[Cost per unit])</f>
        <v>6.49</v>
      </c>
      <c r="L33">
        <f>data[[#This Row],[Cost per unit]]*data[[#This Row],[Units]]</f>
        <v>194.70000000000002</v>
      </c>
    </row>
    <row r="34" spans="6:12" x14ac:dyDescent="0.3">
      <c r="F34" t="s">
        <v>41</v>
      </c>
      <c r="G34" t="s">
        <v>37</v>
      </c>
      <c r="H34" t="s">
        <v>24</v>
      </c>
      <c r="I34" s="1">
        <v>6398</v>
      </c>
      <c r="J34" s="2">
        <v>102</v>
      </c>
      <c r="K34">
        <f>_xlfn.XLOOKUP(data[[#This Row],[Product]],products[Product],products[Cost per unit])</f>
        <v>4.97</v>
      </c>
      <c r="L34">
        <f>data[[#This Row],[Cost per unit]]*data[[#This Row],[Units]]</f>
        <v>506.94</v>
      </c>
    </row>
    <row r="35" spans="6:12" x14ac:dyDescent="0.3">
      <c r="F35" t="s">
        <v>2</v>
      </c>
      <c r="G35" t="s">
        <v>35</v>
      </c>
      <c r="H35" t="s">
        <v>19</v>
      </c>
      <c r="I35" s="1">
        <v>553</v>
      </c>
      <c r="J35" s="2">
        <v>15</v>
      </c>
      <c r="K35">
        <f>_xlfn.XLOOKUP(data[[#This Row],[Product]],products[Product],products[Cost per unit])</f>
        <v>7.64</v>
      </c>
      <c r="L35">
        <f>data[[#This Row],[Cost per unit]]*data[[#This Row],[Units]]</f>
        <v>114.6</v>
      </c>
    </row>
    <row r="36" spans="6:12" x14ac:dyDescent="0.3">
      <c r="F36" t="s">
        <v>8</v>
      </c>
      <c r="G36" t="s">
        <v>39</v>
      </c>
      <c r="H36" t="s">
        <v>30</v>
      </c>
      <c r="I36" s="1">
        <v>7021</v>
      </c>
      <c r="J36" s="2">
        <v>183</v>
      </c>
      <c r="K36">
        <f>_xlfn.XLOOKUP(data[[#This Row],[Product]],products[Product],products[Cost per unit])</f>
        <v>14.49</v>
      </c>
      <c r="L36">
        <f>data[[#This Row],[Cost per unit]]*data[[#This Row],[Units]]</f>
        <v>2651.67</v>
      </c>
    </row>
    <row r="37" spans="6:12" x14ac:dyDescent="0.3">
      <c r="F37" t="s">
        <v>40</v>
      </c>
      <c r="G37" t="s">
        <v>39</v>
      </c>
      <c r="H37" t="s">
        <v>22</v>
      </c>
      <c r="I37" s="1">
        <v>5817</v>
      </c>
      <c r="J37" s="2">
        <v>12</v>
      </c>
      <c r="K37">
        <f>_xlfn.XLOOKUP(data[[#This Row],[Product]],products[Product],products[Cost per unit])</f>
        <v>9.77</v>
      </c>
      <c r="L37">
        <f>data[[#This Row],[Cost per unit]]*data[[#This Row],[Units]]</f>
        <v>117.24</v>
      </c>
    </row>
    <row r="38" spans="6:12" x14ac:dyDescent="0.3">
      <c r="F38" t="s">
        <v>41</v>
      </c>
      <c r="G38" t="s">
        <v>39</v>
      </c>
      <c r="H38" t="s">
        <v>14</v>
      </c>
      <c r="I38" s="1">
        <v>3976</v>
      </c>
      <c r="J38" s="2">
        <v>72</v>
      </c>
      <c r="K38">
        <f>_xlfn.XLOOKUP(data[[#This Row],[Product]],products[Product],products[Cost per unit])</f>
        <v>11.7</v>
      </c>
      <c r="L38">
        <f>data[[#This Row],[Cost per unit]]*data[[#This Row],[Units]]</f>
        <v>842.4</v>
      </c>
    </row>
    <row r="39" spans="6:12" x14ac:dyDescent="0.3">
      <c r="F39" t="s">
        <v>6</v>
      </c>
      <c r="G39" t="s">
        <v>38</v>
      </c>
      <c r="H39" t="s">
        <v>27</v>
      </c>
      <c r="I39" s="1">
        <v>1134</v>
      </c>
      <c r="J39" s="2">
        <v>282</v>
      </c>
      <c r="K39">
        <f>_xlfn.XLOOKUP(data[[#This Row],[Product]],products[Product],products[Cost per unit])</f>
        <v>16.73</v>
      </c>
      <c r="L39">
        <f>data[[#This Row],[Cost per unit]]*data[[#This Row],[Units]]</f>
        <v>4717.8599999999997</v>
      </c>
    </row>
    <row r="40" spans="6:12" x14ac:dyDescent="0.3">
      <c r="F40" t="s">
        <v>2</v>
      </c>
      <c r="G40" t="s">
        <v>39</v>
      </c>
      <c r="H40" t="s">
        <v>28</v>
      </c>
      <c r="I40" s="1">
        <v>6027</v>
      </c>
      <c r="J40" s="2">
        <v>144</v>
      </c>
      <c r="K40">
        <f>_xlfn.XLOOKUP(data[[#This Row],[Product]],products[Product],products[Cost per unit])</f>
        <v>10.38</v>
      </c>
      <c r="L40">
        <f>data[[#This Row],[Cost per unit]]*data[[#This Row],[Units]]</f>
        <v>1494.72</v>
      </c>
    </row>
    <row r="41" spans="6:12" x14ac:dyDescent="0.3">
      <c r="F41" t="s">
        <v>6</v>
      </c>
      <c r="G41" t="s">
        <v>37</v>
      </c>
      <c r="H41" t="s">
        <v>16</v>
      </c>
      <c r="I41" s="1">
        <v>1904</v>
      </c>
      <c r="J41" s="2">
        <v>405</v>
      </c>
      <c r="K41">
        <f>_xlfn.XLOOKUP(data[[#This Row],[Product]],products[Product],products[Cost per unit])</f>
        <v>8.7899999999999991</v>
      </c>
      <c r="L41">
        <f>data[[#This Row],[Cost per unit]]*data[[#This Row],[Units]]</f>
        <v>3559.95</v>
      </c>
    </row>
    <row r="42" spans="6:12" x14ac:dyDescent="0.3">
      <c r="F42" t="s">
        <v>7</v>
      </c>
      <c r="G42" t="s">
        <v>34</v>
      </c>
      <c r="H42" t="s">
        <v>32</v>
      </c>
      <c r="I42" s="1">
        <v>3262</v>
      </c>
      <c r="J42" s="2">
        <v>75</v>
      </c>
      <c r="K42">
        <f>_xlfn.XLOOKUP(data[[#This Row],[Product]],products[Product],products[Cost per unit])</f>
        <v>8.65</v>
      </c>
      <c r="L42">
        <f>data[[#This Row],[Cost per unit]]*data[[#This Row],[Units]]</f>
        <v>648.75</v>
      </c>
    </row>
    <row r="43" spans="6:12" x14ac:dyDescent="0.3">
      <c r="F43" t="s">
        <v>40</v>
      </c>
      <c r="G43" t="s">
        <v>34</v>
      </c>
      <c r="H43" t="s">
        <v>27</v>
      </c>
      <c r="I43" s="1">
        <v>2289</v>
      </c>
      <c r="J43" s="2">
        <v>135</v>
      </c>
      <c r="K43">
        <f>_xlfn.XLOOKUP(data[[#This Row],[Product]],products[Product],products[Cost per unit])</f>
        <v>16.73</v>
      </c>
      <c r="L43">
        <f>data[[#This Row],[Cost per unit]]*data[[#This Row],[Units]]</f>
        <v>2258.5500000000002</v>
      </c>
    </row>
    <row r="44" spans="6:12" x14ac:dyDescent="0.3">
      <c r="F44" t="s">
        <v>5</v>
      </c>
      <c r="G44" t="s">
        <v>34</v>
      </c>
      <c r="H44" t="s">
        <v>27</v>
      </c>
      <c r="I44" s="1">
        <v>6986</v>
      </c>
      <c r="J44" s="2">
        <v>21</v>
      </c>
      <c r="K44">
        <f>_xlfn.XLOOKUP(data[[#This Row],[Product]],products[Product],products[Cost per unit])</f>
        <v>16.73</v>
      </c>
      <c r="L44">
        <f>data[[#This Row],[Cost per unit]]*data[[#This Row],[Units]]</f>
        <v>351.33</v>
      </c>
    </row>
    <row r="45" spans="6:12" x14ac:dyDescent="0.3">
      <c r="F45" t="s">
        <v>2</v>
      </c>
      <c r="G45" t="s">
        <v>38</v>
      </c>
      <c r="H45" t="s">
        <v>23</v>
      </c>
      <c r="I45" s="1">
        <v>4417</v>
      </c>
      <c r="J45" s="2">
        <v>153</v>
      </c>
      <c r="K45">
        <f>_xlfn.XLOOKUP(data[[#This Row],[Product]],products[Product],products[Cost per unit])</f>
        <v>6.49</v>
      </c>
      <c r="L45">
        <f>data[[#This Row],[Cost per unit]]*data[[#This Row],[Units]]</f>
        <v>992.97</v>
      </c>
    </row>
    <row r="46" spans="6:12" x14ac:dyDescent="0.3">
      <c r="F46" t="s">
        <v>6</v>
      </c>
      <c r="G46" t="s">
        <v>34</v>
      </c>
      <c r="H46" t="s">
        <v>15</v>
      </c>
      <c r="I46" s="1">
        <v>1442</v>
      </c>
      <c r="J46" s="2">
        <v>15</v>
      </c>
      <c r="K46">
        <f>_xlfn.XLOOKUP(data[[#This Row],[Product]],products[Product],products[Cost per unit])</f>
        <v>11.73</v>
      </c>
      <c r="L46">
        <f>data[[#This Row],[Cost per unit]]*data[[#This Row],[Units]]</f>
        <v>175.95000000000002</v>
      </c>
    </row>
    <row r="47" spans="6:12" x14ac:dyDescent="0.3">
      <c r="F47" t="s">
        <v>3</v>
      </c>
      <c r="G47" t="s">
        <v>35</v>
      </c>
      <c r="H47" t="s">
        <v>14</v>
      </c>
      <c r="I47" s="1">
        <v>2415</v>
      </c>
      <c r="J47" s="2">
        <v>255</v>
      </c>
      <c r="K47">
        <f>_xlfn.XLOOKUP(data[[#This Row],[Product]],products[Product],products[Cost per unit])</f>
        <v>11.7</v>
      </c>
      <c r="L47">
        <f>data[[#This Row],[Cost per unit]]*data[[#This Row],[Units]]</f>
        <v>2983.5</v>
      </c>
    </row>
    <row r="48" spans="6:12" x14ac:dyDescent="0.3">
      <c r="F48" t="s">
        <v>2</v>
      </c>
      <c r="G48" t="s">
        <v>37</v>
      </c>
      <c r="H48" t="s">
        <v>19</v>
      </c>
      <c r="I48" s="1">
        <v>238</v>
      </c>
      <c r="J48" s="2">
        <v>18</v>
      </c>
      <c r="K48">
        <f>_xlfn.XLOOKUP(data[[#This Row],[Product]],products[Product],products[Cost per unit])</f>
        <v>7.64</v>
      </c>
      <c r="L48">
        <f>data[[#This Row],[Cost per unit]]*data[[#This Row],[Units]]</f>
        <v>137.51999999999998</v>
      </c>
    </row>
    <row r="49" spans="6:12" x14ac:dyDescent="0.3">
      <c r="F49" t="s">
        <v>6</v>
      </c>
      <c r="G49" t="s">
        <v>37</v>
      </c>
      <c r="H49" t="s">
        <v>23</v>
      </c>
      <c r="I49" s="1">
        <v>4949</v>
      </c>
      <c r="J49" s="2">
        <v>189</v>
      </c>
      <c r="K49">
        <f>_xlfn.XLOOKUP(data[[#This Row],[Product]],products[Product],products[Cost per unit])</f>
        <v>6.49</v>
      </c>
      <c r="L49">
        <f>data[[#This Row],[Cost per unit]]*data[[#This Row],[Units]]</f>
        <v>1226.6100000000001</v>
      </c>
    </row>
    <row r="50" spans="6:12" x14ac:dyDescent="0.3">
      <c r="F50" t="s">
        <v>5</v>
      </c>
      <c r="G50" t="s">
        <v>38</v>
      </c>
      <c r="H50" t="s">
        <v>32</v>
      </c>
      <c r="I50" s="1">
        <v>5075</v>
      </c>
      <c r="J50" s="2">
        <v>21</v>
      </c>
      <c r="K50">
        <f>_xlfn.XLOOKUP(data[[#This Row],[Product]],products[Product],products[Cost per unit])</f>
        <v>8.65</v>
      </c>
      <c r="L50">
        <f>data[[#This Row],[Cost per unit]]*data[[#This Row],[Units]]</f>
        <v>181.65</v>
      </c>
    </row>
    <row r="51" spans="6:12" x14ac:dyDescent="0.3">
      <c r="F51" t="s">
        <v>3</v>
      </c>
      <c r="G51" t="s">
        <v>36</v>
      </c>
      <c r="H51" t="s">
        <v>16</v>
      </c>
      <c r="I51" s="1">
        <v>9198</v>
      </c>
      <c r="J51" s="2">
        <v>36</v>
      </c>
      <c r="K51">
        <f>_xlfn.XLOOKUP(data[[#This Row],[Product]],products[Product],products[Cost per unit])</f>
        <v>8.7899999999999991</v>
      </c>
      <c r="L51">
        <f>data[[#This Row],[Cost per unit]]*data[[#This Row],[Units]]</f>
        <v>316.43999999999994</v>
      </c>
    </row>
    <row r="52" spans="6:12" x14ac:dyDescent="0.3">
      <c r="F52" t="s">
        <v>6</v>
      </c>
      <c r="G52" t="s">
        <v>34</v>
      </c>
      <c r="H52" t="s">
        <v>29</v>
      </c>
      <c r="I52" s="1">
        <v>3339</v>
      </c>
      <c r="J52" s="2">
        <v>75</v>
      </c>
      <c r="K52">
        <f>_xlfn.XLOOKUP(data[[#This Row],[Product]],products[Product],products[Cost per unit])</f>
        <v>7.16</v>
      </c>
      <c r="L52">
        <f>data[[#This Row],[Cost per unit]]*data[[#This Row],[Units]]</f>
        <v>537</v>
      </c>
    </row>
    <row r="53" spans="6:12" x14ac:dyDescent="0.3">
      <c r="F53" t="s">
        <v>40</v>
      </c>
      <c r="G53" t="s">
        <v>34</v>
      </c>
      <c r="H53" t="s">
        <v>17</v>
      </c>
      <c r="I53" s="1">
        <v>5019</v>
      </c>
      <c r="J53" s="2">
        <v>156</v>
      </c>
      <c r="K53">
        <f>_xlfn.XLOOKUP(data[[#This Row],[Product]],products[Product],products[Cost per unit])</f>
        <v>3.11</v>
      </c>
      <c r="L53">
        <f>data[[#This Row],[Cost per unit]]*data[[#This Row],[Units]]</f>
        <v>485.15999999999997</v>
      </c>
    </row>
    <row r="54" spans="6:12" x14ac:dyDescent="0.3">
      <c r="F54" t="s">
        <v>5</v>
      </c>
      <c r="G54" t="s">
        <v>36</v>
      </c>
      <c r="H54" t="s">
        <v>16</v>
      </c>
      <c r="I54" s="1">
        <v>16184</v>
      </c>
      <c r="J54" s="2">
        <v>39</v>
      </c>
      <c r="K54">
        <f>_xlfn.XLOOKUP(data[[#This Row],[Product]],products[Product],products[Cost per unit])</f>
        <v>8.7899999999999991</v>
      </c>
      <c r="L54">
        <f>data[[#This Row],[Cost per unit]]*data[[#This Row],[Units]]</f>
        <v>342.80999999999995</v>
      </c>
    </row>
    <row r="55" spans="6:12" x14ac:dyDescent="0.3">
      <c r="F55" t="s">
        <v>6</v>
      </c>
      <c r="G55" t="s">
        <v>36</v>
      </c>
      <c r="H55" t="s">
        <v>21</v>
      </c>
      <c r="I55" s="1">
        <v>497</v>
      </c>
      <c r="J55" s="2">
        <v>63</v>
      </c>
      <c r="K55">
        <f>_xlfn.XLOOKUP(data[[#This Row],[Product]],products[Product],products[Cost per unit])</f>
        <v>9</v>
      </c>
      <c r="L55">
        <f>data[[#This Row],[Cost per unit]]*data[[#This Row],[Units]]</f>
        <v>567</v>
      </c>
    </row>
    <row r="56" spans="6:12" x14ac:dyDescent="0.3">
      <c r="F56" t="s">
        <v>2</v>
      </c>
      <c r="G56" t="s">
        <v>36</v>
      </c>
      <c r="H56" t="s">
        <v>29</v>
      </c>
      <c r="I56" s="1">
        <v>8211</v>
      </c>
      <c r="J56" s="2">
        <v>75</v>
      </c>
      <c r="K56">
        <f>_xlfn.XLOOKUP(data[[#This Row],[Product]],products[Product],products[Cost per unit])</f>
        <v>7.16</v>
      </c>
      <c r="L56">
        <f>data[[#This Row],[Cost per unit]]*data[[#This Row],[Units]]</f>
        <v>537</v>
      </c>
    </row>
    <row r="57" spans="6:12" x14ac:dyDescent="0.3">
      <c r="F57" t="s">
        <v>2</v>
      </c>
      <c r="G57" t="s">
        <v>38</v>
      </c>
      <c r="H57" t="s">
        <v>28</v>
      </c>
      <c r="I57" s="1">
        <v>6580</v>
      </c>
      <c r="J57" s="2">
        <v>183</v>
      </c>
      <c r="K57">
        <f>_xlfn.XLOOKUP(data[[#This Row],[Product]],products[Product],products[Cost per unit])</f>
        <v>10.38</v>
      </c>
      <c r="L57">
        <f>data[[#This Row],[Cost per unit]]*data[[#This Row],[Units]]</f>
        <v>1899.5400000000002</v>
      </c>
    </row>
    <row r="58" spans="6:12" x14ac:dyDescent="0.3">
      <c r="F58" t="s">
        <v>41</v>
      </c>
      <c r="G58" t="s">
        <v>35</v>
      </c>
      <c r="H58" t="s">
        <v>13</v>
      </c>
      <c r="I58" s="1">
        <v>4760</v>
      </c>
      <c r="J58" s="2">
        <v>69</v>
      </c>
      <c r="K58">
        <f>_xlfn.XLOOKUP(data[[#This Row],[Product]],products[Product],products[Cost per unit])</f>
        <v>9.33</v>
      </c>
      <c r="L58">
        <f>data[[#This Row],[Cost per unit]]*data[[#This Row],[Units]]</f>
        <v>643.77</v>
      </c>
    </row>
    <row r="59" spans="6:12" x14ac:dyDescent="0.3">
      <c r="F59" t="s">
        <v>40</v>
      </c>
      <c r="G59" t="s">
        <v>36</v>
      </c>
      <c r="H59" t="s">
        <v>25</v>
      </c>
      <c r="I59" s="1">
        <v>5439</v>
      </c>
      <c r="J59" s="2">
        <v>30</v>
      </c>
      <c r="K59">
        <f>_xlfn.XLOOKUP(data[[#This Row],[Product]],products[Product],products[Cost per unit])</f>
        <v>13.15</v>
      </c>
      <c r="L59">
        <f>data[[#This Row],[Cost per unit]]*data[[#This Row],[Units]]</f>
        <v>394.5</v>
      </c>
    </row>
    <row r="60" spans="6:12" x14ac:dyDescent="0.3">
      <c r="F60" t="s">
        <v>41</v>
      </c>
      <c r="G60" t="s">
        <v>34</v>
      </c>
      <c r="H60" t="s">
        <v>17</v>
      </c>
      <c r="I60" s="1">
        <v>1463</v>
      </c>
      <c r="J60" s="2">
        <v>39</v>
      </c>
      <c r="K60">
        <f>_xlfn.XLOOKUP(data[[#This Row],[Product]],products[Product],products[Cost per unit])</f>
        <v>3.11</v>
      </c>
      <c r="L60">
        <f>data[[#This Row],[Cost per unit]]*data[[#This Row],[Units]]</f>
        <v>121.28999999999999</v>
      </c>
    </row>
    <row r="61" spans="6:12" x14ac:dyDescent="0.3">
      <c r="F61" t="s">
        <v>3</v>
      </c>
      <c r="G61" t="s">
        <v>34</v>
      </c>
      <c r="H61" t="s">
        <v>32</v>
      </c>
      <c r="I61" s="1">
        <v>7777</v>
      </c>
      <c r="J61" s="2">
        <v>504</v>
      </c>
      <c r="K61">
        <f>_xlfn.XLOOKUP(data[[#This Row],[Product]],products[Product],products[Cost per unit])</f>
        <v>8.65</v>
      </c>
      <c r="L61">
        <f>data[[#This Row],[Cost per unit]]*data[[#This Row],[Units]]</f>
        <v>4359.6000000000004</v>
      </c>
    </row>
    <row r="62" spans="6:12" x14ac:dyDescent="0.3">
      <c r="F62" t="s">
        <v>9</v>
      </c>
      <c r="G62" t="s">
        <v>37</v>
      </c>
      <c r="H62" t="s">
        <v>29</v>
      </c>
      <c r="I62" s="1">
        <v>1085</v>
      </c>
      <c r="J62" s="2">
        <v>273</v>
      </c>
      <c r="K62">
        <f>_xlfn.XLOOKUP(data[[#This Row],[Product]],products[Product],products[Cost per unit])</f>
        <v>7.16</v>
      </c>
      <c r="L62">
        <f>data[[#This Row],[Cost per unit]]*data[[#This Row],[Units]]</f>
        <v>1954.68</v>
      </c>
    </row>
    <row r="63" spans="6:12" x14ac:dyDescent="0.3">
      <c r="F63" t="s">
        <v>5</v>
      </c>
      <c r="G63" t="s">
        <v>37</v>
      </c>
      <c r="H63" t="s">
        <v>31</v>
      </c>
      <c r="I63" s="1">
        <v>182</v>
      </c>
      <c r="J63" s="2">
        <v>48</v>
      </c>
      <c r="K63">
        <f>_xlfn.XLOOKUP(data[[#This Row],[Product]],products[Product],products[Cost per unit])</f>
        <v>5.79</v>
      </c>
      <c r="L63">
        <f>data[[#This Row],[Cost per unit]]*data[[#This Row],[Units]]</f>
        <v>277.92</v>
      </c>
    </row>
    <row r="64" spans="6:12" x14ac:dyDescent="0.3">
      <c r="F64" t="s">
        <v>6</v>
      </c>
      <c r="G64" t="s">
        <v>34</v>
      </c>
      <c r="H64" t="s">
        <v>27</v>
      </c>
      <c r="I64" s="1">
        <v>4242</v>
      </c>
      <c r="J64" s="2">
        <v>207</v>
      </c>
      <c r="K64">
        <f>_xlfn.XLOOKUP(data[[#This Row],[Product]],products[Product],products[Cost per unit])</f>
        <v>16.73</v>
      </c>
      <c r="L64">
        <f>data[[#This Row],[Cost per unit]]*data[[#This Row],[Units]]</f>
        <v>3463.11</v>
      </c>
    </row>
    <row r="65" spans="6:12" x14ac:dyDescent="0.3">
      <c r="F65" t="s">
        <v>6</v>
      </c>
      <c r="G65" t="s">
        <v>36</v>
      </c>
      <c r="H65" t="s">
        <v>32</v>
      </c>
      <c r="I65" s="1">
        <v>6118</v>
      </c>
      <c r="J65" s="2">
        <v>9</v>
      </c>
      <c r="K65">
        <f>_xlfn.XLOOKUP(data[[#This Row],[Product]],products[Product],products[Cost per unit])</f>
        <v>8.65</v>
      </c>
      <c r="L65">
        <f>data[[#This Row],[Cost per unit]]*data[[#This Row],[Units]]</f>
        <v>77.850000000000009</v>
      </c>
    </row>
    <row r="66" spans="6:12" x14ac:dyDescent="0.3">
      <c r="F66" t="s">
        <v>10</v>
      </c>
      <c r="G66" t="s">
        <v>36</v>
      </c>
      <c r="H66" t="s">
        <v>23</v>
      </c>
      <c r="I66" s="1">
        <v>2317</v>
      </c>
      <c r="J66" s="2">
        <v>261</v>
      </c>
      <c r="K66">
        <f>_xlfn.XLOOKUP(data[[#This Row],[Product]],products[Product],products[Cost per unit])</f>
        <v>6.49</v>
      </c>
      <c r="L66">
        <f>data[[#This Row],[Cost per unit]]*data[[#This Row],[Units]]</f>
        <v>1693.89</v>
      </c>
    </row>
    <row r="67" spans="6:12" x14ac:dyDescent="0.3">
      <c r="F67" t="s">
        <v>6</v>
      </c>
      <c r="G67" t="s">
        <v>38</v>
      </c>
      <c r="H67" t="s">
        <v>16</v>
      </c>
      <c r="I67" s="1">
        <v>938</v>
      </c>
      <c r="J67" s="2">
        <v>6</v>
      </c>
      <c r="K67">
        <f>_xlfn.XLOOKUP(data[[#This Row],[Product]],products[Product],products[Cost per unit])</f>
        <v>8.7899999999999991</v>
      </c>
      <c r="L67">
        <f>data[[#This Row],[Cost per unit]]*data[[#This Row],[Units]]</f>
        <v>52.739999999999995</v>
      </c>
    </row>
    <row r="68" spans="6:12" x14ac:dyDescent="0.3">
      <c r="F68" t="s">
        <v>8</v>
      </c>
      <c r="G68" t="s">
        <v>37</v>
      </c>
      <c r="H68" t="s">
        <v>15</v>
      </c>
      <c r="I68" s="1">
        <v>9709</v>
      </c>
      <c r="J68" s="2">
        <v>30</v>
      </c>
      <c r="K68">
        <f>_xlfn.XLOOKUP(data[[#This Row],[Product]],products[Product],products[Cost per unit])</f>
        <v>11.73</v>
      </c>
      <c r="L68">
        <f>data[[#This Row],[Cost per unit]]*data[[#This Row],[Units]]</f>
        <v>351.90000000000003</v>
      </c>
    </row>
    <row r="69" spans="6:12" x14ac:dyDescent="0.3">
      <c r="F69" t="s">
        <v>7</v>
      </c>
      <c r="G69" t="s">
        <v>34</v>
      </c>
      <c r="H69" t="s">
        <v>20</v>
      </c>
      <c r="I69" s="1">
        <v>2205</v>
      </c>
      <c r="J69" s="2">
        <v>138</v>
      </c>
      <c r="K69">
        <f>_xlfn.XLOOKUP(data[[#This Row],[Product]],products[Product],products[Cost per unit])</f>
        <v>10.62</v>
      </c>
      <c r="L69">
        <f>data[[#This Row],[Cost per unit]]*data[[#This Row],[Units]]</f>
        <v>1465.56</v>
      </c>
    </row>
    <row r="70" spans="6:12" x14ac:dyDescent="0.3">
      <c r="F70" t="s">
        <v>7</v>
      </c>
      <c r="G70" t="s">
        <v>37</v>
      </c>
      <c r="H70" t="s">
        <v>17</v>
      </c>
      <c r="I70" s="1">
        <v>4487</v>
      </c>
      <c r="J70" s="2">
        <v>111</v>
      </c>
      <c r="K70">
        <f>_xlfn.XLOOKUP(data[[#This Row],[Product]],products[Product],products[Cost per unit])</f>
        <v>3.11</v>
      </c>
      <c r="L70">
        <f>data[[#This Row],[Cost per unit]]*data[[#This Row],[Units]]</f>
        <v>345.21</v>
      </c>
    </row>
    <row r="71" spans="6:12" x14ac:dyDescent="0.3">
      <c r="F71" t="s">
        <v>5</v>
      </c>
      <c r="G71" t="s">
        <v>35</v>
      </c>
      <c r="H71" t="s">
        <v>18</v>
      </c>
      <c r="I71" s="1">
        <v>2415</v>
      </c>
      <c r="J71" s="2">
        <v>15</v>
      </c>
      <c r="K71">
        <f>_xlfn.XLOOKUP(data[[#This Row],[Product]],products[Product],products[Cost per unit])</f>
        <v>6.47</v>
      </c>
      <c r="L71">
        <f>data[[#This Row],[Cost per unit]]*data[[#This Row],[Units]]</f>
        <v>97.05</v>
      </c>
    </row>
    <row r="72" spans="6:12" x14ac:dyDescent="0.3">
      <c r="F72" t="s">
        <v>40</v>
      </c>
      <c r="G72" t="s">
        <v>34</v>
      </c>
      <c r="H72" t="s">
        <v>19</v>
      </c>
      <c r="I72" s="1">
        <v>4018</v>
      </c>
      <c r="J72" s="2">
        <v>162</v>
      </c>
      <c r="K72">
        <f>_xlfn.XLOOKUP(data[[#This Row],[Product]],products[Product],products[Cost per unit])</f>
        <v>7.64</v>
      </c>
      <c r="L72">
        <f>data[[#This Row],[Cost per unit]]*data[[#This Row],[Units]]</f>
        <v>1237.6799999999998</v>
      </c>
    </row>
    <row r="73" spans="6:12" x14ac:dyDescent="0.3">
      <c r="F73" t="s">
        <v>5</v>
      </c>
      <c r="G73" t="s">
        <v>34</v>
      </c>
      <c r="H73" t="s">
        <v>19</v>
      </c>
      <c r="I73" s="1">
        <v>861</v>
      </c>
      <c r="J73" s="2">
        <v>195</v>
      </c>
      <c r="K73">
        <f>_xlfn.XLOOKUP(data[[#This Row],[Product]],products[Product],products[Cost per unit])</f>
        <v>7.64</v>
      </c>
      <c r="L73">
        <f>data[[#This Row],[Cost per unit]]*data[[#This Row],[Units]]</f>
        <v>1489.8</v>
      </c>
    </row>
    <row r="74" spans="6:12" x14ac:dyDescent="0.3">
      <c r="F74" t="s">
        <v>10</v>
      </c>
      <c r="G74" t="s">
        <v>38</v>
      </c>
      <c r="H74" t="s">
        <v>14</v>
      </c>
      <c r="I74" s="1">
        <v>5586</v>
      </c>
      <c r="J74" s="2">
        <v>525</v>
      </c>
      <c r="K74">
        <f>_xlfn.XLOOKUP(data[[#This Row],[Product]],products[Product],products[Cost per unit])</f>
        <v>11.7</v>
      </c>
      <c r="L74">
        <f>data[[#This Row],[Cost per unit]]*data[[#This Row],[Units]]</f>
        <v>6142.5</v>
      </c>
    </row>
    <row r="75" spans="6:12" x14ac:dyDescent="0.3">
      <c r="F75" t="s">
        <v>7</v>
      </c>
      <c r="G75" t="s">
        <v>34</v>
      </c>
      <c r="H75" t="s">
        <v>33</v>
      </c>
      <c r="I75" s="1">
        <v>2226</v>
      </c>
      <c r="J75" s="2">
        <v>48</v>
      </c>
      <c r="K75">
        <f>_xlfn.XLOOKUP(data[[#This Row],[Product]],products[Product],products[Cost per unit])</f>
        <v>12.37</v>
      </c>
      <c r="L75">
        <f>data[[#This Row],[Cost per unit]]*data[[#This Row],[Units]]</f>
        <v>593.76</v>
      </c>
    </row>
    <row r="76" spans="6:12" x14ac:dyDescent="0.3">
      <c r="F76" t="s">
        <v>9</v>
      </c>
      <c r="G76" t="s">
        <v>34</v>
      </c>
      <c r="H76" t="s">
        <v>28</v>
      </c>
      <c r="I76" s="1">
        <v>14329</v>
      </c>
      <c r="J76" s="2">
        <v>150</v>
      </c>
      <c r="K76">
        <f>_xlfn.XLOOKUP(data[[#This Row],[Product]],products[Product],products[Cost per unit])</f>
        <v>10.38</v>
      </c>
      <c r="L76">
        <f>data[[#This Row],[Cost per unit]]*data[[#This Row],[Units]]</f>
        <v>1557.0000000000002</v>
      </c>
    </row>
    <row r="77" spans="6:12" x14ac:dyDescent="0.3">
      <c r="F77" t="s">
        <v>9</v>
      </c>
      <c r="G77" t="s">
        <v>34</v>
      </c>
      <c r="H77" t="s">
        <v>20</v>
      </c>
      <c r="I77" s="1">
        <v>8463</v>
      </c>
      <c r="J77" s="2">
        <v>492</v>
      </c>
      <c r="K77">
        <f>_xlfn.XLOOKUP(data[[#This Row],[Product]],products[Product],products[Cost per unit])</f>
        <v>10.62</v>
      </c>
      <c r="L77">
        <f>data[[#This Row],[Cost per unit]]*data[[#This Row],[Units]]</f>
        <v>5225.04</v>
      </c>
    </row>
    <row r="78" spans="6:12" x14ac:dyDescent="0.3">
      <c r="F78" t="s">
        <v>5</v>
      </c>
      <c r="G78" t="s">
        <v>34</v>
      </c>
      <c r="H78" t="s">
        <v>29</v>
      </c>
      <c r="I78" s="1">
        <v>2891</v>
      </c>
      <c r="J78" s="2">
        <v>102</v>
      </c>
      <c r="K78">
        <f>_xlfn.XLOOKUP(data[[#This Row],[Product]],products[Product],products[Cost per unit])</f>
        <v>7.16</v>
      </c>
      <c r="L78">
        <f>data[[#This Row],[Cost per unit]]*data[[#This Row],[Units]]</f>
        <v>730.32</v>
      </c>
    </row>
    <row r="79" spans="6:12" x14ac:dyDescent="0.3">
      <c r="F79" t="s">
        <v>3</v>
      </c>
      <c r="G79" t="s">
        <v>36</v>
      </c>
      <c r="H79" t="s">
        <v>23</v>
      </c>
      <c r="I79" s="1">
        <v>3773</v>
      </c>
      <c r="J79" s="2">
        <v>165</v>
      </c>
      <c r="K79">
        <f>_xlfn.XLOOKUP(data[[#This Row],[Product]],products[Product],products[Cost per unit])</f>
        <v>6.49</v>
      </c>
      <c r="L79">
        <f>data[[#This Row],[Cost per unit]]*data[[#This Row],[Units]]</f>
        <v>1070.8500000000001</v>
      </c>
    </row>
    <row r="80" spans="6:12" x14ac:dyDescent="0.3">
      <c r="F80" t="s">
        <v>41</v>
      </c>
      <c r="G80" t="s">
        <v>36</v>
      </c>
      <c r="H80" t="s">
        <v>28</v>
      </c>
      <c r="I80" s="1">
        <v>854</v>
      </c>
      <c r="J80" s="2">
        <v>309</v>
      </c>
      <c r="K80">
        <f>_xlfn.XLOOKUP(data[[#This Row],[Product]],products[Product],products[Cost per unit])</f>
        <v>10.38</v>
      </c>
      <c r="L80">
        <f>data[[#This Row],[Cost per unit]]*data[[#This Row],[Units]]</f>
        <v>3207.42</v>
      </c>
    </row>
    <row r="81" spans="6:12" x14ac:dyDescent="0.3">
      <c r="F81" t="s">
        <v>6</v>
      </c>
      <c r="G81" t="s">
        <v>36</v>
      </c>
      <c r="H81" t="s">
        <v>17</v>
      </c>
      <c r="I81" s="1">
        <v>4970</v>
      </c>
      <c r="J81" s="2">
        <v>156</v>
      </c>
      <c r="K81">
        <f>_xlfn.XLOOKUP(data[[#This Row],[Product]],products[Product],products[Cost per unit])</f>
        <v>3.11</v>
      </c>
      <c r="L81">
        <f>data[[#This Row],[Cost per unit]]*data[[#This Row],[Units]]</f>
        <v>485.15999999999997</v>
      </c>
    </row>
    <row r="82" spans="6:12" x14ac:dyDescent="0.3">
      <c r="F82" t="s">
        <v>9</v>
      </c>
      <c r="G82" t="s">
        <v>35</v>
      </c>
      <c r="H82" t="s">
        <v>26</v>
      </c>
      <c r="I82" s="1">
        <v>98</v>
      </c>
      <c r="J82" s="2">
        <v>159</v>
      </c>
      <c r="K82">
        <f>_xlfn.XLOOKUP(data[[#This Row],[Product]],products[Product],products[Cost per unit])</f>
        <v>5.6</v>
      </c>
      <c r="L82">
        <f>data[[#This Row],[Cost per unit]]*data[[#This Row],[Units]]</f>
        <v>890.4</v>
      </c>
    </row>
    <row r="83" spans="6:12" x14ac:dyDescent="0.3">
      <c r="F83" t="s">
        <v>5</v>
      </c>
      <c r="G83" t="s">
        <v>35</v>
      </c>
      <c r="H83" t="s">
        <v>15</v>
      </c>
      <c r="I83" s="1">
        <v>13391</v>
      </c>
      <c r="J83" s="2">
        <v>201</v>
      </c>
      <c r="K83">
        <f>_xlfn.XLOOKUP(data[[#This Row],[Product]],products[Product],products[Cost per unit])</f>
        <v>11.73</v>
      </c>
      <c r="L83">
        <f>data[[#This Row],[Cost per unit]]*data[[#This Row],[Units]]</f>
        <v>2357.73</v>
      </c>
    </row>
    <row r="84" spans="6:12" x14ac:dyDescent="0.3">
      <c r="F84" t="s">
        <v>8</v>
      </c>
      <c r="G84" t="s">
        <v>39</v>
      </c>
      <c r="H84" t="s">
        <v>31</v>
      </c>
      <c r="I84" s="1">
        <v>8890</v>
      </c>
      <c r="J84" s="2">
        <v>210</v>
      </c>
      <c r="K84">
        <f>_xlfn.XLOOKUP(data[[#This Row],[Product]],products[Product],products[Cost per unit])</f>
        <v>5.79</v>
      </c>
      <c r="L84">
        <f>data[[#This Row],[Cost per unit]]*data[[#This Row],[Units]]</f>
        <v>1215.9000000000001</v>
      </c>
    </row>
    <row r="85" spans="6:12" x14ac:dyDescent="0.3">
      <c r="F85" t="s">
        <v>2</v>
      </c>
      <c r="G85" t="s">
        <v>38</v>
      </c>
      <c r="H85" t="s">
        <v>13</v>
      </c>
      <c r="I85" s="1">
        <v>56</v>
      </c>
      <c r="J85" s="2">
        <v>51</v>
      </c>
      <c r="K85">
        <f>_xlfn.XLOOKUP(data[[#This Row],[Product]],products[Product],products[Cost per unit])</f>
        <v>9.33</v>
      </c>
      <c r="L85">
        <f>data[[#This Row],[Cost per unit]]*data[[#This Row],[Units]]</f>
        <v>475.83</v>
      </c>
    </row>
    <row r="86" spans="6:12" x14ac:dyDescent="0.3">
      <c r="F86" t="s">
        <v>3</v>
      </c>
      <c r="G86" t="s">
        <v>36</v>
      </c>
      <c r="H86" t="s">
        <v>25</v>
      </c>
      <c r="I86" s="1">
        <v>3339</v>
      </c>
      <c r="J86" s="2">
        <v>39</v>
      </c>
      <c r="K86">
        <f>_xlfn.XLOOKUP(data[[#This Row],[Product]],products[Product],products[Cost per unit])</f>
        <v>13.15</v>
      </c>
      <c r="L86">
        <f>data[[#This Row],[Cost per unit]]*data[[#This Row],[Units]]</f>
        <v>512.85</v>
      </c>
    </row>
    <row r="87" spans="6:12" x14ac:dyDescent="0.3">
      <c r="F87" t="s">
        <v>10</v>
      </c>
      <c r="G87" t="s">
        <v>35</v>
      </c>
      <c r="H87" t="s">
        <v>18</v>
      </c>
      <c r="I87" s="1">
        <v>3808</v>
      </c>
      <c r="J87" s="2">
        <v>279</v>
      </c>
      <c r="K87">
        <f>_xlfn.XLOOKUP(data[[#This Row],[Product]],products[Product],products[Cost per unit])</f>
        <v>6.47</v>
      </c>
      <c r="L87">
        <f>data[[#This Row],[Cost per unit]]*data[[#This Row],[Units]]</f>
        <v>1805.1299999999999</v>
      </c>
    </row>
    <row r="88" spans="6:12" x14ac:dyDescent="0.3">
      <c r="F88" t="s">
        <v>10</v>
      </c>
      <c r="G88" t="s">
        <v>38</v>
      </c>
      <c r="H88" t="s">
        <v>13</v>
      </c>
      <c r="I88" s="1">
        <v>63</v>
      </c>
      <c r="J88" s="2">
        <v>123</v>
      </c>
      <c r="K88">
        <f>_xlfn.XLOOKUP(data[[#This Row],[Product]],products[Product],products[Cost per unit])</f>
        <v>9.33</v>
      </c>
      <c r="L88">
        <f>data[[#This Row],[Cost per unit]]*data[[#This Row],[Units]]</f>
        <v>1147.5899999999999</v>
      </c>
    </row>
    <row r="89" spans="6:12" x14ac:dyDescent="0.3">
      <c r="F89" t="s">
        <v>2</v>
      </c>
      <c r="G89" t="s">
        <v>39</v>
      </c>
      <c r="H89" t="s">
        <v>27</v>
      </c>
      <c r="I89" s="1">
        <v>7812</v>
      </c>
      <c r="J89" s="2">
        <v>81</v>
      </c>
      <c r="K89">
        <f>_xlfn.XLOOKUP(data[[#This Row],[Product]],products[Product],products[Cost per unit])</f>
        <v>16.73</v>
      </c>
      <c r="L89">
        <f>data[[#This Row],[Cost per unit]]*data[[#This Row],[Units]]</f>
        <v>1355.13</v>
      </c>
    </row>
    <row r="90" spans="6:12" x14ac:dyDescent="0.3">
      <c r="F90" t="s">
        <v>40</v>
      </c>
      <c r="G90" t="s">
        <v>37</v>
      </c>
      <c r="H90" t="s">
        <v>19</v>
      </c>
      <c r="I90" s="1">
        <v>7693</v>
      </c>
      <c r="J90" s="2">
        <v>21</v>
      </c>
      <c r="K90">
        <f>_xlfn.XLOOKUP(data[[#This Row],[Product]],products[Product],products[Cost per unit])</f>
        <v>7.64</v>
      </c>
      <c r="L90">
        <f>data[[#This Row],[Cost per unit]]*data[[#This Row],[Units]]</f>
        <v>160.44</v>
      </c>
    </row>
    <row r="91" spans="6:12" x14ac:dyDescent="0.3">
      <c r="F91" t="s">
        <v>3</v>
      </c>
      <c r="G91" t="s">
        <v>36</v>
      </c>
      <c r="H91" t="s">
        <v>28</v>
      </c>
      <c r="I91" s="1">
        <v>973</v>
      </c>
      <c r="J91" s="2">
        <v>162</v>
      </c>
      <c r="K91">
        <f>_xlfn.XLOOKUP(data[[#This Row],[Product]],products[Product],products[Cost per unit])</f>
        <v>10.38</v>
      </c>
      <c r="L91">
        <f>data[[#This Row],[Cost per unit]]*data[[#This Row],[Units]]</f>
        <v>1681.5600000000002</v>
      </c>
    </row>
    <row r="92" spans="6:12" x14ac:dyDescent="0.3">
      <c r="F92" t="s">
        <v>10</v>
      </c>
      <c r="G92" t="s">
        <v>35</v>
      </c>
      <c r="H92" t="s">
        <v>21</v>
      </c>
      <c r="I92" s="1">
        <v>567</v>
      </c>
      <c r="J92" s="2">
        <v>228</v>
      </c>
      <c r="K92">
        <f>_xlfn.XLOOKUP(data[[#This Row],[Product]],products[Product],products[Cost per unit])</f>
        <v>9</v>
      </c>
      <c r="L92">
        <f>data[[#This Row],[Cost per unit]]*data[[#This Row],[Units]]</f>
        <v>2052</v>
      </c>
    </row>
    <row r="93" spans="6:12" x14ac:dyDescent="0.3">
      <c r="F93" t="s">
        <v>10</v>
      </c>
      <c r="G93" t="s">
        <v>36</v>
      </c>
      <c r="H93" t="s">
        <v>29</v>
      </c>
      <c r="I93" s="1">
        <v>2471</v>
      </c>
      <c r="J93" s="2">
        <v>342</v>
      </c>
      <c r="K93">
        <f>_xlfn.XLOOKUP(data[[#This Row],[Product]],products[Product],products[Cost per unit])</f>
        <v>7.16</v>
      </c>
      <c r="L93">
        <f>data[[#This Row],[Cost per unit]]*data[[#This Row],[Units]]</f>
        <v>2448.7200000000003</v>
      </c>
    </row>
    <row r="94" spans="6:12" x14ac:dyDescent="0.3">
      <c r="F94" t="s">
        <v>5</v>
      </c>
      <c r="G94" t="s">
        <v>38</v>
      </c>
      <c r="H94" t="s">
        <v>13</v>
      </c>
      <c r="I94" s="1">
        <v>7189</v>
      </c>
      <c r="J94" s="2">
        <v>54</v>
      </c>
      <c r="K94">
        <f>_xlfn.XLOOKUP(data[[#This Row],[Product]],products[Product],products[Cost per unit])</f>
        <v>9.33</v>
      </c>
      <c r="L94">
        <f>data[[#This Row],[Cost per unit]]*data[[#This Row],[Units]]</f>
        <v>503.82</v>
      </c>
    </row>
    <row r="95" spans="6:12" x14ac:dyDescent="0.3">
      <c r="F95" t="s">
        <v>41</v>
      </c>
      <c r="G95" t="s">
        <v>35</v>
      </c>
      <c r="H95" t="s">
        <v>28</v>
      </c>
      <c r="I95" s="1">
        <v>7455</v>
      </c>
      <c r="J95" s="2">
        <v>216</v>
      </c>
      <c r="K95">
        <f>_xlfn.XLOOKUP(data[[#This Row],[Product]],products[Product],products[Cost per unit])</f>
        <v>10.38</v>
      </c>
      <c r="L95">
        <f>data[[#This Row],[Cost per unit]]*data[[#This Row],[Units]]</f>
        <v>2242.0800000000004</v>
      </c>
    </row>
    <row r="96" spans="6:12" x14ac:dyDescent="0.3">
      <c r="F96" t="s">
        <v>3</v>
      </c>
      <c r="G96" t="s">
        <v>34</v>
      </c>
      <c r="H96" t="s">
        <v>26</v>
      </c>
      <c r="I96" s="1">
        <v>3108</v>
      </c>
      <c r="J96" s="2">
        <v>54</v>
      </c>
      <c r="K96">
        <f>_xlfn.XLOOKUP(data[[#This Row],[Product]],products[Product],products[Cost per unit])</f>
        <v>5.6</v>
      </c>
      <c r="L96">
        <f>data[[#This Row],[Cost per unit]]*data[[#This Row],[Units]]</f>
        <v>302.39999999999998</v>
      </c>
    </row>
    <row r="97" spans="6:12" x14ac:dyDescent="0.3">
      <c r="F97" t="s">
        <v>6</v>
      </c>
      <c r="G97" t="s">
        <v>38</v>
      </c>
      <c r="H97" t="s">
        <v>25</v>
      </c>
      <c r="I97" s="1">
        <v>469</v>
      </c>
      <c r="J97" s="2">
        <v>75</v>
      </c>
      <c r="K97">
        <f>_xlfn.XLOOKUP(data[[#This Row],[Product]],products[Product],products[Cost per unit])</f>
        <v>13.15</v>
      </c>
      <c r="L97">
        <f>data[[#This Row],[Cost per unit]]*data[[#This Row],[Units]]</f>
        <v>986.25</v>
      </c>
    </row>
    <row r="98" spans="6:12" x14ac:dyDescent="0.3">
      <c r="F98" t="s">
        <v>9</v>
      </c>
      <c r="G98" t="s">
        <v>37</v>
      </c>
      <c r="H98" t="s">
        <v>23</v>
      </c>
      <c r="I98" s="1">
        <v>2737</v>
      </c>
      <c r="J98" s="2">
        <v>93</v>
      </c>
      <c r="K98">
        <f>_xlfn.XLOOKUP(data[[#This Row],[Product]],products[Product],products[Cost per unit])</f>
        <v>6.49</v>
      </c>
      <c r="L98">
        <f>data[[#This Row],[Cost per unit]]*data[[#This Row],[Units]]</f>
        <v>603.57000000000005</v>
      </c>
    </row>
    <row r="99" spans="6:12" x14ac:dyDescent="0.3">
      <c r="F99" t="s">
        <v>9</v>
      </c>
      <c r="G99" t="s">
        <v>37</v>
      </c>
      <c r="H99" t="s">
        <v>25</v>
      </c>
      <c r="I99" s="1">
        <v>4305</v>
      </c>
      <c r="J99" s="2">
        <v>156</v>
      </c>
      <c r="K99">
        <f>_xlfn.XLOOKUP(data[[#This Row],[Product]],products[Product],products[Cost per unit])</f>
        <v>13.15</v>
      </c>
      <c r="L99">
        <f>data[[#This Row],[Cost per unit]]*data[[#This Row],[Units]]</f>
        <v>2051.4</v>
      </c>
    </row>
    <row r="100" spans="6:12" x14ac:dyDescent="0.3">
      <c r="F100" t="s">
        <v>9</v>
      </c>
      <c r="G100" t="s">
        <v>38</v>
      </c>
      <c r="H100" t="s">
        <v>17</v>
      </c>
      <c r="I100" s="1">
        <v>2408</v>
      </c>
      <c r="J100" s="2">
        <v>9</v>
      </c>
      <c r="K100">
        <f>_xlfn.XLOOKUP(data[[#This Row],[Product]],products[Product],products[Cost per unit])</f>
        <v>3.11</v>
      </c>
      <c r="L100">
        <f>data[[#This Row],[Cost per unit]]*data[[#This Row],[Units]]</f>
        <v>27.99</v>
      </c>
    </row>
    <row r="101" spans="6:12" x14ac:dyDescent="0.3">
      <c r="F101" t="s">
        <v>3</v>
      </c>
      <c r="G101" t="s">
        <v>36</v>
      </c>
      <c r="H101" t="s">
        <v>19</v>
      </c>
      <c r="I101" s="1">
        <v>1281</v>
      </c>
      <c r="J101" s="2">
        <v>18</v>
      </c>
      <c r="K101">
        <f>_xlfn.XLOOKUP(data[[#This Row],[Product]],products[Product],products[Cost per unit])</f>
        <v>7.64</v>
      </c>
      <c r="L101">
        <f>data[[#This Row],[Cost per unit]]*data[[#This Row],[Units]]</f>
        <v>137.51999999999998</v>
      </c>
    </row>
    <row r="102" spans="6:12" x14ac:dyDescent="0.3">
      <c r="F102" t="s">
        <v>40</v>
      </c>
      <c r="G102" t="s">
        <v>35</v>
      </c>
      <c r="H102" t="s">
        <v>32</v>
      </c>
      <c r="I102" s="1">
        <v>12348</v>
      </c>
      <c r="J102" s="2">
        <v>234</v>
      </c>
      <c r="K102">
        <f>_xlfn.XLOOKUP(data[[#This Row],[Product]],products[Product],products[Cost per unit])</f>
        <v>8.65</v>
      </c>
      <c r="L102">
        <f>data[[#This Row],[Cost per unit]]*data[[#This Row],[Units]]</f>
        <v>2024.1000000000001</v>
      </c>
    </row>
    <row r="103" spans="6:12" x14ac:dyDescent="0.3">
      <c r="F103" t="s">
        <v>3</v>
      </c>
      <c r="G103" t="s">
        <v>34</v>
      </c>
      <c r="H103" t="s">
        <v>28</v>
      </c>
      <c r="I103" s="1">
        <v>3689</v>
      </c>
      <c r="J103" s="2">
        <v>312</v>
      </c>
      <c r="K103">
        <f>_xlfn.XLOOKUP(data[[#This Row],[Product]],products[Product],products[Cost per unit])</f>
        <v>10.38</v>
      </c>
      <c r="L103">
        <f>data[[#This Row],[Cost per unit]]*data[[#This Row],[Units]]</f>
        <v>3238.5600000000004</v>
      </c>
    </row>
    <row r="104" spans="6:12" x14ac:dyDescent="0.3">
      <c r="F104" t="s">
        <v>7</v>
      </c>
      <c r="G104" t="s">
        <v>36</v>
      </c>
      <c r="H104" t="s">
        <v>19</v>
      </c>
      <c r="I104" s="1">
        <v>2870</v>
      </c>
      <c r="J104" s="2">
        <v>300</v>
      </c>
      <c r="K104">
        <f>_xlfn.XLOOKUP(data[[#This Row],[Product]],products[Product],products[Cost per unit])</f>
        <v>7.64</v>
      </c>
      <c r="L104">
        <f>data[[#This Row],[Cost per unit]]*data[[#This Row],[Units]]</f>
        <v>2292</v>
      </c>
    </row>
    <row r="105" spans="6:12" x14ac:dyDescent="0.3">
      <c r="F105" t="s">
        <v>2</v>
      </c>
      <c r="G105" t="s">
        <v>36</v>
      </c>
      <c r="H105" t="s">
        <v>27</v>
      </c>
      <c r="I105" s="1">
        <v>798</v>
      </c>
      <c r="J105" s="2">
        <v>519</v>
      </c>
      <c r="K105">
        <f>_xlfn.XLOOKUP(data[[#This Row],[Product]],products[Product],products[Cost per unit])</f>
        <v>16.73</v>
      </c>
      <c r="L105">
        <f>data[[#This Row],[Cost per unit]]*data[[#This Row],[Units]]</f>
        <v>8682.8700000000008</v>
      </c>
    </row>
    <row r="106" spans="6:12" x14ac:dyDescent="0.3">
      <c r="F106" t="s">
        <v>41</v>
      </c>
      <c r="G106" t="s">
        <v>37</v>
      </c>
      <c r="H106" t="s">
        <v>21</v>
      </c>
      <c r="I106" s="1">
        <v>2933</v>
      </c>
      <c r="J106" s="2">
        <v>9</v>
      </c>
      <c r="K106">
        <f>_xlfn.XLOOKUP(data[[#This Row],[Product]],products[Product],products[Cost per unit])</f>
        <v>9</v>
      </c>
      <c r="L106">
        <f>data[[#This Row],[Cost per unit]]*data[[#This Row],[Units]]</f>
        <v>81</v>
      </c>
    </row>
    <row r="107" spans="6:12" x14ac:dyDescent="0.3">
      <c r="F107" t="s">
        <v>5</v>
      </c>
      <c r="G107" t="s">
        <v>35</v>
      </c>
      <c r="H107" t="s">
        <v>4</v>
      </c>
      <c r="I107" s="1">
        <v>2744</v>
      </c>
      <c r="J107" s="2">
        <v>9</v>
      </c>
      <c r="K107">
        <f>_xlfn.XLOOKUP(data[[#This Row],[Product]],products[Product],products[Cost per unit])</f>
        <v>11.88</v>
      </c>
      <c r="L107">
        <f>data[[#This Row],[Cost per unit]]*data[[#This Row],[Units]]</f>
        <v>106.92</v>
      </c>
    </row>
    <row r="108" spans="6:12" x14ac:dyDescent="0.3">
      <c r="F108" t="s">
        <v>40</v>
      </c>
      <c r="G108" t="s">
        <v>36</v>
      </c>
      <c r="H108" t="s">
        <v>33</v>
      </c>
      <c r="I108" s="1">
        <v>9772</v>
      </c>
      <c r="J108" s="2">
        <v>90</v>
      </c>
      <c r="K108">
        <f>_xlfn.XLOOKUP(data[[#This Row],[Product]],products[Product],products[Cost per unit])</f>
        <v>12.37</v>
      </c>
      <c r="L108">
        <f>data[[#This Row],[Cost per unit]]*data[[#This Row],[Units]]</f>
        <v>1113.3</v>
      </c>
    </row>
    <row r="109" spans="6:12" x14ac:dyDescent="0.3">
      <c r="F109" t="s">
        <v>7</v>
      </c>
      <c r="G109" t="s">
        <v>34</v>
      </c>
      <c r="H109" t="s">
        <v>25</v>
      </c>
      <c r="I109" s="1">
        <v>1568</v>
      </c>
      <c r="J109" s="2">
        <v>96</v>
      </c>
      <c r="K109">
        <f>_xlfn.XLOOKUP(data[[#This Row],[Product]],products[Product],products[Cost per unit])</f>
        <v>13.15</v>
      </c>
      <c r="L109">
        <f>data[[#This Row],[Cost per unit]]*data[[#This Row],[Units]]</f>
        <v>1262.4000000000001</v>
      </c>
    </row>
    <row r="110" spans="6:12" x14ac:dyDescent="0.3">
      <c r="F110" t="s">
        <v>2</v>
      </c>
      <c r="G110" t="s">
        <v>36</v>
      </c>
      <c r="H110" t="s">
        <v>16</v>
      </c>
      <c r="I110" s="1">
        <v>11417</v>
      </c>
      <c r="J110" s="2">
        <v>21</v>
      </c>
      <c r="K110">
        <f>_xlfn.XLOOKUP(data[[#This Row],[Product]],products[Product],products[Cost per unit])</f>
        <v>8.7899999999999991</v>
      </c>
      <c r="L110">
        <f>data[[#This Row],[Cost per unit]]*data[[#This Row],[Units]]</f>
        <v>184.58999999999997</v>
      </c>
    </row>
    <row r="111" spans="6:12" x14ac:dyDescent="0.3">
      <c r="F111" t="s">
        <v>40</v>
      </c>
      <c r="G111" t="s">
        <v>34</v>
      </c>
      <c r="H111" t="s">
        <v>26</v>
      </c>
      <c r="I111" s="1">
        <v>6748</v>
      </c>
      <c r="J111" s="2">
        <v>48</v>
      </c>
      <c r="K111">
        <f>_xlfn.XLOOKUP(data[[#This Row],[Product]],products[Product],products[Cost per unit])</f>
        <v>5.6</v>
      </c>
      <c r="L111">
        <f>data[[#This Row],[Cost per unit]]*data[[#This Row],[Units]]</f>
        <v>268.79999999999995</v>
      </c>
    </row>
    <row r="112" spans="6:12" x14ac:dyDescent="0.3">
      <c r="F112" t="s">
        <v>10</v>
      </c>
      <c r="G112" t="s">
        <v>36</v>
      </c>
      <c r="H112" t="s">
        <v>27</v>
      </c>
      <c r="I112" s="1">
        <v>1407</v>
      </c>
      <c r="J112" s="2">
        <v>72</v>
      </c>
      <c r="K112">
        <f>_xlfn.XLOOKUP(data[[#This Row],[Product]],products[Product],products[Cost per unit])</f>
        <v>16.73</v>
      </c>
      <c r="L112">
        <f>data[[#This Row],[Cost per unit]]*data[[#This Row],[Units]]</f>
        <v>1204.56</v>
      </c>
    </row>
    <row r="113" spans="6:12" x14ac:dyDescent="0.3">
      <c r="F113" t="s">
        <v>8</v>
      </c>
      <c r="G113" t="s">
        <v>35</v>
      </c>
      <c r="H113" t="s">
        <v>29</v>
      </c>
      <c r="I113" s="1">
        <v>2023</v>
      </c>
      <c r="J113" s="2">
        <v>168</v>
      </c>
      <c r="K113">
        <f>_xlfn.XLOOKUP(data[[#This Row],[Product]],products[Product],products[Cost per unit])</f>
        <v>7.16</v>
      </c>
      <c r="L113">
        <f>data[[#This Row],[Cost per unit]]*data[[#This Row],[Units]]</f>
        <v>1202.8800000000001</v>
      </c>
    </row>
    <row r="114" spans="6:12" x14ac:dyDescent="0.3">
      <c r="F114" t="s">
        <v>5</v>
      </c>
      <c r="G114" t="s">
        <v>39</v>
      </c>
      <c r="H114" t="s">
        <v>26</v>
      </c>
      <c r="I114" s="1">
        <v>5236</v>
      </c>
      <c r="J114" s="2">
        <v>51</v>
      </c>
      <c r="K114">
        <f>_xlfn.XLOOKUP(data[[#This Row],[Product]],products[Product],products[Cost per unit])</f>
        <v>5.6</v>
      </c>
      <c r="L114">
        <f>data[[#This Row],[Cost per unit]]*data[[#This Row],[Units]]</f>
        <v>285.59999999999997</v>
      </c>
    </row>
    <row r="115" spans="6:12" x14ac:dyDescent="0.3">
      <c r="F115" t="s">
        <v>41</v>
      </c>
      <c r="G115" t="s">
        <v>36</v>
      </c>
      <c r="H115" t="s">
        <v>19</v>
      </c>
      <c r="I115" s="1">
        <v>1925</v>
      </c>
      <c r="J115" s="2">
        <v>192</v>
      </c>
      <c r="K115">
        <f>_xlfn.XLOOKUP(data[[#This Row],[Product]],products[Product],products[Cost per unit])</f>
        <v>7.64</v>
      </c>
      <c r="L115">
        <f>data[[#This Row],[Cost per unit]]*data[[#This Row],[Units]]</f>
        <v>1466.8799999999999</v>
      </c>
    </row>
    <row r="116" spans="6:12" x14ac:dyDescent="0.3">
      <c r="F116" t="s">
        <v>7</v>
      </c>
      <c r="G116" t="s">
        <v>37</v>
      </c>
      <c r="H116" t="s">
        <v>14</v>
      </c>
      <c r="I116" s="1">
        <v>6608</v>
      </c>
      <c r="J116" s="2">
        <v>225</v>
      </c>
      <c r="K116">
        <f>_xlfn.XLOOKUP(data[[#This Row],[Product]],products[Product],products[Cost per unit])</f>
        <v>11.7</v>
      </c>
      <c r="L116">
        <f>data[[#This Row],[Cost per unit]]*data[[#This Row],[Units]]</f>
        <v>2632.5</v>
      </c>
    </row>
    <row r="117" spans="6:12" x14ac:dyDescent="0.3">
      <c r="F117" t="s">
        <v>6</v>
      </c>
      <c r="G117" t="s">
        <v>34</v>
      </c>
      <c r="H117" t="s">
        <v>26</v>
      </c>
      <c r="I117" s="1">
        <v>8008</v>
      </c>
      <c r="J117" s="2">
        <v>456</v>
      </c>
      <c r="K117">
        <f>_xlfn.XLOOKUP(data[[#This Row],[Product]],products[Product],products[Cost per unit])</f>
        <v>5.6</v>
      </c>
      <c r="L117">
        <f>data[[#This Row],[Cost per unit]]*data[[#This Row],[Units]]</f>
        <v>2553.6</v>
      </c>
    </row>
    <row r="118" spans="6:12" x14ac:dyDescent="0.3">
      <c r="F118" t="s">
        <v>10</v>
      </c>
      <c r="G118" t="s">
        <v>34</v>
      </c>
      <c r="H118" t="s">
        <v>25</v>
      </c>
      <c r="I118" s="1">
        <v>1428</v>
      </c>
      <c r="J118" s="2">
        <v>93</v>
      </c>
      <c r="K118">
        <f>_xlfn.XLOOKUP(data[[#This Row],[Product]],products[Product],products[Cost per unit])</f>
        <v>13.15</v>
      </c>
      <c r="L118">
        <f>data[[#This Row],[Cost per unit]]*data[[#This Row],[Units]]</f>
        <v>1222.95</v>
      </c>
    </row>
    <row r="119" spans="6:12" x14ac:dyDescent="0.3">
      <c r="F119" t="s">
        <v>6</v>
      </c>
      <c r="G119" t="s">
        <v>34</v>
      </c>
      <c r="H119" t="s">
        <v>4</v>
      </c>
      <c r="I119" s="1">
        <v>525</v>
      </c>
      <c r="J119" s="2">
        <v>48</v>
      </c>
      <c r="K119">
        <f>_xlfn.XLOOKUP(data[[#This Row],[Product]],products[Product],products[Cost per unit])</f>
        <v>11.88</v>
      </c>
      <c r="L119">
        <f>data[[#This Row],[Cost per unit]]*data[[#This Row],[Units]]</f>
        <v>570.24</v>
      </c>
    </row>
    <row r="120" spans="6:12" x14ac:dyDescent="0.3">
      <c r="F120" t="s">
        <v>6</v>
      </c>
      <c r="G120" t="s">
        <v>37</v>
      </c>
      <c r="H120" t="s">
        <v>18</v>
      </c>
      <c r="I120" s="1">
        <v>1505</v>
      </c>
      <c r="J120" s="2">
        <v>102</v>
      </c>
      <c r="K120">
        <f>_xlfn.XLOOKUP(data[[#This Row],[Product]],products[Product],products[Cost per unit])</f>
        <v>6.47</v>
      </c>
      <c r="L120">
        <f>data[[#This Row],[Cost per unit]]*data[[#This Row],[Units]]</f>
        <v>659.93999999999994</v>
      </c>
    </row>
    <row r="121" spans="6:12" x14ac:dyDescent="0.3">
      <c r="F121" t="s">
        <v>7</v>
      </c>
      <c r="G121" t="s">
        <v>35</v>
      </c>
      <c r="H121" t="s">
        <v>30</v>
      </c>
      <c r="I121" s="1">
        <v>6755</v>
      </c>
      <c r="J121" s="2">
        <v>252</v>
      </c>
      <c r="K121">
        <f>_xlfn.XLOOKUP(data[[#This Row],[Product]],products[Product],products[Cost per unit])</f>
        <v>14.49</v>
      </c>
      <c r="L121">
        <f>data[[#This Row],[Cost per unit]]*data[[#This Row],[Units]]</f>
        <v>3651.48</v>
      </c>
    </row>
    <row r="122" spans="6:12" x14ac:dyDescent="0.3">
      <c r="F122" t="s">
        <v>2</v>
      </c>
      <c r="G122" t="s">
        <v>37</v>
      </c>
      <c r="H122" t="s">
        <v>18</v>
      </c>
      <c r="I122" s="1">
        <v>11571</v>
      </c>
      <c r="J122" s="2">
        <v>138</v>
      </c>
      <c r="K122">
        <f>_xlfn.XLOOKUP(data[[#This Row],[Product]],products[Product],products[Cost per unit])</f>
        <v>6.47</v>
      </c>
      <c r="L122">
        <f>data[[#This Row],[Cost per unit]]*data[[#This Row],[Units]]</f>
        <v>892.86</v>
      </c>
    </row>
    <row r="123" spans="6:12" x14ac:dyDescent="0.3">
      <c r="F123" t="s">
        <v>40</v>
      </c>
      <c r="G123" t="s">
        <v>38</v>
      </c>
      <c r="H123" t="s">
        <v>25</v>
      </c>
      <c r="I123" s="1">
        <v>2541</v>
      </c>
      <c r="J123" s="2">
        <v>90</v>
      </c>
      <c r="K123">
        <f>_xlfn.XLOOKUP(data[[#This Row],[Product]],products[Product],products[Cost per unit])</f>
        <v>13.15</v>
      </c>
      <c r="L123">
        <f>data[[#This Row],[Cost per unit]]*data[[#This Row],[Units]]</f>
        <v>1183.5</v>
      </c>
    </row>
    <row r="124" spans="6:12" x14ac:dyDescent="0.3">
      <c r="F124" t="s">
        <v>41</v>
      </c>
      <c r="G124" t="s">
        <v>37</v>
      </c>
      <c r="H124" t="s">
        <v>30</v>
      </c>
      <c r="I124" s="1">
        <v>1526</v>
      </c>
      <c r="J124" s="2">
        <v>240</v>
      </c>
      <c r="K124">
        <f>_xlfn.XLOOKUP(data[[#This Row],[Product]],products[Product],products[Cost per unit])</f>
        <v>14.49</v>
      </c>
      <c r="L124">
        <f>data[[#This Row],[Cost per unit]]*data[[#This Row],[Units]]</f>
        <v>3477.6</v>
      </c>
    </row>
    <row r="125" spans="6:12" x14ac:dyDescent="0.3">
      <c r="F125" t="s">
        <v>40</v>
      </c>
      <c r="G125" t="s">
        <v>38</v>
      </c>
      <c r="H125" t="s">
        <v>4</v>
      </c>
      <c r="I125" s="1">
        <v>6125</v>
      </c>
      <c r="J125" s="2">
        <v>102</v>
      </c>
      <c r="K125">
        <f>_xlfn.XLOOKUP(data[[#This Row],[Product]],products[Product],products[Cost per unit])</f>
        <v>11.88</v>
      </c>
      <c r="L125">
        <f>data[[#This Row],[Cost per unit]]*data[[#This Row],[Units]]</f>
        <v>1211.76</v>
      </c>
    </row>
    <row r="126" spans="6:12" x14ac:dyDescent="0.3">
      <c r="F126" t="s">
        <v>41</v>
      </c>
      <c r="G126" t="s">
        <v>35</v>
      </c>
      <c r="H126" t="s">
        <v>27</v>
      </c>
      <c r="I126" s="1">
        <v>847</v>
      </c>
      <c r="J126" s="2">
        <v>129</v>
      </c>
      <c r="K126">
        <f>_xlfn.XLOOKUP(data[[#This Row],[Product]],products[Product],products[Cost per unit])</f>
        <v>16.73</v>
      </c>
      <c r="L126">
        <f>data[[#This Row],[Cost per unit]]*data[[#This Row],[Units]]</f>
        <v>2158.17</v>
      </c>
    </row>
    <row r="127" spans="6:12" x14ac:dyDescent="0.3">
      <c r="F127" t="s">
        <v>8</v>
      </c>
      <c r="G127" t="s">
        <v>35</v>
      </c>
      <c r="H127" t="s">
        <v>27</v>
      </c>
      <c r="I127" s="1">
        <v>4753</v>
      </c>
      <c r="J127" s="2">
        <v>300</v>
      </c>
      <c r="K127">
        <f>_xlfn.XLOOKUP(data[[#This Row],[Product]],products[Product],products[Cost per unit])</f>
        <v>16.73</v>
      </c>
      <c r="L127">
        <f>data[[#This Row],[Cost per unit]]*data[[#This Row],[Units]]</f>
        <v>5019</v>
      </c>
    </row>
    <row r="128" spans="6:12" x14ac:dyDescent="0.3">
      <c r="F128" t="s">
        <v>6</v>
      </c>
      <c r="G128" t="s">
        <v>38</v>
      </c>
      <c r="H128" t="s">
        <v>33</v>
      </c>
      <c r="I128" s="1">
        <v>959</v>
      </c>
      <c r="J128" s="2">
        <v>135</v>
      </c>
      <c r="K128">
        <f>_xlfn.XLOOKUP(data[[#This Row],[Product]],products[Product],products[Cost per unit])</f>
        <v>12.37</v>
      </c>
      <c r="L128">
        <f>data[[#This Row],[Cost per unit]]*data[[#This Row],[Units]]</f>
        <v>1669.9499999999998</v>
      </c>
    </row>
    <row r="129" spans="6:12" x14ac:dyDescent="0.3">
      <c r="F129" t="s">
        <v>7</v>
      </c>
      <c r="G129" t="s">
        <v>35</v>
      </c>
      <c r="H129" t="s">
        <v>24</v>
      </c>
      <c r="I129" s="1">
        <v>2793</v>
      </c>
      <c r="J129" s="2">
        <v>114</v>
      </c>
      <c r="K129">
        <f>_xlfn.XLOOKUP(data[[#This Row],[Product]],products[Product],products[Cost per unit])</f>
        <v>4.97</v>
      </c>
      <c r="L129">
        <f>data[[#This Row],[Cost per unit]]*data[[#This Row],[Units]]</f>
        <v>566.57999999999993</v>
      </c>
    </row>
    <row r="130" spans="6:12" x14ac:dyDescent="0.3">
      <c r="F130" t="s">
        <v>7</v>
      </c>
      <c r="G130" t="s">
        <v>35</v>
      </c>
      <c r="H130" t="s">
        <v>14</v>
      </c>
      <c r="I130" s="1">
        <v>4606</v>
      </c>
      <c r="J130" s="2">
        <v>63</v>
      </c>
      <c r="K130">
        <f>_xlfn.XLOOKUP(data[[#This Row],[Product]],products[Product],products[Cost per unit])</f>
        <v>11.7</v>
      </c>
      <c r="L130">
        <f>data[[#This Row],[Cost per unit]]*data[[#This Row],[Units]]</f>
        <v>737.09999999999991</v>
      </c>
    </row>
    <row r="131" spans="6:12" x14ac:dyDescent="0.3">
      <c r="F131" t="s">
        <v>7</v>
      </c>
      <c r="G131" t="s">
        <v>36</v>
      </c>
      <c r="H131" t="s">
        <v>29</v>
      </c>
      <c r="I131" s="1">
        <v>5551</v>
      </c>
      <c r="J131" s="2">
        <v>252</v>
      </c>
      <c r="K131">
        <f>_xlfn.XLOOKUP(data[[#This Row],[Product]],products[Product],products[Cost per unit])</f>
        <v>7.16</v>
      </c>
      <c r="L131">
        <f>data[[#This Row],[Cost per unit]]*data[[#This Row],[Units]]</f>
        <v>1804.32</v>
      </c>
    </row>
    <row r="132" spans="6:12" x14ac:dyDescent="0.3">
      <c r="F132" t="s">
        <v>10</v>
      </c>
      <c r="G132" t="s">
        <v>36</v>
      </c>
      <c r="H132" t="s">
        <v>32</v>
      </c>
      <c r="I132" s="1">
        <v>6657</v>
      </c>
      <c r="J132" s="2">
        <v>303</v>
      </c>
      <c r="K132">
        <f>_xlfn.XLOOKUP(data[[#This Row],[Product]],products[Product],products[Cost per unit])</f>
        <v>8.65</v>
      </c>
      <c r="L132">
        <f>data[[#This Row],[Cost per unit]]*data[[#This Row],[Units]]</f>
        <v>2620.9500000000003</v>
      </c>
    </row>
    <row r="133" spans="6:12" x14ac:dyDescent="0.3">
      <c r="F133" t="s">
        <v>7</v>
      </c>
      <c r="G133" t="s">
        <v>39</v>
      </c>
      <c r="H133" t="s">
        <v>17</v>
      </c>
      <c r="I133" s="1">
        <v>4438</v>
      </c>
      <c r="J133" s="2">
        <v>246</v>
      </c>
      <c r="K133">
        <f>_xlfn.XLOOKUP(data[[#This Row],[Product]],products[Product],products[Cost per unit])</f>
        <v>3.11</v>
      </c>
      <c r="L133">
        <f>data[[#This Row],[Cost per unit]]*data[[#This Row],[Units]]</f>
        <v>765.06</v>
      </c>
    </row>
    <row r="134" spans="6:12" x14ac:dyDescent="0.3">
      <c r="F134" t="s">
        <v>8</v>
      </c>
      <c r="G134" t="s">
        <v>38</v>
      </c>
      <c r="H134" t="s">
        <v>22</v>
      </c>
      <c r="I134" s="1">
        <v>168</v>
      </c>
      <c r="J134" s="2">
        <v>84</v>
      </c>
      <c r="K134">
        <f>_xlfn.XLOOKUP(data[[#This Row],[Product]],products[Product],products[Cost per unit])</f>
        <v>9.77</v>
      </c>
      <c r="L134">
        <f>data[[#This Row],[Cost per unit]]*data[[#This Row],[Units]]</f>
        <v>820.68</v>
      </c>
    </row>
    <row r="135" spans="6:12" x14ac:dyDescent="0.3">
      <c r="F135" t="s">
        <v>7</v>
      </c>
      <c r="G135" t="s">
        <v>34</v>
      </c>
      <c r="H135" t="s">
        <v>17</v>
      </c>
      <c r="I135" s="1">
        <v>7777</v>
      </c>
      <c r="J135" s="2">
        <v>39</v>
      </c>
      <c r="K135">
        <f>_xlfn.XLOOKUP(data[[#This Row],[Product]],products[Product],products[Cost per unit])</f>
        <v>3.11</v>
      </c>
      <c r="L135">
        <f>data[[#This Row],[Cost per unit]]*data[[#This Row],[Units]]</f>
        <v>121.28999999999999</v>
      </c>
    </row>
    <row r="136" spans="6:12" x14ac:dyDescent="0.3">
      <c r="F136" t="s">
        <v>5</v>
      </c>
      <c r="G136" t="s">
        <v>36</v>
      </c>
      <c r="H136" t="s">
        <v>17</v>
      </c>
      <c r="I136" s="1">
        <v>3339</v>
      </c>
      <c r="J136" s="2">
        <v>348</v>
      </c>
      <c r="K136">
        <f>_xlfn.XLOOKUP(data[[#This Row],[Product]],products[Product],products[Cost per unit])</f>
        <v>3.11</v>
      </c>
      <c r="L136">
        <f>data[[#This Row],[Cost per unit]]*data[[#This Row],[Units]]</f>
        <v>1082.28</v>
      </c>
    </row>
    <row r="137" spans="6:12" x14ac:dyDescent="0.3">
      <c r="F137" t="s">
        <v>7</v>
      </c>
      <c r="G137" t="s">
        <v>37</v>
      </c>
      <c r="H137" t="s">
        <v>33</v>
      </c>
      <c r="I137" s="1">
        <v>6391</v>
      </c>
      <c r="J137" s="2">
        <v>48</v>
      </c>
      <c r="K137">
        <f>_xlfn.XLOOKUP(data[[#This Row],[Product]],products[Product],products[Cost per unit])</f>
        <v>12.37</v>
      </c>
      <c r="L137">
        <f>data[[#This Row],[Cost per unit]]*data[[#This Row],[Units]]</f>
        <v>593.76</v>
      </c>
    </row>
    <row r="138" spans="6:12" x14ac:dyDescent="0.3">
      <c r="F138" t="s">
        <v>5</v>
      </c>
      <c r="G138" t="s">
        <v>37</v>
      </c>
      <c r="H138" t="s">
        <v>22</v>
      </c>
      <c r="I138" s="1">
        <v>518</v>
      </c>
      <c r="J138" s="2">
        <v>75</v>
      </c>
      <c r="K138">
        <f>_xlfn.XLOOKUP(data[[#This Row],[Product]],products[Product],products[Cost per unit])</f>
        <v>9.77</v>
      </c>
      <c r="L138">
        <f>data[[#This Row],[Cost per unit]]*data[[#This Row],[Units]]</f>
        <v>732.75</v>
      </c>
    </row>
    <row r="139" spans="6:12" x14ac:dyDescent="0.3">
      <c r="F139" t="s">
        <v>7</v>
      </c>
      <c r="G139" t="s">
        <v>38</v>
      </c>
      <c r="H139" t="s">
        <v>28</v>
      </c>
      <c r="I139" s="1">
        <v>5677</v>
      </c>
      <c r="J139" s="2">
        <v>258</v>
      </c>
      <c r="K139">
        <f>_xlfn.XLOOKUP(data[[#This Row],[Product]],products[Product],products[Cost per unit])</f>
        <v>10.38</v>
      </c>
      <c r="L139">
        <f>data[[#This Row],[Cost per unit]]*data[[#This Row],[Units]]</f>
        <v>2678.0400000000004</v>
      </c>
    </row>
    <row r="140" spans="6:12" x14ac:dyDescent="0.3">
      <c r="F140" t="s">
        <v>6</v>
      </c>
      <c r="G140" t="s">
        <v>39</v>
      </c>
      <c r="H140" t="s">
        <v>17</v>
      </c>
      <c r="I140" s="1">
        <v>6048</v>
      </c>
      <c r="J140" s="2">
        <v>27</v>
      </c>
      <c r="K140">
        <f>_xlfn.XLOOKUP(data[[#This Row],[Product]],products[Product],products[Cost per unit])</f>
        <v>3.11</v>
      </c>
      <c r="L140">
        <f>data[[#This Row],[Cost per unit]]*data[[#This Row],[Units]]</f>
        <v>83.97</v>
      </c>
    </row>
    <row r="141" spans="6:12" x14ac:dyDescent="0.3">
      <c r="F141" t="s">
        <v>8</v>
      </c>
      <c r="G141" t="s">
        <v>38</v>
      </c>
      <c r="H141" t="s">
        <v>32</v>
      </c>
      <c r="I141" s="1">
        <v>3752</v>
      </c>
      <c r="J141" s="2">
        <v>213</v>
      </c>
      <c r="K141">
        <f>_xlfn.XLOOKUP(data[[#This Row],[Product]],products[Product],products[Cost per unit])</f>
        <v>8.65</v>
      </c>
      <c r="L141">
        <f>data[[#This Row],[Cost per unit]]*data[[#This Row],[Units]]</f>
        <v>1842.45</v>
      </c>
    </row>
    <row r="142" spans="6:12" x14ac:dyDescent="0.3">
      <c r="F142" t="s">
        <v>5</v>
      </c>
      <c r="G142" t="s">
        <v>35</v>
      </c>
      <c r="H142" t="s">
        <v>29</v>
      </c>
      <c r="I142" s="1">
        <v>4480</v>
      </c>
      <c r="J142" s="2">
        <v>357</v>
      </c>
      <c r="K142">
        <f>_xlfn.XLOOKUP(data[[#This Row],[Product]],products[Product],products[Cost per unit])</f>
        <v>7.16</v>
      </c>
      <c r="L142">
        <f>data[[#This Row],[Cost per unit]]*data[[#This Row],[Units]]</f>
        <v>2556.12</v>
      </c>
    </row>
    <row r="143" spans="6:12" x14ac:dyDescent="0.3">
      <c r="F143" t="s">
        <v>9</v>
      </c>
      <c r="G143" t="s">
        <v>37</v>
      </c>
      <c r="H143" t="s">
        <v>4</v>
      </c>
      <c r="I143" s="1">
        <v>259</v>
      </c>
      <c r="J143" s="2">
        <v>207</v>
      </c>
      <c r="K143">
        <f>_xlfn.XLOOKUP(data[[#This Row],[Product]],products[Product],products[Cost per unit])</f>
        <v>11.88</v>
      </c>
      <c r="L143">
        <f>data[[#This Row],[Cost per unit]]*data[[#This Row],[Units]]</f>
        <v>2459.1600000000003</v>
      </c>
    </row>
    <row r="144" spans="6:12" x14ac:dyDescent="0.3">
      <c r="F144" t="s">
        <v>8</v>
      </c>
      <c r="G144" t="s">
        <v>37</v>
      </c>
      <c r="H144" t="s">
        <v>30</v>
      </c>
      <c r="I144" s="1">
        <v>42</v>
      </c>
      <c r="J144" s="2">
        <v>150</v>
      </c>
      <c r="K144">
        <f>_xlfn.XLOOKUP(data[[#This Row],[Product]],products[Product],products[Cost per unit])</f>
        <v>14.49</v>
      </c>
      <c r="L144">
        <f>data[[#This Row],[Cost per unit]]*data[[#This Row],[Units]]</f>
        <v>2173.5</v>
      </c>
    </row>
    <row r="145" spans="6:12" x14ac:dyDescent="0.3">
      <c r="F145" t="s">
        <v>41</v>
      </c>
      <c r="G145" t="s">
        <v>36</v>
      </c>
      <c r="H145" t="s">
        <v>26</v>
      </c>
      <c r="I145" s="1">
        <v>98</v>
      </c>
      <c r="J145" s="2">
        <v>204</v>
      </c>
      <c r="K145">
        <f>_xlfn.XLOOKUP(data[[#This Row],[Product]],products[Product],products[Cost per unit])</f>
        <v>5.6</v>
      </c>
      <c r="L145">
        <f>data[[#This Row],[Cost per unit]]*data[[#This Row],[Units]]</f>
        <v>1142.3999999999999</v>
      </c>
    </row>
    <row r="146" spans="6:12" x14ac:dyDescent="0.3">
      <c r="F146" t="s">
        <v>7</v>
      </c>
      <c r="G146" t="s">
        <v>35</v>
      </c>
      <c r="H146" t="s">
        <v>27</v>
      </c>
      <c r="I146" s="1">
        <v>2478</v>
      </c>
      <c r="J146" s="2">
        <v>21</v>
      </c>
      <c r="K146">
        <f>_xlfn.XLOOKUP(data[[#This Row],[Product]],products[Product],products[Cost per unit])</f>
        <v>16.73</v>
      </c>
      <c r="L146">
        <f>data[[#This Row],[Cost per unit]]*data[[#This Row],[Units]]</f>
        <v>351.33</v>
      </c>
    </row>
    <row r="147" spans="6:12" x14ac:dyDescent="0.3">
      <c r="F147" t="s">
        <v>41</v>
      </c>
      <c r="G147" t="s">
        <v>34</v>
      </c>
      <c r="H147" t="s">
        <v>33</v>
      </c>
      <c r="I147" s="1">
        <v>7847</v>
      </c>
      <c r="J147" s="2">
        <v>174</v>
      </c>
      <c r="K147">
        <f>_xlfn.XLOOKUP(data[[#This Row],[Product]],products[Product],products[Cost per unit])</f>
        <v>12.37</v>
      </c>
      <c r="L147">
        <f>data[[#This Row],[Cost per unit]]*data[[#This Row],[Units]]</f>
        <v>2152.3799999999997</v>
      </c>
    </row>
    <row r="148" spans="6:12" x14ac:dyDescent="0.3">
      <c r="F148" t="s">
        <v>2</v>
      </c>
      <c r="G148" t="s">
        <v>37</v>
      </c>
      <c r="H148" t="s">
        <v>17</v>
      </c>
      <c r="I148" s="1">
        <v>9926</v>
      </c>
      <c r="J148" s="2">
        <v>201</v>
      </c>
      <c r="K148">
        <f>_xlfn.XLOOKUP(data[[#This Row],[Product]],products[Product],products[Cost per unit])</f>
        <v>3.11</v>
      </c>
      <c r="L148">
        <f>data[[#This Row],[Cost per unit]]*data[[#This Row],[Units]]</f>
        <v>625.11</v>
      </c>
    </row>
    <row r="149" spans="6:12" x14ac:dyDescent="0.3">
      <c r="F149" t="s">
        <v>8</v>
      </c>
      <c r="G149" t="s">
        <v>38</v>
      </c>
      <c r="H149" t="s">
        <v>13</v>
      </c>
      <c r="I149" s="1">
        <v>819</v>
      </c>
      <c r="J149" s="2">
        <v>510</v>
      </c>
      <c r="K149">
        <f>_xlfn.XLOOKUP(data[[#This Row],[Product]],products[Product],products[Cost per unit])</f>
        <v>9.33</v>
      </c>
      <c r="L149">
        <f>data[[#This Row],[Cost per unit]]*data[[#This Row],[Units]]</f>
        <v>4758.3</v>
      </c>
    </row>
    <row r="150" spans="6:12" x14ac:dyDescent="0.3">
      <c r="F150" t="s">
        <v>6</v>
      </c>
      <c r="G150" t="s">
        <v>39</v>
      </c>
      <c r="H150" t="s">
        <v>29</v>
      </c>
      <c r="I150" s="1">
        <v>3052</v>
      </c>
      <c r="J150" s="2">
        <v>378</v>
      </c>
      <c r="K150">
        <f>_xlfn.XLOOKUP(data[[#This Row],[Product]],products[Product],products[Cost per unit])</f>
        <v>7.16</v>
      </c>
      <c r="L150">
        <f>data[[#This Row],[Cost per unit]]*data[[#This Row],[Units]]</f>
        <v>2706.48</v>
      </c>
    </row>
    <row r="151" spans="6:12" x14ac:dyDescent="0.3">
      <c r="F151" t="s">
        <v>9</v>
      </c>
      <c r="G151" t="s">
        <v>34</v>
      </c>
      <c r="H151" t="s">
        <v>21</v>
      </c>
      <c r="I151" s="1">
        <v>6832</v>
      </c>
      <c r="J151" s="2">
        <v>27</v>
      </c>
      <c r="K151">
        <f>_xlfn.XLOOKUP(data[[#This Row],[Product]],products[Product],products[Cost per unit])</f>
        <v>9</v>
      </c>
      <c r="L151">
        <f>data[[#This Row],[Cost per unit]]*data[[#This Row],[Units]]</f>
        <v>243</v>
      </c>
    </row>
    <row r="152" spans="6:12" x14ac:dyDescent="0.3">
      <c r="F152" t="s">
        <v>2</v>
      </c>
      <c r="G152" t="s">
        <v>39</v>
      </c>
      <c r="H152" t="s">
        <v>16</v>
      </c>
      <c r="I152" s="1">
        <v>2016</v>
      </c>
      <c r="J152" s="2">
        <v>117</v>
      </c>
      <c r="K152">
        <f>_xlfn.XLOOKUP(data[[#This Row],[Product]],products[Product],products[Cost per unit])</f>
        <v>8.7899999999999991</v>
      </c>
      <c r="L152">
        <f>data[[#This Row],[Cost per unit]]*data[[#This Row],[Units]]</f>
        <v>1028.4299999999998</v>
      </c>
    </row>
    <row r="153" spans="6:12" x14ac:dyDescent="0.3">
      <c r="F153" t="s">
        <v>6</v>
      </c>
      <c r="G153" t="s">
        <v>38</v>
      </c>
      <c r="H153" t="s">
        <v>21</v>
      </c>
      <c r="I153" s="1">
        <v>7322</v>
      </c>
      <c r="J153" s="2">
        <v>36</v>
      </c>
      <c r="K153">
        <f>_xlfn.XLOOKUP(data[[#This Row],[Product]],products[Product],products[Cost per unit])</f>
        <v>9</v>
      </c>
      <c r="L153">
        <f>data[[#This Row],[Cost per unit]]*data[[#This Row],[Units]]</f>
        <v>324</v>
      </c>
    </row>
    <row r="154" spans="6:12" x14ac:dyDescent="0.3">
      <c r="F154" t="s">
        <v>8</v>
      </c>
      <c r="G154" t="s">
        <v>35</v>
      </c>
      <c r="H154" t="s">
        <v>33</v>
      </c>
      <c r="I154" s="1">
        <v>357</v>
      </c>
      <c r="J154" s="2">
        <v>126</v>
      </c>
      <c r="K154">
        <f>_xlfn.XLOOKUP(data[[#This Row],[Product]],products[Product],products[Cost per unit])</f>
        <v>12.37</v>
      </c>
      <c r="L154">
        <f>data[[#This Row],[Cost per unit]]*data[[#This Row],[Units]]</f>
        <v>1558.62</v>
      </c>
    </row>
    <row r="155" spans="6:12" x14ac:dyDescent="0.3">
      <c r="F155" t="s">
        <v>9</v>
      </c>
      <c r="G155" t="s">
        <v>39</v>
      </c>
      <c r="H155" t="s">
        <v>25</v>
      </c>
      <c r="I155" s="1">
        <v>3192</v>
      </c>
      <c r="J155" s="2">
        <v>72</v>
      </c>
      <c r="K155">
        <f>_xlfn.XLOOKUP(data[[#This Row],[Product]],products[Product],products[Cost per unit])</f>
        <v>13.15</v>
      </c>
      <c r="L155">
        <f>data[[#This Row],[Cost per unit]]*data[[#This Row],[Units]]</f>
        <v>946.80000000000007</v>
      </c>
    </row>
    <row r="156" spans="6:12" x14ac:dyDescent="0.3">
      <c r="F156" t="s">
        <v>7</v>
      </c>
      <c r="G156" t="s">
        <v>36</v>
      </c>
      <c r="H156" t="s">
        <v>22</v>
      </c>
      <c r="I156" s="1">
        <v>8435</v>
      </c>
      <c r="J156" s="2">
        <v>42</v>
      </c>
      <c r="K156">
        <f>_xlfn.XLOOKUP(data[[#This Row],[Product]],products[Product],products[Cost per unit])</f>
        <v>9.77</v>
      </c>
      <c r="L156">
        <f>data[[#This Row],[Cost per unit]]*data[[#This Row],[Units]]</f>
        <v>410.34</v>
      </c>
    </row>
    <row r="157" spans="6:12" x14ac:dyDescent="0.3">
      <c r="F157" t="s">
        <v>40</v>
      </c>
      <c r="G157" t="s">
        <v>39</v>
      </c>
      <c r="H157" t="s">
        <v>29</v>
      </c>
      <c r="I157" s="1">
        <v>0</v>
      </c>
      <c r="J157" s="2">
        <v>135</v>
      </c>
      <c r="K157">
        <f>_xlfn.XLOOKUP(data[[#This Row],[Product]],products[Product],products[Cost per unit])</f>
        <v>7.16</v>
      </c>
      <c r="L157">
        <f>data[[#This Row],[Cost per unit]]*data[[#This Row],[Units]]</f>
        <v>966.6</v>
      </c>
    </row>
    <row r="158" spans="6:12" x14ac:dyDescent="0.3">
      <c r="F158" t="s">
        <v>7</v>
      </c>
      <c r="G158" t="s">
        <v>34</v>
      </c>
      <c r="H158" t="s">
        <v>24</v>
      </c>
      <c r="I158" s="1">
        <v>8862</v>
      </c>
      <c r="J158" s="2">
        <v>189</v>
      </c>
      <c r="K158">
        <f>_xlfn.XLOOKUP(data[[#This Row],[Product]],products[Product],products[Cost per unit])</f>
        <v>4.97</v>
      </c>
      <c r="L158">
        <f>data[[#This Row],[Cost per unit]]*data[[#This Row],[Units]]</f>
        <v>939.32999999999993</v>
      </c>
    </row>
    <row r="159" spans="6:12" x14ac:dyDescent="0.3">
      <c r="F159" t="s">
        <v>6</v>
      </c>
      <c r="G159" t="s">
        <v>37</v>
      </c>
      <c r="H159" t="s">
        <v>28</v>
      </c>
      <c r="I159" s="1">
        <v>3556</v>
      </c>
      <c r="J159" s="2">
        <v>459</v>
      </c>
      <c r="K159">
        <f>_xlfn.XLOOKUP(data[[#This Row],[Product]],products[Product],products[Cost per unit])</f>
        <v>10.38</v>
      </c>
      <c r="L159">
        <f>data[[#This Row],[Cost per unit]]*data[[#This Row],[Units]]</f>
        <v>4764.42</v>
      </c>
    </row>
    <row r="160" spans="6:12" x14ac:dyDescent="0.3">
      <c r="F160" t="s">
        <v>5</v>
      </c>
      <c r="G160" t="s">
        <v>34</v>
      </c>
      <c r="H160" t="s">
        <v>15</v>
      </c>
      <c r="I160" s="1">
        <v>7280</v>
      </c>
      <c r="J160" s="2">
        <v>201</v>
      </c>
      <c r="K160">
        <f>_xlfn.XLOOKUP(data[[#This Row],[Product]],products[Product],products[Cost per unit])</f>
        <v>11.73</v>
      </c>
      <c r="L160">
        <f>data[[#This Row],[Cost per unit]]*data[[#This Row],[Units]]</f>
        <v>2357.73</v>
      </c>
    </row>
    <row r="161" spans="6:12" x14ac:dyDescent="0.3">
      <c r="F161" t="s">
        <v>6</v>
      </c>
      <c r="G161" t="s">
        <v>34</v>
      </c>
      <c r="H161" t="s">
        <v>30</v>
      </c>
      <c r="I161" s="1">
        <v>3402</v>
      </c>
      <c r="J161" s="2">
        <v>366</v>
      </c>
      <c r="K161">
        <f>_xlfn.XLOOKUP(data[[#This Row],[Product]],products[Product],products[Cost per unit])</f>
        <v>14.49</v>
      </c>
      <c r="L161">
        <f>data[[#This Row],[Cost per unit]]*data[[#This Row],[Units]]</f>
        <v>5303.34</v>
      </c>
    </row>
    <row r="162" spans="6:12" x14ac:dyDescent="0.3">
      <c r="F162" t="s">
        <v>3</v>
      </c>
      <c r="G162" t="s">
        <v>37</v>
      </c>
      <c r="H162" t="s">
        <v>29</v>
      </c>
      <c r="I162" s="1">
        <v>4592</v>
      </c>
      <c r="J162" s="2">
        <v>324</v>
      </c>
      <c r="K162">
        <f>_xlfn.XLOOKUP(data[[#This Row],[Product]],products[Product],products[Cost per unit])</f>
        <v>7.16</v>
      </c>
      <c r="L162">
        <f>data[[#This Row],[Cost per unit]]*data[[#This Row],[Units]]</f>
        <v>2319.84</v>
      </c>
    </row>
    <row r="163" spans="6:12" x14ac:dyDescent="0.3">
      <c r="F163" t="s">
        <v>9</v>
      </c>
      <c r="G163" t="s">
        <v>35</v>
      </c>
      <c r="H163" t="s">
        <v>15</v>
      </c>
      <c r="I163" s="1">
        <v>7833</v>
      </c>
      <c r="J163" s="2">
        <v>243</v>
      </c>
      <c r="K163">
        <f>_xlfn.XLOOKUP(data[[#This Row],[Product]],products[Product],products[Cost per unit])</f>
        <v>11.73</v>
      </c>
      <c r="L163">
        <f>data[[#This Row],[Cost per unit]]*data[[#This Row],[Units]]</f>
        <v>2850.3900000000003</v>
      </c>
    </row>
    <row r="164" spans="6:12" x14ac:dyDescent="0.3">
      <c r="F164" t="s">
        <v>2</v>
      </c>
      <c r="G164" t="s">
        <v>39</v>
      </c>
      <c r="H164" t="s">
        <v>21</v>
      </c>
      <c r="I164" s="1">
        <v>7651</v>
      </c>
      <c r="J164" s="2">
        <v>213</v>
      </c>
      <c r="K164">
        <f>_xlfn.XLOOKUP(data[[#This Row],[Product]],products[Product],products[Cost per unit])</f>
        <v>9</v>
      </c>
      <c r="L164">
        <f>data[[#This Row],[Cost per unit]]*data[[#This Row],[Units]]</f>
        <v>1917</v>
      </c>
    </row>
    <row r="165" spans="6:12" x14ac:dyDescent="0.3">
      <c r="F165" t="s">
        <v>40</v>
      </c>
      <c r="G165" t="s">
        <v>35</v>
      </c>
      <c r="H165" t="s">
        <v>30</v>
      </c>
      <c r="I165" s="1">
        <v>2275</v>
      </c>
      <c r="J165" s="2">
        <v>447</v>
      </c>
      <c r="K165">
        <f>_xlfn.XLOOKUP(data[[#This Row],[Product]],products[Product],products[Cost per unit])</f>
        <v>14.49</v>
      </c>
      <c r="L165">
        <f>data[[#This Row],[Cost per unit]]*data[[#This Row],[Units]]</f>
        <v>6477.03</v>
      </c>
    </row>
    <row r="166" spans="6:12" x14ac:dyDescent="0.3">
      <c r="F166" t="s">
        <v>40</v>
      </c>
      <c r="G166" t="s">
        <v>38</v>
      </c>
      <c r="H166" t="s">
        <v>13</v>
      </c>
      <c r="I166" s="1">
        <v>5670</v>
      </c>
      <c r="J166" s="2">
        <v>297</v>
      </c>
      <c r="K166">
        <f>_xlfn.XLOOKUP(data[[#This Row],[Product]],products[Product],products[Cost per unit])</f>
        <v>9.33</v>
      </c>
      <c r="L166">
        <f>data[[#This Row],[Cost per unit]]*data[[#This Row],[Units]]</f>
        <v>2771.01</v>
      </c>
    </row>
    <row r="167" spans="6:12" x14ac:dyDescent="0.3">
      <c r="F167" t="s">
        <v>7</v>
      </c>
      <c r="G167" t="s">
        <v>35</v>
      </c>
      <c r="H167" t="s">
        <v>16</v>
      </c>
      <c r="I167" s="1">
        <v>2135</v>
      </c>
      <c r="J167" s="2">
        <v>27</v>
      </c>
      <c r="K167">
        <f>_xlfn.XLOOKUP(data[[#This Row],[Product]],products[Product],products[Cost per unit])</f>
        <v>8.7899999999999991</v>
      </c>
      <c r="L167">
        <f>data[[#This Row],[Cost per unit]]*data[[#This Row],[Units]]</f>
        <v>237.32999999999998</v>
      </c>
    </row>
    <row r="168" spans="6:12" x14ac:dyDescent="0.3">
      <c r="F168" t="s">
        <v>40</v>
      </c>
      <c r="G168" t="s">
        <v>34</v>
      </c>
      <c r="H168" t="s">
        <v>23</v>
      </c>
      <c r="I168" s="1">
        <v>2779</v>
      </c>
      <c r="J168" s="2">
        <v>75</v>
      </c>
      <c r="K168">
        <f>_xlfn.XLOOKUP(data[[#This Row],[Product]],products[Product],products[Cost per unit])</f>
        <v>6.49</v>
      </c>
      <c r="L168">
        <f>data[[#This Row],[Cost per unit]]*data[[#This Row],[Units]]</f>
        <v>486.75</v>
      </c>
    </row>
    <row r="169" spans="6:12" x14ac:dyDescent="0.3">
      <c r="F169" t="s">
        <v>10</v>
      </c>
      <c r="G169" t="s">
        <v>39</v>
      </c>
      <c r="H169" t="s">
        <v>33</v>
      </c>
      <c r="I169" s="1">
        <v>12950</v>
      </c>
      <c r="J169" s="2">
        <v>30</v>
      </c>
      <c r="K169">
        <f>_xlfn.XLOOKUP(data[[#This Row],[Product]],products[Product],products[Cost per unit])</f>
        <v>12.37</v>
      </c>
      <c r="L169">
        <f>data[[#This Row],[Cost per unit]]*data[[#This Row],[Units]]</f>
        <v>371.09999999999997</v>
      </c>
    </row>
    <row r="170" spans="6:12" x14ac:dyDescent="0.3">
      <c r="F170" t="s">
        <v>7</v>
      </c>
      <c r="G170" t="s">
        <v>36</v>
      </c>
      <c r="H170" t="s">
        <v>18</v>
      </c>
      <c r="I170" s="1">
        <v>2646</v>
      </c>
      <c r="J170" s="2">
        <v>177</v>
      </c>
      <c r="K170">
        <f>_xlfn.XLOOKUP(data[[#This Row],[Product]],products[Product],products[Cost per unit])</f>
        <v>6.47</v>
      </c>
      <c r="L170">
        <f>data[[#This Row],[Cost per unit]]*data[[#This Row],[Units]]</f>
        <v>1145.19</v>
      </c>
    </row>
    <row r="171" spans="6:12" x14ac:dyDescent="0.3">
      <c r="F171" t="s">
        <v>40</v>
      </c>
      <c r="G171" t="s">
        <v>34</v>
      </c>
      <c r="H171" t="s">
        <v>33</v>
      </c>
      <c r="I171" s="1">
        <v>3794</v>
      </c>
      <c r="J171" s="2">
        <v>159</v>
      </c>
      <c r="K171">
        <f>_xlfn.XLOOKUP(data[[#This Row],[Product]],products[Product],products[Cost per unit])</f>
        <v>12.37</v>
      </c>
      <c r="L171">
        <f>data[[#This Row],[Cost per unit]]*data[[#This Row],[Units]]</f>
        <v>1966.83</v>
      </c>
    </row>
    <row r="172" spans="6:12" x14ac:dyDescent="0.3">
      <c r="F172" t="s">
        <v>3</v>
      </c>
      <c r="G172" t="s">
        <v>35</v>
      </c>
      <c r="H172" t="s">
        <v>33</v>
      </c>
      <c r="I172" s="1">
        <v>819</v>
      </c>
      <c r="J172" s="2">
        <v>306</v>
      </c>
      <c r="K172">
        <f>_xlfn.XLOOKUP(data[[#This Row],[Product]],products[Product],products[Cost per unit])</f>
        <v>12.37</v>
      </c>
      <c r="L172">
        <f>data[[#This Row],[Cost per unit]]*data[[#This Row],[Units]]</f>
        <v>3785.22</v>
      </c>
    </row>
    <row r="173" spans="6:12" x14ac:dyDescent="0.3">
      <c r="F173" t="s">
        <v>3</v>
      </c>
      <c r="G173" t="s">
        <v>34</v>
      </c>
      <c r="H173" t="s">
        <v>20</v>
      </c>
      <c r="I173" s="1">
        <v>2583</v>
      </c>
      <c r="J173" s="2">
        <v>18</v>
      </c>
      <c r="K173">
        <f>_xlfn.XLOOKUP(data[[#This Row],[Product]],products[Product],products[Cost per unit])</f>
        <v>10.62</v>
      </c>
      <c r="L173">
        <f>data[[#This Row],[Cost per unit]]*data[[#This Row],[Units]]</f>
        <v>191.16</v>
      </c>
    </row>
    <row r="174" spans="6:12" x14ac:dyDescent="0.3">
      <c r="F174" t="s">
        <v>7</v>
      </c>
      <c r="G174" t="s">
        <v>35</v>
      </c>
      <c r="H174" t="s">
        <v>19</v>
      </c>
      <c r="I174" s="1">
        <v>4585</v>
      </c>
      <c r="J174" s="2">
        <v>240</v>
      </c>
      <c r="K174">
        <f>_xlfn.XLOOKUP(data[[#This Row],[Product]],products[Product],products[Cost per unit])</f>
        <v>7.64</v>
      </c>
      <c r="L174">
        <f>data[[#This Row],[Cost per unit]]*data[[#This Row],[Units]]</f>
        <v>1833.6</v>
      </c>
    </row>
    <row r="175" spans="6:12" x14ac:dyDescent="0.3">
      <c r="F175" t="s">
        <v>5</v>
      </c>
      <c r="G175" t="s">
        <v>34</v>
      </c>
      <c r="H175" t="s">
        <v>33</v>
      </c>
      <c r="I175" s="1">
        <v>1652</v>
      </c>
      <c r="J175" s="2">
        <v>93</v>
      </c>
      <c r="K175">
        <f>_xlfn.XLOOKUP(data[[#This Row],[Product]],products[Product],products[Cost per unit])</f>
        <v>12.37</v>
      </c>
      <c r="L175">
        <f>data[[#This Row],[Cost per unit]]*data[[#This Row],[Units]]</f>
        <v>1150.4099999999999</v>
      </c>
    </row>
    <row r="176" spans="6:12" x14ac:dyDescent="0.3">
      <c r="F176" t="s">
        <v>10</v>
      </c>
      <c r="G176" t="s">
        <v>34</v>
      </c>
      <c r="H176" t="s">
        <v>26</v>
      </c>
      <c r="I176" s="1">
        <v>4991</v>
      </c>
      <c r="J176" s="2">
        <v>9</v>
      </c>
      <c r="K176">
        <f>_xlfn.XLOOKUP(data[[#This Row],[Product]],products[Product],products[Cost per unit])</f>
        <v>5.6</v>
      </c>
      <c r="L176">
        <f>data[[#This Row],[Cost per unit]]*data[[#This Row],[Units]]</f>
        <v>50.4</v>
      </c>
    </row>
    <row r="177" spans="6:12" x14ac:dyDescent="0.3">
      <c r="F177" t="s">
        <v>8</v>
      </c>
      <c r="G177" t="s">
        <v>34</v>
      </c>
      <c r="H177" t="s">
        <v>16</v>
      </c>
      <c r="I177" s="1">
        <v>2009</v>
      </c>
      <c r="J177" s="2">
        <v>219</v>
      </c>
      <c r="K177">
        <f>_xlfn.XLOOKUP(data[[#This Row],[Product]],products[Product],products[Cost per unit])</f>
        <v>8.7899999999999991</v>
      </c>
      <c r="L177">
        <f>data[[#This Row],[Cost per unit]]*data[[#This Row],[Units]]</f>
        <v>1925.0099999999998</v>
      </c>
    </row>
    <row r="178" spans="6:12" x14ac:dyDescent="0.3">
      <c r="F178" t="s">
        <v>2</v>
      </c>
      <c r="G178" t="s">
        <v>39</v>
      </c>
      <c r="H178" t="s">
        <v>22</v>
      </c>
      <c r="I178" s="1">
        <v>1568</v>
      </c>
      <c r="J178" s="2">
        <v>141</v>
      </c>
      <c r="K178">
        <f>_xlfn.XLOOKUP(data[[#This Row],[Product]],products[Product],products[Cost per unit])</f>
        <v>9.77</v>
      </c>
      <c r="L178">
        <f>data[[#This Row],[Cost per unit]]*data[[#This Row],[Units]]</f>
        <v>1377.57</v>
      </c>
    </row>
    <row r="179" spans="6:12" x14ac:dyDescent="0.3">
      <c r="F179" t="s">
        <v>41</v>
      </c>
      <c r="G179" t="s">
        <v>37</v>
      </c>
      <c r="H179" t="s">
        <v>20</v>
      </c>
      <c r="I179" s="1">
        <v>3388</v>
      </c>
      <c r="J179" s="2">
        <v>123</v>
      </c>
      <c r="K179">
        <f>_xlfn.XLOOKUP(data[[#This Row],[Product]],products[Product],products[Cost per unit])</f>
        <v>10.62</v>
      </c>
      <c r="L179">
        <f>data[[#This Row],[Cost per unit]]*data[[#This Row],[Units]]</f>
        <v>1306.26</v>
      </c>
    </row>
    <row r="180" spans="6:12" x14ac:dyDescent="0.3">
      <c r="F180" t="s">
        <v>40</v>
      </c>
      <c r="G180" t="s">
        <v>38</v>
      </c>
      <c r="H180" t="s">
        <v>24</v>
      </c>
      <c r="I180" s="1">
        <v>623</v>
      </c>
      <c r="J180" s="2">
        <v>51</v>
      </c>
      <c r="K180">
        <f>_xlfn.XLOOKUP(data[[#This Row],[Product]],products[Product],products[Cost per unit])</f>
        <v>4.97</v>
      </c>
      <c r="L180">
        <f>data[[#This Row],[Cost per unit]]*data[[#This Row],[Units]]</f>
        <v>253.47</v>
      </c>
    </row>
    <row r="181" spans="6:12" x14ac:dyDescent="0.3">
      <c r="F181" t="s">
        <v>6</v>
      </c>
      <c r="G181" t="s">
        <v>36</v>
      </c>
      <c r="H181" t="s">
        <v>4</v>
      </c>
      <c r="I181" s="1">
        <v>10073</v>
      </c>
      <c r="J181" s="2">
        <v>120</v>
      </c>
      <c r="K181">
        <f>_xlfn.XLOOKUP(data[[#This Row],[Product]],products[Product],products[Cost per unit])</f>
        <v>11.88</v>
      </c>
      <c r="L181">
        <f>data[[#This Row],[Cost per unit]]*data[[#This Row],[Units]]</f>
        <v>1425.6000000000001</v>
      </c>
    </row>
    <row r="182" spans="6:12" x14ac:dyDescent="0.3">
      <c r="F182" t="s">
        <v>8</v>
      </c>
      <c r="G182" t="s">
        <v>39</v>
      </c>
      <c r="H182" t="s">
        <v>26</v>
      </c>
      <c r="I182" s="1">
        <v>1561</v>
      </c>
      <c r="J182" s="2">
        <v>27</v>
      </c>
      <c r="K182">
        <f>_xlfn.XLOOKUP(data[[#This Row],[Product]],products[Product],products[Cost per unit])</f>
        <v>5.6</v>
      </c>
      <c r="L182">
        <f>data[[#This Row],[Cost per unit]]*data[[#This Row],[Units]]</f>
        <v>151.19999999999999</v>
      </c>
    </row>
    <row r="183" spans="6:12" x14ac:dyDescent="0.3">
      <c r="F183" t="s">
        <v>9</v>
      </c>
      <c r="G183" t="s">
        <v>36</v>
      </c>
      <c r="H183" t="s">
        <v>27</v>
      </c>
      <c r="I183" s="1">
        <v>11522</v>
      </c>
      <c r="J183" s="2">
        <v>204</v>
      </c>
      <c r="K183">
        <f>_xlfn.XLOOKUP(data[[#This Row],[Product]],products[Product],products[Cost per unit])</f>
        <v>16.73</v>
      </c>
      <c r="L183">
        <f>data[[#This Row],[Cost per unit]]*data[[#This Row],[Units]]</f>
        <v>3412.92</v>
      </c>
    </row>
    <row r="184" spans="6:12" x14ac:dyDescent="0.3">
      <c r="F184" t="s">
        <v>6</v>
      </c>
      <c r="G184" t="s">
        <v>38</v>
      </c>
      <c r="H184" t="s">
        <v>13</v>
      </c>
      <c r="I184" s="1">
        <v>2317</v>
      </c>
      <c r="J184" s="2">
        <v>123</v>
      </c>
      <c r="K184">
        <f>_xlfn.XLOOKUP(data[[#This Row],[Product]],products[Product],products[Cost per unit])</f>
        <v>9.33</v>
      </c>
      <c r="L184">
        <f>data[[#This Row],[Cost per unit]]*data[[#This Row],[Units]]</f>
        <v>1147.5899999999999</v>
      </c>
    </row>
    <row r="185" spans="6:12" x14ac:dyDescent="0.3">
      <c r="F185" t="s">
        <v>10</v>
      </c>
      <c r="G185" t="s">
        <v>37</v>
      </c>
      <c r="H185" t="s">
        <v>28</v>
      </c>
      <c r="I185" s="1">
        <v>3059</v>
      </c>
      <c r="J185" s="2">
        <v>27</v>
      </c>
      <c r="K185">
        <f>_xlfn.XLOOKUP(data[[#This Row],[Product]],products[Product],products[Cost per unit])</f>
        <v>10.38</v>
      </c>
      <c r="L185">
        <f>data[[#This Row],[Cost per unit]]*data[[#This Row],[Units]]</f>
        <v>280.26000000000005</v>
      </c>
    </row>
    <row r="186" spans="6:12" x14ac:dyDescent="0.3">
      <c r="F186" t="s">
        <v>41</v>
      </c>
      <c r="G186" t="s">
        <v>37</v>
      </c>
      <c r="H186" t="s">
        <v>26</v>
      </c>
      <c r="I186" s="1">
        <v>2324</v>
      </c>
      <c r="J186" s="2">
        <v>177</v>
      </c>
      <c r="K186">
        <f>_xlfn.XLOOKUP(data[[#This Row],[Product]],products[Product],products[Cost per unit])</f>
        <v>5.6</v>
      </c>
      <c r="L186">
        <f>data[[#This Row],[Cost per unit]]*data[[#This Row],[Units]]</f>
        <v>991.19999999999993</v>
      </c>
    </row>
    <row r="187" spans="6:12" x14ac:dyDescent="0.3">
      <c r="F187" t="s">
        <v>3</v>
      </c>
      <c r="G187" t="s">
        <v>39</v>
      </c>
      <c r="H187" t="s">
        <v>26</v>
      </c>
      <c r="I187" s="1">
        <v>4956</v>
      </c>
      <c r="J187" s="2">
        <v>171</v>
      </c>
      <c r="K187">
        <f>_xlfn.XLOOKUP(data[[#This Row],[Product]],products[Product],products[Cost per unit])</f>
        <v>5.6</v>
      </c>
      <c r="L187">
        <f>data[[#This Row],[Cost per unit]]*data[[#This Row],[Units]]</f>
        <v>957.59999999999991</v>
      </c>
    </row>
    <row r="188" spans="6:12" x14ac:dyDescent="0.3">
      <c r="F188" t="s">
        <v>10</v>
      </c>
      <c r="G188" t="s">
        <v>34</v>
      </c>
      <c r="H188" t="s">
        <v>19</v>
      </c>
      <c r="I188" s="1">
        <v>5355</v>
      </c>
      <c r="J188" s="2">
        <v>204</v>
      </c>
      <c r="K188">
        <f>_xlfn.XLOOKUP(data[[#This Row],[Product]],products[Product],products[Cost per unit])</f>
        <v>7.64</v>
      </c>
      <c r="L188">
        <f>data[[#This Row],[Cost per unit]]*data[[#This Row],[Units]]</f>
        <v>1558.56</v>
      </c>
    </row>
    <row r="189" spans="6:12" x14ac:dyDescent="0.3">
      <c r="F189" t="s">
        <v>3</v>
      </c>
      <c r="G189" t="s">
        <v>34</v>
      </c>
      <c r="H189" t="s">
        <v>14</v>
      </c>
      <c r="I189" s="1">
        <v>7259</v>
      </c>
      <c r="J189" s="2">
        <v>276</v>
      </c>
      <c r="K189">
        <f>_xlfn.XLOOKUP(data[[#This Row],[Product]],products[Product],products[Cost per unit])</f>
        <v>11.7</v>
      </c>
      <c r="L189">
        <f>data[[#This Row],[Cost per unit]]*data[[#This Row],[Units]]</f>
        <v>3229.2</v>
      </c>
    </row>
    <row r="190" spans="6:12" x14ac:dyDescent="0.3">
      <c r="F190" t="s">
        <v>8</v>
      </c>
      <c r="G190" t="s">
        <v>37</v>
      </c>
      <c r="H190" t="s">
        <v>26</v>
      </c>
      <c r="I190" s="1">
        <v>6279</v>
      </c>
      <c r="J190" s="2">
        <v>45</v>
      </c>
      <c r="K190">
        <f>_xlfn.XLOOKUP(data[[#This Row],[Product]],products[Product],products[Cost per unit])</f>
        <v>5.6</v>
      </c>
      <c r="L190">
        <f>data[[#This Row],[Cost per unit]]*data[[#This Row],[Units]]</f>
        <v>251.99999999999997</v>
      </c>
    </row>
    <row r="191" spans="6:12" x14ac:dyDescent="0.3">
      <c r="F191" t="s">
        <v>40</v>
      </c>
      <c r="G191" t="s">
        <v>38</v>
      </c>
      <c r="H191" t="s">
        <v>29</v>
      </c>
      <c r="I191" s="1">
        <v>2541</v>
      </c>
      <c r="J191" s="2">
        <v>45</v>
      </c>
      <c r="K191">
        <f>_xlfn.XLOOKUP(data[[#This Row],[Product]],products[Product],products[Cost per unit])</f>
        <v>7.16</v>
      </c>
      <c r="L191">
        <f>data[[#This Row],[Cost per unit]]*data[[#This Row],[Units]]</f>
        <v>322.2</v>
      </c>
    </row>
    <row r="192" spans="6:12" x14ac:dyDescent="0.3">
      <c r="F192" t="s">
        <v>6</v>
      </c>
      <c r="G192" t="s">
        <v>35</v>
      </c>
      <c r="H192" t="s">
        <v>27</v>
      </c>
      <c r="I192" s="1">
        <v>3864</v>
      </c>
      <c r="J192" s="2">
        <v>177</v>
      </c>
      <c r="K192">
        <f>_xlfn.XLOOKUP(data[[#This Row],[Product]],products[Product],products[Cost per unit])</f>
        <v>16.73</v>
      </c>
      <c r="L192">
        <f>data[[#This Row],[Cost per unit]]*data[[#This Row],[Units]]</f>
        <v>2961.21</v>
      </c>
    </row>
    <row r="193" spans="6:12" x14ac:dyDescent="0.3">
      <c r="F193" t="s">
        <v>5</v>
      </c>
      <c r="G193" t="s">
        <v>36</v>
      </c>
      <c r="H193" t="s">
        <v>13</v>
      </c>
      <c r="I193" s="1">
        <v>6146</v>
      </c>
      <c r="J193" s="2">
        <v>63</v>
      </c>
      <c r="K193">
        <f>_xlfn.XLOOKUP(data[[#This Row],[Product]],products[Product],products[Cost per unit])</f>
        <v>9.33</v>
      </c>
      <c r="L193">
        <f>data[[#This Row],[Cost per unit]]*data[[#This Row],[Units]]</f>
        <v>587.79</v>
      </c>
    </row>
    <row r="194" spans="6:12" x14ac:dyDescent="0.3">
      <c r="F194" t="s">
        <v>9</v>
      </c>
      <c r="G194" t="s">
        <v>39</v>
      </c>
      <c r="H194" t="s">
        <v>18</v>
      </c>
      <c r="I194" s="1">
        <v>2639</v>
      </c>
      <c r="J194" s="2">
        <v>204</v>
      </c>
      <c r="K194">
        <f>_xlfn.XLOOKUP(data[[#This Row],[Product]],products[Product],products[Cost per unit])</f>
        <v>6.47</v>
      </c>
      <c r="L194">
        <f>data[[#This Row],[Cost per unit]]*data[[#This Row],[Units]]</f>
        <v>1319.8799999999999</v>
      </c>
    </row>
    <row r="195" spans="6:12" x14ac:dyDescent="0.3">
      <c r="F195" t="s">
        <v>8</v>
      </c>
      <c r="G195" t="s">
        <v>37</v>
      </c>
      <c r="H195" t="s">
        <v>22</v>
      </c>
      <c r="I195" s="1">
        <v>1890</v>
      </c>
      <c r="J195" s="2">
        <v>195</v>
      </c>
      <c r="K195">
        <f>_xlfn.XLOOKUP(data[[#This Row],[Product]],products[Product],products[Cost per unit])</f>
        <v>9.77</v>
      </c>
      <c r="L195">
        <f>data[[#This Row],[Cost per unit]]*data[[#This Row],[Units]]</f>
        <v>1905.1499999999999</v>
      </c>
    </row>
    <row r="196" spans="6:12" x14ac:dyDescent="0.3">
      <c r="F196" t="s">
        <v>7</v>
      </c>
      <c r="G196" t="s">
        <v>34</v>
      </c>
      <c r="H196" t="s">
        <v>14</v>
      </c>
      <c r="I196" s="1">
        <v>1932</v>
      </c>
      <c r="J196" s="2">
        <v>369</v>
      </c>
      <c r="K196">
        <f>_xlfn.XLOOKUP(data[[#This Row],[Product]],products[Product],products[Cost per unit])</f>
        <v>11.7</v>
      </c>
      <c r="L196">
        <f>data[[#This Row],[Cost per unit]]*data[[#This Row],[Units]]</f>
        <v>4317.3</v>
      </c>
    </row>
    <row r="197" spans="6:12" x14ac:dyDescent="0.3">
      <c r="F197" t="s">
        <v>3</v>
      </c>
      <c r="G197" t="s">
        <v>34</v>
      </c>
      <c r="H197" t="s">
        <v>25</v>
      </c>
      <c r="I197" s="1">
        <v>6300</v>
      </c>
      <c r="J197" s="2">
        <v>42</v>
      </c>
      <c r="K197">
        <f>_xlfn.XLOOKUP(data[[#This Row],[Product]],products[Product],products[Cost per unit])</f>
        <v>13.15</v>
      </c>
      <c r="L197">
        <f>data[[#This Row],[Cost per unit]]*data[[#This Row],[Units]]</f>
        <v>552.30000000000007</v>
      </c>
    </row>
    <row r="198" spans="6:12" x14ac:dyDescent="0.3">
      <c r="F198" t="s">
        <v>6</v>
      </c>
      <c r="G198" t="s">
        <v>37</v>
      </c>
      <c r="H198" t="s">
        <v>30</v>
      </c>
      <c r="I198" s="1">
        <v>560</v>
      </c>
      <c r="J198" s="2">
        <v>81</v>
      </c>
      <c r="K198">
        <f>_xlfn.XLOOKUP(data[[#This Row],[Product]],products[Product],products[Cost per unit])</f>
        <v>14.49</v>
      </c>
      <c r="L198">
        <f>data[[#This Row],[Cost per unit]]*data[[#This Row],[Units]]</f>
        <v>1173.69</v>
      </c>
    </row>
    <row r="199" spans="6:12" x14ac:dyDescent="0.3">
      <c r="F199" t="s">
        <v>9</v>
      </c>
      <c r="G199" t="s">
        <v>37</v>
      </c>
      <c r="H199" t="s">
        <v>26</v>
      </c>
      <c r="I199" s="1">
        <v>2856</v>
      </c>
      <c r="J199" s="2">
        <v>246</v>
      </c>
      <c r="K199">
        <f>_xlfn.XLOOKUP(data[[#This Row],[Product]],products[Product],products[Cost per unit])</f>
        <v>5.6</v>
      </c>
      <c r="L199">
        <f>data[[#This Row],[Cost per unit]]*data[[#This Row],[Units]]</f>
        <v>1377.6</v>
      </c>
    </row>
    <row r="200" spans="6:12" x14ac:dyDescent="0.3">
      <c r="F200" t="s">
        <v>9</v>
      </c>
      <c r="G200" t="s">
        <v>34</v>
      </c>
      <c r="H200" t="s">
        <v>17</v>
      </c>
      <c r="I200" s="1">
        <v>707</v>
      </c>
      <c r="J200" s="2">
        <v>174</v>
      </c>
      <c r="K200">
        <f>_xlfn.XLOOKUP(data[[#This Row],[Product]],products[Product],products[Cost per unit])</f>
        <v>3.11</v>
      </c>
      <c r="L200">
        <f>data[[#This Row],[Cost per unit]]*data[[#This Row],[Units]]</f>
        <v>541.14</v>
      </c>
    </row>
    <row r="201" spans="6:12" x14ac:dyDescent="0.3">
      <c r="F201" t="s">
        <v>8</v>
      </c>
      <c r="G201" t="s">
        <v>35</v>
      </c>
      <c r="H201" t="s">
        <v>30</v>
      </c>
      <c r="I201" s="1">
        <v>3598</v>
      </c>
      <c r="J201" s="2">
        <v>81</v>
      </c>
      <c r="K201">
        <f>_xlfn.XLOOKUP(data[[#This Row],[Product]],products[Product],products[Cost per unit])</f>
        <v>14.49</v>
      </c>
      <c r="L201">
        <f>data[[#This Row],[Cost per unit]]*data[[#This Row],[Units]]</f>
        <v>1173.69</v>
      </c>
    </row>
    <row r="202" spans="6:12" x14ac:dyDescent="0.3">
      <c r="F202" t="s">
        <v>40</v>
      </c>
      <c r="G202" t="s">
        <v>35</v>
      </c>
      <c r="H202" t="s">
        <v>22</v>
      </c>
      <c r="I202" s="1">
        <v>6853</v>
      </c>
      <c r="J202" s="2">
        <v>372</v>
      </c>
      <c r="K202">
        <f>_xlfn.XLOOKUP(data[[#This Row],[Product]],products[Product],products[Cost per unit])</f>
        <v>9.77</v>
      </c>
      <c r="L202">
        <f>data[[#This Row],[Cost per unit]]*data[[#This Row],[Units]]</f>
        <v>3634.44</v>
      </c>
    </row>
    <row r="203" spans="6:12" x14ac:dyDescent="0.3">
      <c r="F203" t="s">
        <v>40</v>
      </c>
      <c r="G203" t="s">
        <v>35</v>
      </c>
      <c r="H203" t="s">
        <v>16</v>
      </c>
      <c r="I203" s="1">
        <v>4725</v>
      </c>
      <c r="J203" s="2">
        <v>174</v>
      </c>
      <c r="K203">
        <f>_xlfn.XLOOKUP(data[[#This Row],[Product]],products[Product],products[Cost per unit])</f>
        <v>8.7899999999999991</v>
      </c>
      <c r="L203">
        <f>data[[#This Row],[Cost per unit]]*data[[#This Row],[Units]]</f>
        <v>1529.4599999999998</v>
      </c>
    </row>
    <row r="204" spans="6:12" x14ac:dyDescent="0.3">
      <c r="F204" t="s">
        <v>41</v>
      </c>
      <c r="G204" t="s">
        <v>36</v>
      </c>
      <c r="H204" t="s">
        <v>32</v>
      </c>
      <c r="I204" s="1">
        <v>10304</v>
      </c>
      <c r="J204" s="2">
        <v>84</v>
      </c>
      <c r="K204">
        <f>_xlfn.XLOOKUP(data[[#This Row],[Product]],products[Product],products[Cost per unit])</f>
        <v>8.65</v>
      </c>
      <c r="L204">
        <f>data[[#This Row],[Cost per unit]]*data[[#This Row],[Units]]</f>
        <v>726.6</v>
      </c>
    </row>
    <row r="205" spans="6:12" x14ac:dyDescent="0.3">
      <c r="F205" t="s">
        <v>41</v>
      </c>
      <c r="G205" t="s">
        <v>34</v>
      </c>
      <c r="H205" t="s">
        <v>16</v>
      </c>
      <c r="I205" s="1">
        <v>1274</v>
      </c>
      <c r="J205" s="2">
        <v>225</v>
      </c>
      <c r="K205">
        <f>_xlfn.XLOOKUP(data[[#This Row],[Product]],products[Product],products[Cost per unit])</f>
        <v>8.7899999999999991</v>
      </c>
      <c r="L205">
        <f>data[[#This Row],[Cost per unit]]*data[[#This Row],[Units]]</f>
        <v>1977.7499999999998</v>
      </c>
    </row>
    <row r="206" spans="6:12" x14ac:dyDescent="0.3">
      <c r="F206" t="s">
        <v>5</v>
      </c>
      <c r="G206" t="s">
        <v>36</v>
      </c>
      <c r="H206" t="s">
        <v>30</v>
      </c>
      <c r="I206" s="1">
        <v>1526</v>
      </c>
      <c r="J206" s="2">
        <v>105</v>
      </c>
      <c r="K206">
        <f>_xlfn.XLOOKUP(data[[#This Row],[Product]],products[Product],products[Cost per unit])</f>
        <v>14.49</v>
      </c>
      <c r="L206">
        <f>data[[#This Row],[Cost per unit]]*data[[#This Row],[Units]]</f>
        <v>1521.45</v>
      </c>
    </row>
    <row r="207" spans="6:12" x14ac:dyDescent="0.3">
      <c r="F207" t="s">
        <v>40</v>
      </c>
      <c r="G207" t="s">
        <v>39</v>
      </c>
      <c r="H207" t="s">
        <v>28</v>
      </c>
      <c r="I207" s="1">
        <v>3101</v>
      </c>
      <c r="J207" s="2">
        <v>225</v>
      </c>
      <c r="K207">
        <f>_xlfn.XLOOKUP(data[[#This Row],[Product]],products[Product],products[Cost per unit])</f>
        <v>10.38</v>
      </c>
      <c r="L207">
        <f>data[[#This Row],[Cost per unit]]*data[[#This Row],[Units]]</f>
        <v>2335.5</v>
      </c>
    </row>
    <row r="208" spans="6:12" x14ac:dyDescent="0.3">
      <c r="F208" t="s">
        <v>2</v>
      </c>
      <c r="G208" t="s">
        <v>37</v>
      </c>
      <c r="H208" t="s">
        <v>14</v>
      </c>
      <c r="I208" s="1">
        <v>1057</v>
      </c>
      <c r="J208" s="2">
        <v>54</v>
      </c>
      <c r="K208">
        <f>_xlfn.XLOOKUP(data[[#This Row],[Product]],products[Product],products[Cost per unit])</f>
        <v>11.7</v>
      </c>
      <c r="L208">
        <f>data[[#This Row],[Cost per unit]]*data[[#This Row],[Units]]</f>
        <v>631.79999999999995</v>
      </c>
    </row>
    <row r="209" spans="6:12" x14ac:dyDescent="0.3">
      <c r="F209" t="s">
        <v>7</v>
      </c>
      <c r="G209" t="s">
        <v>37</v>
      </c>
      <c r="H209" t="s">
        <v>26</v>
      </c>
      <c r="I209" s="1">
        <v>5306</v>
      </c>
      <c r="J209" s="2">
        <v>0</v>
      </c>
      <c r="K209">
        <f>_xlfn.XLOOKUP(data[[#This Row],[Product]],products[Product],products[Cost per unit])</f>
        <v>5.6</v>
      </c>
      <c r="L209">
        <f>data[[#This Row],[Cost per unit]]*data[[#This Row],[Units]]</f>
        <v>0</v>
      </c>
    </row>
    <row r="210" spans="6:12" x14ac:dyDescent="0.3">
      <c r="F210" t="s">
        <v>5</v>
      </c>
      <c r="G210" t="s">
        <v>39</v>
      </c>
      <c r="H210" t="s">
        <v>24</v>
      </c>
      <c r="I210" s="1">
        <v>4018</v>
      </c>
      <c r="J210" s="2">
        <v>171</v>
      </c>
      <c r="K210">
        <f>_xlfn.XLOOKUP(data[[#This Row],[Product]],products[Product],products[Cost per unit])</f>
        <v>4.97</v>
      </c>
      <c r="L210">
        <f>data[[#This Row],[Cost per unit]]*data[[#This Row],[Units]]</f>
        <v>849.87</v>
      </c>
    </row>
    <row r="211" spans="6:12" x14ac:dyDescent="0.3">
      <c r="F211" t="s">
        <v>9</v>
      </c>
      <c r="G211" t="s">
        <v>34</v>
      </c>
      <c r="H211" t="s">
        <v>16</v>
      </c>
      <c r="I211" s="1">
        <v>938</v>
      </c>
      <c r="J211" s="2">
        <v>189</v>
      </c>
      <c r="K211">
        <f>_xlfn.XLOOKUP(data[[#This Row],[Product]],products[Product],products[Cost per unit])</f>
        <v>8.7899999999999991</v>
      </c>
      <c r="L211">
        <f>data[[#This Row],[Cost per unit]]*data[[#This Row],[Units]]</f>
        <v>1661.31</v>
      </c>
    </row>
    <row r="212" spans="6:12" x14ac:dyDescent="0.3">
      <c r="F212" t="s">
        <v>7</v>
      </c>
      <c r="G212" t="s">
        <v>38</v>
      </c>
      <c r="H212" t="s">
        <v>18</v>
      </c>
      <c r="I212" s="1">
        <v>1778</v>
      </c>
      <c r="J212" s="2">
        <v>270</v>
      </c>
      <c r="K212">
        <f>_xlfn.XLOOKUP(data[[#This Row],[Product]],products[Product],products[Cost per unit])</f>
        <v>6.47</v>
      </c>
      <c r="L212">
        <f>data[[#This Row],[Cost per unit]]*data[[#This Row],[Units]]</f>
        <v>1746.8999999999999</v>
      </c>
    </row>
    <row r="213" spans="6:12" x14ac:dyDescent="0.3">
      <c r="F213" t="s">
        <v>6</v>
      </c>
      <c r="G213" t="s">
        <v>39</v>
      </c>
      <c r="H213" t="s">
        <v>30</v>
      </c>
      <c r="I213" s="1">
        <v>1638</v>
      </c>
      <c r="J213" s="2">
        <v>63</v>
      </c>
      <c r="K213">
        <f>_xlfn.XLOOKUP(data[[#This Row],[Product]],products[Product],products[Cost per unit])</f>
        <v>14.49</v>
      </c>
      <c r="L213">
        <f>data[[#This Row],[Cost per unit]]*data[[#This Row],[Units]]</f>
        <v>912.87</v>
      </c>
    </row>
    <row r="214" spans="6:12" x14ac:dyDescent="0.3">
      <c r="F214" t="s">
        <v>41</v>
      </c>
      <c r="G214" t="s">
        <v>38</v>
      </c>
      <c r="H214" t="s">
        <v>25</v>
      </c>
      <c r="I214" s="1">
        <v>154</v>
      </c>
      <c r="J214" s="2">
        <v>21</v>
      </c>
      <c r="K214">
        <f>_xlfn.XLOOKUP(data[[#This Row],[Product]],products[Product],products[Cost per unit])</f>
        <v>13.15</v>
      </c>
      <c r="L214">
        <f>data[[#This Row],[Cost per unit]]*data[[#This Row],[Units]]</f>
        <v>276.15000000000003</v>
      </c>
    </row>
    <row r="215" spans="6:12" x14ac:dyDescent="0.3">
      <c r="F215" t="s">
        <v>7</v>
      </c>
      <c r="G215" t="s">
        <v>37</v>
      </c>
      <c r="H215" t="s">
        <v>22</v>
      </c>
      <c r="I215" s="1">
        <v>9835</v>
      </c>
      <c r="J215" s="2">
        <v>207</v>
      </c>
      <c r="K215">
        <f>_xlfn.XLOOKUP(data[[#This Row],[Product]],products[Product],products[Cost per unit])</f>
        <v>9.77</v>
      </c>
      <c r="L215">
        <f>data[[#This Row],[Cost per unit]]*data[[#This Row],[Units]]</f>
        <v>2022.3899999999999</v>
      </c>
    </row>
    <row r="216" spans="6:12" x14ac:dyDescent="0.3">
      <c r="F216" t="s">
        <v>9</v>
      </c>
      <c r="G216" t="s">
        <v>37</v>
      </c>
      <c r="H216" t="s">
        <v>20</v>
      </c>
      <c r="I216" s="1">
        <v>7273</v>
      </c>
      <c r="J216" s="2">
        <v>96</v>
      </c>
      <c r="K216">
        <f>_xlfn.XLOOKUP(data[[#This Row],[Product]],products[Product],products[Cost per unit])</f>
        <v>10.62</v>
      </c>
      <c r="L216">
        <f>data[[#This Row],[Cost per unit]]*data[[#This Row],[Units]]</f>
        <v>1019.52</v>
      </c>
    </row>
    <row r="217" spans="6:12" x14ac:dyDescent="0.3">
      <c r="F217" t="s">
        <v>5</v>
      </c>
      <c r="G217" t="s">
        <v>39</v>
      </c>
      <c r="H217" t="s">
        <v>22</v>
      </c>
      <c r="I217" s="1">
        <v>6909</v>
      </c>
      <c r="J217" s="2">
        <v>81</v>
      </c>
      <c r="K217">
        <f>_xlfn.XLOOKUP(data[[#This Row],[Product]],products[Product],products[Cost per unit])</f>
        <v>9.77</v>
      </c>
      <c r="L217">
        <f>data[[#This Row],[Cost per unit]]*data[[#This Row],[Units]]</f>
        <v>791.37</v>
      </c>
    </row>
    <row r="218" spans="6:12" x14ac:dyDescent="0.3">
      <c r="F218" t="s">
        <v>9</v>
      </c>
      <c r="G218" t="s">
        <v>39</v>
      </c>
      <c r="H218" t="s">
        <v>24</v>
      </c>
      <c r="I218" s="1">
        <v>3920</v>
      </c>
      <c r="J218" s="2">
        <v>306</v>
      </c>
      <c r="K218">
        <f>_xlfn.XLOOKUP(data[[#This Row],[Product]],products[Product],products[Cost per unit])</f>
        <v>4.97</v>
      </c>
      <c r="L218">
        <f>data[[#This Row],[Cost per unit]]*data[[#This Row],[Units]]</f>
        <v>1520.82</v>
      </c>
    </row>
    <row r="219" spans="6:12" x14ac:dyDescent="0.3">
      <c r="F219" t="s">
        <v>10</v>
      </c>
      <c r="G219" t="s">
        <v>39</v>
      </c>
      <c r="H219" t="s">
        <v>21</v>
      </c>
      <c r="I219" s="1">
        <v>4858</v>
      </c>
      <c r="J219" s="2">
        <v>279</v>
      </c>
      <c r="K219">
        <f>_xlfn.XLOOKUP(data[[#This Row],[Product]],products[Product],products[Cost per unit])</f>
        <v>9</v>
      </c>
      <c r="L219">
        <f>data[[#This Row],[Cost per unit]]*data[[#This Row],[Units]]</f>
        <v>2511</v>
      </c>
    </row>
    <row r="220" spans="6:12" x14ac:dyDescent="0.3">
      <c r="F220" t="s">
        <v>2</v>
      </c>
      <c r="G220" t="s">
        <v>38</v>
      </c>
      <c r="H220" t="s">
        <v>4</v>
      </c>
      <c r="I220" s="1">
        <v>3549</v>
      </c>
      <c r="J220" s="2">
        <v>3</v>
      </c>
      <c r="K220">
        <f>_xlfn.XLOOKUP(data[[#This Row],[Product]],products[Product],products[Cost per unit])</f>
        <v>11.88</v>
      </c>
      <c r="L220">
        <f>data[[#This Row],[Cost per unit]]*data[[#This Row],[Units]]</f>
        <v>35.64</v>
      </c>
    </row>
    <row r="221" spans="6:12" x14ac:dyDescent="0.3">
      <c r="F221" t="s">
        <v>7</v>
      </c>
      <c r="G221" t="s">
        <v>39</v>
      </c>
      <c r="H221" t="s">
        <v>27</v>
      </c>
      <c r="I221" s="1">
        <v>966</v>
      </c>
      <c r="J221" s="2">
        <v>198</v>
      </c>
      <c r="K221">
        <f>_xlfn.XLOOKUP(data[[#This Row],[Product]],products[Product],products[Cost per unit])</f>
        <v>16.73</v>
      </c>
      <c r="L221">
        <f>data[[#This Row],[Cost per unit]]*data[[#This Row],[Units]]</f>
        <v>3312.54</v>
      </c>
    </row>
    <row r="222" spans="6:12" x14ac:dyDescent="0.3">
      <c r="F222" t="s">
        <v>5</v>
      </c>
      <c r="G222" t="s">
        <v>39</v>
      </c>
      <c r="H222" t="s">
        <v>18</v>
      </c>
      <c r="I222" s="1">
        <v>385</v>
      </c>
      <c r="J222" s="2">
        <v>249</v>
      </c>
      <c r="K222">
        <f>_xlfn.XLOOKUP(data[[#This Row],[Product]],products[Product],products[Cost per unit])</f>
        <v>6.47</v>
      </c>
      <c r="L222">
        <f>data[[#This Row],[Cost per unit]]*data[[#This Row],[Units]]</f>
        <v>1611.03</v>
      </c>
    </row>
    <row r="223" spans="6:12" x14ac:dyDescent="0.3">
      <c r="F223" t="s">
        <v>6</v>
      </c>
      <c r="G223" t="s">
        <v>34</v>
      </c>
      <c r="H223" t="s">
        <v>16</v>
      </c>
      <c r="I223" s="1">
        <v>2219</v>
      </c>
      <c r="J223" s="2">
        <v>75</v>
      </c>
      <c r="K223">
        <f>_xlfn.XLOOKUP(data[[#This Row],[Product]],products[Product],products[Cost per unit])</f>
        <v>8.7899999999999991</v>
      </c>
      <c r="L223">
        <f>data[[#This Row],[Cost per unit]]*data[[#This Row],[Units]]</f>
        <v>659.24999999999989</v>
      </c>
    </row>
    <row r="224" spans="6:12" x14ac:dyDescent="0.3">
      <c r="F224" t="s">
        <v>9</v>
      </c>
      <c r="G224" t="s">
        <v>36</v>
      </c>
      <c r="H224" t="s">
        <v>32</v>
      </c>
      <c r="I224" s="1">
        <v>2954</v>
      </c>
      <c r="J224" s="2">
        <v>189</v>
      </c>
      <c r="K224">
        <f>_xlfn.XLOOKUP(data[[#This Row],[Product]],products[Product],products[Cost per unit])</f>
        <v>8.65</v>
      </c>
      <c r="L224">
        <f>data[[#This Row],[Cost per unit]]*data[[#This Row],[Units]]</f>
        <v>1634.8500000000001</v>
      </c>
    </row>
    <row r="225" spans="6:12" x14ac:dyDescent="0.3">
      <c r="F225" t="s">
        <v>7</v>
      </c>
      <c r="G225" t="s">
        <v>36</v>
      </c>
      <c r="H225" t="s">
        <v>32</v>
      </c>
      <c r="I225" s="1">
        <v>280</v>
      </c>
      <c r="J225" s="2">
        <v>87</v>
      </c>
      <c r="K225">
        <f>_xlfn.XLOOKUP(data[[#This Row],[Product]],products[Product],products[Cost per unit])</f>
        <v>8.65</v>
      </c>
      <c r="L225">
        <f>data[[#This Row],[Cost per unit]]*data[[#This Row],[Units]]</f>
        <v>752.55000000000007</v>
      </c>
    </row>
    <row r="226" spans="6:12" x14ac:dyDescent="0.3">
      <c r="F226" t="s">
        <v>41</v>
      </c>
      <c r="G226" t="s">
        <v>36</v>
      </c>
      <c r="H226" t="s">
        <v>30</v>
      </c>
      <c r="I226" s="1">
        <v>6118</v>
      </c>
      <c r="J226" s="2">
        <v>174</v>
      </c>
      <c r="K226">
        <f>_xlfn.XLOOKUP(data[[#This Row],[Product]],products[Product],products[Cost per unit])</f>
        <v>14.49</v>
      </c>
      <c r="L226">
        <f>data[[#This Row],[Cost per unit]]*data[[#This Row],[Units]]</f>
        <v>2521.2600000000002</v>
      </c>
    </row>
    <row r="227" spans="6:12" x14ac:dyDescent="0.3">
      <c r="F227" t="s">
        <v>2</v>
      </c>
      <c r="G227" t="s">
        <v>39</v>
      </c>
      <c r="H227" t="s">
        <v>15</v>
      </c>
      <c r="I227" s="1">
        <v>4802</v>
      </c>
      <c r="J227" s="2">
        <v>36</v>
      </c>
      <c r="K227">
        <f>_xlfn.XLOOKUP(data[[#This Row],[Product]],products[Product],products[Cost per unit])</f>
        <v>11.73</v>
      </c>
      <c r="L227">
        <f>data[[#This Row],[Cost per unit]]*data[[#This Row],[Units]]</f>
        <v>422.28000000000003</v>
      </c>
    </row>
    <row r="228" spans="6:12" x14ac:dyDescent="0.3">
      <c r="F228" t="s">
        <v>9</v>
      </c>
      <c r="G228" t="s">
        <v>38</v>
      </c>
      <c r="H228" t="s">
        <v>24</v>
      </c>
      <c r="I228" s="1">
        <v>4137</v>
      </c>
      <c r="J228" s="2">
        <v>60</v>
      </c>
      <c r="K228">
        <f>_xlfn.XLOOKUP(data[[#This Row],[Product]],products[Product],products[Cost per unit])</f>
        <v>4.97</v>
      </c>
      <c r="L228">
        <f>data[[#This Row],[Cost per unit]]*data[[#This Row],[Units]]</f>
        <v>298.2</v>
      </c>
    </row>
    <row r="229" spans="6:12" x14ac:dyDescent="0.3">
      <c r="F229" t="s">
        <v>3</v>
      </c>
      <c r="G229" t="s">
        <v>35</v>
      </c>
      <c r="H229" t="s">
        <v>23</v>
      </c>
      <c r="I229" s="1">
        <v>2023</v>
      </c>
      <c r="J229" s="2">
        <v>78</v>
      </c>
      <c r="K229">
        <f>_xlfn.XLOOKUP(data[[#This Row],[Product]],products[Product],products[Cost per unit])</f>
        <v>6.49</v>
      </c>
      <c r="L229">
        <f>data[[#This Row],[Cost per unit]]*data[[#This Row],[Units]]</f>
        <v>506.22</v>
      </c>
    </row>
    <row r="230" spans="6:12" x14ac:dyDescent="0.3">
      <c r="F230" t="s">
        <v>9</v>
      </c>
      <c r="G230" t="s">
        <v>36</v>
      </c>
      <c r="H230" t="s">
        <v>30</v>
      </c>
      <c r="I230" s="1">
        <v>9051</v>
      </c>
      <c r="J230" s="2">
        <v>57</v>
      </c>
      <c r="K230">
        <f>_xlfn.XLOOKUP(data[[#This Row],[Product]],products[Product],products[Cost per unit])</f>
        <v>14.49</v>
      </c>
      <c r="L230">
        <f>data[[#This Row],[Cost per unit]]*data[[#This Row],[Units]]</f>
        <v>825.93000000000006</v>
      </c>
    </row>
    <row r="231" spans="6:12" x14ac:dyDescent="0.3">
      <c r="F231" t="s">
        <v>9</v>
      </c>
      <c r="G231" t="s">
        <v>37</v>
      </c>
      <c r="H231" t="s">
        <v>28</v>
      </c>
      <c r="I231" s="1">
        <v>2919</v>
      </c>
      <c r="J231" s="2">
        <v>45</v>
      </c>
      <c r="K231">
        <f>_xlfn.XLOOKUP(data[[#This Row],[Product]],products[Product],products[Cost per unit])</f>
        <v>10.38</v>
      </c>
      <c r="L231">
        <f>data[[#This Row],[Cost per unit]]*data[[#This Row],[Units]]</f>
        <v>467.1</v>
      </c>
    </row>
    <row r="232" spans="6:12" x14ac:dyDescent="0.3">
      <c r="F232" t="s">
        <v>41</v>
      </c>
      <c r="G232" t="s">
        <v>38</v>
      </c>
      <c r="H232" t="s">
        <v>22</v>
      </c>
      <c r="I232" s="1">
        <v>5915</v>
      </c>
      <c r="J232" s="2">
        <v>3</v>
      </c>
      <c r="K232">
        <f>_xlfn.XLOOKUP(data[[#This Row],[Product]],products[Product],products[Cost per unit])</f>
        <v>9.77</v>
      </c>
      <c r="L232">
        <f>data[[#This Row],[Cost per unit]]*data[[#This Row],[Units]]</f>
        <v>29.31</v>
      </c>
    </row>
    <row r="233" spans="6:12" x14ac:dyDescent="0.3">
      <c r="F233" t="s">
        <v>10</v>
      </c>
      <c r="G233" t="s">
        <v>35</v>
      </c>
      <c r="H233" t="s">
        <v>15</v>
      </c>
      <c r="I233" s="1">
        <v>2562</v>
      </c>
      <c r="J233" s="2">
        <v>6</v>
      </c>
      <c r="K233">
        <f>_xlfn.XLOOKUP(data[[#This Row],[Product]],products[Product],products[Cost per unit])</f>
        <v>11.73</v>
      </c>
      <c r="L233">
        <f>data[[#This Row],[Cost per unit]]*data[[#This Row],[Units]]</f>
        <v>70.38</v>
      </c>
    </row>
    <row r="234" spans="6:12" x14ac:dyDescent="0.3">
      <c r="F234" t="s">
        <v>5</v>
      </c>
      <c r="G234" t="s">
        <v>37</v>
      </c>
      <c r="H234" t="s">
        <v>25</v>
      </c>
      <c r="I234" s="1">
        <v>8813</v>
      </c>
      <c r="J234" s="2">
        <v>21</v>
      </c>
      <c r="K234">
        <f>_xlfn.XLOOKUP(data[[#This Row],[Product]],products[Product],products[Cost per unit])</f>
        <v>13.15</v>
      </c>
      <c r="L234">
        <f>data[[#This Row],[Cost per unit]]*data[[#This Row],[Units]]</f>
        <v>276.15000000000003</v>
      </c>
    </row>
    <row r="235" spans="6:12" x14ac:dyDescent="0.3">
      <c r="F235" t="s">
        <v>5</v>
      </c>
      <c r="G235" t="s">
        <v>36</v>
      </c>
      <c r="H235" t="s">
        <v>18</v>
      </c>
      <c r="I235" s="1">
        <v>6111</v>
      </c>
      <c r="J235" s="2">
        <v>3</v>
      </c>
      <c r="K235">
        <f>_xlfn.XLOOKUP(data[[#This Row],[Product]],products[Product],products[Cost per unit])</f>
        <v>6.47</v>
      </c>
      <c r="L235">
        <f>data[[#This Row],[Cost per unit]]*data[[#This Row],[Units]]</f>
        <v>19.41</v>
      </c>
    </row>
    <row r="236" spans="6:12" x14ac:dyDescent="0.3">
      <c r="F236" t="s">
        <v>8</v>
      </c>
      <c r="G236" t="s">
        <v>34</v>
      </c>
      <c r="H236" t="s">
        <v>31</v>
      </c>
      <c r="I236" s="1">
        <v>3507</v>
      </c>
      <c r="J236" s="2">
        <v>288</v>
      </c>
      <c r="K236">
        <f>_xlfn.XLOOKUP(data[[#This Row],[Product]],products[Product],products[Cost per unit])</f>
        <v>5.79</v>
      </c>
      <c r="L236">
        <f>data[[#This Row],[Cost per unit]]*data[[#This Row],[Units]]</f>
        <v>1667.52</v>
      </c>
    </row>
    <row r="237" spans="6:12" x14ac:dyDescent="0.3">
      <c r="F237" t="s">
        <v>6</v>
      </c>
      <c r="G237" t="s">
        <v>36</v>
      </c>
      <c r="H237" t="s">
        <v>13</v>
      </c>
      <c r="I237" s="1">
        <v>4319</v>
      </c>
      <c r="J237" s="2">
        <v>30</v>
      </c>
      <c r="K237">
        <f>_xlfn.XLOOKUP(data[[#This Row],[Product]],products[Product],products[Cost per unit])</f>
        <v>9.33</v>
      </c>
      <c r="L237">
        <f>data[[#This Row],[Cost per unit]]*data[[#This Row],[Units]]</f>
        <v>279.89999999999998</v>
      </c>
    </row>
    <row r="238" spans="6:12" x14ac:dyDescent="0.3">
      <c r="F238" t="s">
        <v>40</v>
      </c>
      <c r="G238" t="s">
        <v>38</v>
      </c>
      <c r="H238" t="s">
        <v>26</v>
      </c>
      <c r="I238" s="1">
        <v>609</v>
      </c>
      <c r="J238" s="2">
        <v>87</v>
      </c>
      <c r="K238">
        <f>_xlfn.XLOOKUP(data[[#This Row],[Product]],products[Product],products[Cost per unit])</f>
        <v>5.6</v>
      </c>
      <c r="L238">
        <f>data[[#This Row],[Cost per unit]]*data[[#This Row],[Units]]</f>
        <v>487.2</v>
      </c>
    </row>
    <row r="239" spans="6:12" x14ac:dyDescent="0.3">
      <c r="F239" t="s">
        <v>40</v>
      </c>
      <c r="G239" t="s">
        <v>39</v>
      </c>
      <c r="H239" t="s">
        <v>27</v>
      </c>
      <c r="I239" s="1">
        <v>6370</v>
      </c>
      <c r="J239" s="2">
        <v>30</v>
      </c>
      <c r="K239">
        <f>_xlfn.XLOOKUP(data[[#This Row],[Product]],products[Product],products[Cost per unit])</f>
        <v>16.73</v>
      </c>
      <c r="L239">
        <f>data[[#This Row],[Cost per unit]]*data[[#This Row],[Units]]</f>
        <v>501.90000000000003</v>
      </c>
    </row>
    <row r="240" spans="6:12" x14ac:dyDescent="0.3">
      <c r="F240" t="s">
        <v>5</v>
      </c>
      <c r="G240" t="s">
        <v>38</v>
      </c>
      <c r="H240" t="s">
        <v>19</v>
      </c>
      <c r="I240" s="1">
        <v>5474</v>
      </c>
      <c r="J240" s="2">
        <v>168</v>
      </c>
      <c r="K240">
        <f>_xlfn.XLOOKUP(data[[#This Row],[Product]],products[Product],products[Cost per unit])</f>
        <v>7.64</v>
      </c>
      <c r="L240">
        <f>data[[#This Row],[Cost per unit]]*data[[#This Row],[Units]]</f>
        <v>1283.52</v>
      </c>
    </row>
    <row r="241" spans="6:12" x14ac:dyDescent="0.3">
      <c r="F241" t="s">
        <v>40</v>
      </c>
      <c r="G241" t="s">
        <v>36</v>
      </c>
      <c r="H241" t="s">
        <v>27</v>
      </c>
      <c r="I241" s="1">
        <v>3164</v>
      </c>
      <c r="J241" s="2">
        <v>306</v>
      </c>
      <c r="K241">
        <f>_xlfn.XLOOKUP(data[[#This Row],[Product]],products[Product],products[Cost per unit])</f>
        <v>16.73</v>
      </c>
      <c r="L241">
        <f>data[[#This Row],[Cost per unit]]*data[[#This Row],[Units]]</f>
        <v>5119.38</v>
      </c>
    </row>
    <row r="242" spans="6:12" x14ac:dyDescent="0.3">
      <c r="F242" t="s">
        <v>6</v>
      </c>
      <c r="G242" t="s">
        <v>35</v>
      </c>
      <c r="H242" t="s">
        <v>4</v>
      </c>
      <c r="I242" s="1">
        <v>1302</v>
      </c>
      <c r="J242" s="2">
        <v>402</v>
      </c>
      <c r="K242">
        <f>_xlfn.XLOOKUP(data[[#This Row],[Product]],products[Product],products[Cost per unit])</f>
        <v>11.88</v>
      </c>
      <c r="L242">
        <f>data[[#This Row],[Cost per unit]]*data[[#This Row],[Units]]</f>
        <v>4775.76</v>
      </c>
    </row>
    <row r="243" spans="6:12" x14ac:dyDescent="0.3">
      <c r="F243" t="s">
        <v>3</v>
      </c>
      <c r="G243" t="s">
        <v>37</v>
      </c>
      <c r="H243" t="s">
        <v>28</v>
      </c>
      <c r="I243" s="1">
        <v>7308</v>
      </c>
      <c r="J243" s="2">
        <v>327</v>
      </c>
      <c r="K243">
        <f>_xlfn.XLOOKUP(data[[#This Row],[Product]],products[Product],products[Cost per unit])</f>
        <v>10.38</v>
      </c>
      <c r="L243">
        <f>data[[#This Row],[Cost per unit]]*data[[#This Row],[Units]]</f>
        <v>3394.26</v>
      </c>
    </row>
    <row r="244" spans="6:12" x14ac:dyDescent="0.3">
      <c r="F244" t="s">
        <v>40</v>
      </c>
      <c r="G244" t="s">
        <v>37</v>
      </c>
      <c r="H244" t="s">
        <v>27</v>
      </c>
      <c r="I244" s="1">
        <v>6132</v>
      </c>
      <c r="J244" s="2">
        <v>93</v>
      </c>
      <c r="K244">
        <f>_xlfn.XLOOKUP(data[[#This Row],[Product]],products[Product],products[Cost per unit])</f>
        <v>16.73</v>
      </c>
      <c r="L244">
        <f>data[[#This Row],[Cost per unit]]*data[[#This Row],[Units]]</f>
        <v>1555.89</v>
      </c>
    </row>
    <row r="245" spans="6:12" x14ac:dyDescent="0.3">
      <c r="F245" t="s">
        <v>10</v>
      </c>
      <c r="G245" t="s">
        <v>35</v>
      </c>
      <c r="H245" t="s">
        <v>14</v>
      </c>
      <c r="I245" s="1">
        <v>3472</v>
      </c>
      <c r="J245" s="2">
        <v>96</v>
      </c>
      <c r="K245">
        <f>_xlfn.XLOOKUP(data[[#This Row],[Product]],products[Product],products[Cost per unit])</f>
        <v>11.7</v>
      </c>
      <c r="L245">
        <f>data[[#This Row],[Cost per unit]]*data[[#This Row],[Units]]</f>
        <v>1123.1999999999998</v>
      </c>
    </row>
    <row r="246" spans="6:12" x14ac:dyDescent="0.3">
      <c r="F246" t="s">
        <v>8</v>
      </c>
      <c r="G246" t="s">
        <v>39</v>
      </c>
      <c r="H246" t="s">
        <v>18</v>
      </c>
      <c r="I246" s="1">
        <v>9660</v>
      </c>
      <c r="J246" s="2">
        <v>27</v>
      </c>
      <c r="K246">
        <f>_xlfn.XLOOKUP(data[[#This Row],[Product]],products[Product],products[Cost per unit])</f>
        <v>6.47</v>
      </c>
      <c r="L246">
        <f>data[[#This Row],[Cost per unit]]*data[[#This Row],[Units]]</f>
        <v>174.69</v>
      </c>
    </row>
    <row r="247" spans="6:12" x14ac:dyDescent="0.3">
      <c r="F247" t="s">
        <v>9</v>
      </c>
      <c r="G247" t="s">
        <v>38</v>
      </c>
      <c r="H247" t="s">
        <v>26</v>
      </c>
      <c r="I247" s="1">
        <v>2436</v>
      </c>
      <c r="J247" s="2">
        <v>99</v>
      </c>
      <c r="K247">
        <f>_xlfn.XLOOKUP(data[[#This Row],[Product]],products[Product],products[Cost per unit])</f>
        <v>5.6</v>
      </c>
      <c r="L247">
        <f>data[[#This Row],[Cost per unit]]*data[[#This Row],[Units]]</f>
        <v>554.4</v>
      </c>
    </row>
    <row r="248" spans="6:12" x14ac:dyDescent="0.3">
      <c r="F248" t="s">
        <v>9</v>
      </c>
      <c r="G248" t="s">
        <v>38</v>
      </c>
      <c r="H248" t="s">
        <v>33</v>
      </c>
      <c r="I248" s="1">
        <v>9506</v>
      </c>
      <c r="J248" s="2">
        <v>87</v>
      </c>
      <c r="K248">
        <f>_xlfn.XLOOKUP(data[[#This Row],[Product]],products[Product],products[Cost per unit])</f>
        <v>12.37</v>
      </c>
      <c r="L248">
        <f>data[[#This Row],[Cost per unit]]*data[[#This Row],[Units]]</f>
        <v>1076.1899999999998</v>
      </c>
    </row>
    <row r="249" spans="6:12" x14ac:dyDescent="0.3">
      <c r="F249" t="s">
        <v>10</v>
      </c>
      <c r="G249" t="s">
        <v>37</v>
      </c>
      <c r="H249" t="s">
        <v>21</v>
      </c>
      <c r="I249" s="1">
        <v>245</v>
      </c>
      <c r="J249" s="2">
        <v>288</v>
      </c>
      <c r="K249">
        <f>_xlfn.XLOOKUP(data[[#This Row],[Product]],products[Product],products[Cost per unit])</f>
        <v>9</v>
      </c>
      <c r="L249">
        <f>data[[#This Row],[Cost per unit]]*data[[#This Row],[Units]]</f>
        <v>2592</v>
      </c>
    </row>
    <row r="250" spans="6:12" x14ac:dyDescent="0.3">
      <c r="F250" t="s">
        <v>8</v>
      </c>
      <c r="G250" t="s">
        <v>35</v>
      </c>
      <c r="H250" t="s">
        <v>20</v>
      </c>
      <c r="I250" s="1">
        <v>2702</v>
      </c>
      <c r="J250" s="2">
        <v>363</v>
      </c>
      <c r="K250">
        <f>_xlfn.XLOOKUP(data[[#This Row],[Product]],products[Product],products[Cost per unit])</f>
        <v>10.62</v>
      </c>
      <c r="L250">
        <f>data[[#This Row],[Cost per unit]]*data[[#This Row],[Units]]</f>
        <v>3855.0599999999995</v>
      </c>
    </row>
    <row r="251" spans="6:12" x14ac:dyDescent="0.3">
      <c r="F251" t="s">
        <v>10</v>
      </c>
      <c r="G251" t="s">
        <v>34</v>
      </c>
      <c r="H251" t="s">
        <v>17</v>
      </c>
      <c r="I251" s="1">
        <v>700</v>
      </c>
      <c r="J251" s="2">
        <v>87</v>
      </c>
      <c r="K251">
        <f>_xlfn.XLOOKUP(data[[#This Row],[Product]],products[Product],products[Cost per unit])</f>
        <v>3.11</v>
      </c>
      <c r="L251">
        <f>data[[#This Row],[Cost per unit]]*data[[#This Row],[Units]]</f>
        <v>270.57</v>
      </c>
    </row>
    <row r="252" spans="6:12" x14ac:dyDescent="0.3">
      <c r="F252" t="s">
        <v>6</v>
      </c>
      <c r="G252" t="s">
        <v>34</v>
      </c>
      <c r="H252" t="s">
        <v>17</v>
      </c>
      <c r="I252" s="1">
        <v>3759</v>
      </c>
      <c r="J252" s="2">
        <v>150</v>
      </c>
      <c r="K252">
        <f>_xlfn.XLOOKUP(data[[#This Row],[Product]],products[Product],products[Cost per unit])</f>
        <v>3.11</v>
      </c>
      <c r="L252">
        <f>data[[#This Row],[Cost per unit]]*data[[#This Row],[Units]]</f>
        <v>466.5</v>
      </c>
    </row>
    <row r="253" spans="6:12" x14ac:dyDescent="0.3">
      <c r="F253" t="s">
        <v>2</v>
      </c>
      <c r="G253" t="s">
        <v>35</v>
      </c>
      <c r="H253" t="s">
        <v>17</v>
      </c>
      <c r="I253" s="1">
        <v>1589</v>
      </c>
      <c r="J253" s="2">
        <v>303</v>
      </c>
      <c r="K253">
        <f>_xlfn.XLOOKUP(data[[#This Row],[Product]],products[Product],products[Cost per unit])</f>
        <v>3.11</v>
      </c>
      <c r="L253">
        <f>data[[#This Row],[Cost per unit]]*data[[#This Row],[Units]]</f>
        <v>942.32999999999993</v>
      </c>
    </row>
    <row r="254" spans="6:12" x14ac:dyDescent="0.3">
      <c r="F254" t="s">
        <v>7</v>
      </c>
      <c r="G254" t="s">
        <v>35</v>
      </c>
      <c r="H254" t="s">
        <v>28</v>
      </c>
      <c r="I254" s="1">
        <v>5194</v>
      </c>
      <c r="J254" s="2">
        <v>288</v>
      </c>
      <c r="K254">
        <f>_xlfn.XLOOKUP(data[[#This Row],[Product]],products[Product],products[Cost per unit])</f>
        <v>10.38</v>
      </c>
      <c r="L254">
        <f>data[[#This Row],[Cost per unit]]*data[[#This Row],[Units]]</f>
        <v>2989.44</v>
      </c>
    </row>
    <row r="255" spans="6:12" x14ac:dyDescent="0.3">
      <c r="F255" t="s">
        <v>10</v>
      </c>
      <c r="G255" t="s">
        <v>36</v>
      </c>
      <c r="H255" t="s">
        <v>13</v>
      </c>
      <c r="I255" s="1">
        <v>945</v>
      </c>
      <c r="J255" s="2">
        <v>75</v>
      </c>
      <c r="K255">
        <f>_xlfn.XLOOKUP(data[[#This Row],[Product]],products[Product],products[Cost per unit])</f>
        <v>9.33</v>
      </c>
      <c r="L255">
        <f>data[[#This Row],[Cost per unit]]*data[[#This Row],[Units]]</f>
        <v>699.75</v>
      </c>
    </row>
    <row r="256" spans="6:12" x14ac:dyDescent="0.3">
      <c r="F256" t="s">
        <v>40</v>
      </c>
      <c r="G256" t="s">
        <v>38</v>
      </c>
      <c r="H256" t="s">
        <v>31</v>
      </c>
      <c r="I256" s="1">
        <v>1988</v>
      </c>
      <c r="J256" s="2">
        <v>39</v>
      </c>
      <c r="K256">
        <f>_xlfn.XLOOKUP(data[[#This Row],[Product]],products[Product],products[Cost per unit])</f>
        <v>5.79</v>
      </c>
      <c r="L256">
        <f>data[[#This Row],[Cost per unit]]*data[[#This Row],[Units]]</f>
        <v>225.81</v>
      </c>
    </row>
    <row r="257" spans="6:12" x14ac:dyDescent="0.3">
      <c r="F257" t="s">
        <v>6</v>
      </c>
      <c r="G257" t="s">
        <v>34</v>
      </c>
      <c r="H257" t="s">
        <v>32</v>
      </c>
      <c r="I257" s="1">
        <v>6734</v>
      </c>
      <c r="J257" s="2">
        <v>123</v>
      </c>
      <c r="K257">
        <f>_xlfn.XLOOKUP(data[[#This Row],[Product]],products[Product],products[Cost per unit])</f>
        <v>8.65</v>
      </c>
      <c r="L257">
        <f>data[[#This Row],[Cost per unit]]*data[[#This Row],[Units]]</f>
        <v>1063.95</v>
      </c>
    </row>
    <row r="258" spans="6:12" x14ac:dyDescent="0.3">
      <c r="F258" t="s">
        <v>40</v>
      </c>
      <c r="G258" t="s">
        <v>36</v>
      </c>
      <c r="H258" t="s">
        <v>4</v>
      </c>
      <c r="I258" s="1">
        <v>217</v>
      </c>
      <c r="J258" s="2">
        <v>36</v>
      </c>
      <c r="K258">
        <f>_xlfn.XLOOKUP(data[[#This Row],[Product]],products[Product],products[Cost per unit])</f>
        <v>11.88</v>
      </c>
      <c r="L258">
        <f>data[[#This Row],[Cost per unit]]*data[[#This Row],[Units]]</f>
        <v>427.68</v>
      </c>
    </row>
    <row r="259" spans="6:12" x14ac:dyDescent="0.3">
      <c r="F259" t="s">
        <v>5</v>
      </c>
      <c r="G259" t="s">
        <v>34</v>
      </c>
      <c r="H259" t="s">
        <v>22</v>
      </c>
      <c r="I259" s="1">
        <v>6279</v>
      </c>
      <c r="J259" s="2">
        <v>237</v>
      </c>
      <c r="K259">
        <f>_xlfn.XLOOKUP(data[[#This Row],[Product]],products[Product],products[Cost per unit])</f>
        <v>9.77</v>
      </c>
      <c r="L259">
        <f>data[[#This Row],[Cost per unit]]*data[[#This Row],[Units]]</f>
        <v>2315.4899999999998</v>
      </c>
    </row>
    <row r="260" spans="6:12" x14ac:dyDescent="0.3">
      <c r="F260" t="s">
        <v>40</v>
      </c>
      <c r="G260" t="s">
        <v>36</v>
      </c>
      <c r="H260" t="s">
        <v>13</v>
      </c>
      <c r="I260" s="1">
        <v>4424</v>
      </c>
      <c r="J260" s="2">
        <v>201</v>
      </c>
      <c r="K260">
        <f>_xlfn.XLOOKUP(data[[#This Row],[Product]],products[Product],products[Cost per unit])</f>
        <v>9.33</v>
      </c>
      <c r="L260">
        <f>data[[#This Row],[Cost per unit]]*data[[#This Row],[Units]]</f>
        <v>1875.33</v>
      </c>
    </row>
    <row r="261" spans="6:12" x14ac:dyDescent="0.3">
      <c r="F261" t="s">
        <v>2</v>
      </c>
      <c r="G261" t="s">
        <v>36</v>
      </c>
      <c r="H261" t="s">
        <v>17</v>
      </c>
      <c r="I261" s="1">
        <v>189</v>
      </c>
      <c r="J261" s="2">
        <v>48</v>
      </c>
      <c r="K261">
        <f>_xlfn.XLOOKUP(data[[#This Row],[Product]],products[Product],products[Cost per unit])</f>
        <v>3.11</v>
      </c>
      <c r="L261">
        <f>data[[#This Row],[Cost per unit]]*data[[#This Row],[Units]]</f>
        <v>149.28</v>
      </c>
    </row>
    <row r="262" spans="6:12" x14ac:dyDescent="0.3">
      <c r="F262" t="s">
        <v>5</v>
      </c>
      <c r="G262" t="s">
        <v>35</v>
      </c>
      <c r="H262" t="s">
        <v>22</v>
      </c>
      <c r="I262" s="1">
        <v>490</v>
      </c>
      <c r="J262" s="2">
        <v>84</v>
      </c>
      <c r="K262">
        <f>_xlfn.XLOOKUP(data[[#This Row],[Product]],products[Product],products[Cost per unit])</f>
        <v>9.77</v>
      </c>
      <c r="L262">
        <f>data[[#This Row],[Cost per unit]]*data[[#This Row],[Units]]</f>
        <v>820.68</v>
      </c>
    </row>
    <row r="263" spans="6:12" x14ac:dyDescent="0.3">
      <c r="F263" t="s">
        <v>8</v>
      </c>
      <c r="G263" t="s">
        <v>37</v>
      </c>
      <c r="H263" t="s">
        <v>21</v>
      </c>
      <c r="I263" s="1">
        <v>434</v>
      </c>
      <c r="J263" s="2">
        <v>87</v>
      </c>
      <c r="K263">
        <f>_xlfn.XLOOKUP(data[[#This Row],[Product]],products[Product],products[Cost per unit])</f>
        <v>9</v>
      </c>
      <c r="L263">
        <f>data[[#This Row],[Cost per unit]]*data[[#This Row],[Units]]</f>
        <v>783</v>
      </c>
    </row>
    <row r="264" spans="6:12" x14ac:dyDescent="0.3">
      <c r="F264" t="s">
        <v>7</v>
      </c>
      <c r="G264" t="s">
        <v>38</v>
      </c>
      <c r="H264" t="s">
        <v>30</v>
      </c>
      <c r="I264" s="1">
        <v>10129</v>
      </c>
      <c r="J264" s="2">
        <v>312</v>
      </c>
      <c r="K264">
        <f>_xlfn.XLOOKUP(data[[#This Row],[Product]],products[Product],products[Cost per unit])</f>
        <v>14.49</v>
      </c>
      <c r="L264">
        <f>data[[#This Row],[Cost per unit]]*data[[#This Row],[Units]]</f>
        <v>4520.88</v>
      </c>
    </row>
    <row r="265" spans="6:12" x14ac:dyDescent="0.3">
      <c r="F265" t="s">
        <v>3</v>
      </c>
      <c r="G265" t="s">
        <v>39</v>
      </c>
      <c r="H265" t="s">
        <v>28</v>
      </c>
      <c r="I265" s="1">
        <v>1652</v>
      </c>
      <c r="J265" s="2">
        <v>102</v>
      </c>
      <c r="K265">
        <f>_xlfn.XLOOKUP(data[[#This Row],[Product]],products[Product],products[Cost per unit])</f>
        <v>10.38</v>
      </c>
      <c r="L265">
        <f>data[[#This Row],[Cost per unit]]*data[[#This Row],[Units]]</f>
        <v>1058.76</v>
      </c>
    </row>
    <row r="266" spans="6:12" x14ac:dyDescent="0.3">
      <c r="F266" t="s">
        <v>8</v>
      </c>
      <c r="G266" t="s">
        <v>38</v>
      </c>
      <c r="H266" t="s">
        <v>21</v>
      </c>
      <c r="I266" s="1">
        <v>6433</v>
      </c>
      <c r="J266" s="2">
        <v>78</v>
      </c>
      <c r="K266">
        <f>_xlfn.XLOOKUP(data[[#This Row],[Product]],products[Product],products[Cost per unit])</f>
        <v>9</v>
      </c>
      <c r="L266">
        <f>data[[#This Row],[Cost per unit]]*data[[#This Row],[Units]]</f>
        <v>702</v>
      </c>
    </row>
    <row r="267" spans="6:12" x14ac:dyDescent="0.3">
      <c r="F267" t="s">
        <v>3</v>
      </c>
      <c r="G267" t="s">
        <v>34</v>
      </c>
      <c r="H267" t="s">
        <v>23</v>
      </c>
      <c r="I267" s="1">
        <v>2212</v>
      </c>
      <c r="J267" s="2">
        <v>117</v>
      </c>
      <c r="K267">
        <f>_xlfn.XLOOKUP(data[[#This Row],[Product]],products[Product],products[Cost per unit])</f>
        <v>6.49</v>
      </c>
      <c r="L267">
        <f>data[[#This Row],[Cost per unit]]*data[[#This Row],[Units]]</f>
        <v>759.33</v>
      </c>
    </row>
    <row r="268" spans="6:12" x14ac:dyDescent="0.3">
      <c r="F268" t="s">
        <v>41</v>
      </c>
      <c r="G268" t="s">
        <v>35</v>
      </c>
      <c r="H268" t="s">
        <v>19</v>
      </c>
      <c r="I268" s="1">
        <v>609</v>
      </c>
      <c r="J268" s="2">
        <v>99</v>
      </c>
      <c r="K268">
        <f>_xlfn.XLOOKUP(data[[#This Row],[Product]],products[Product],products[Cost per unit])</f>
        <v>7.64</v>
      </c>
      <c r="L268">
        <f>data[[#This Row],[Cost per unit]]*data[[#This Row],[Units]]</f>
        <v>756.36</v>
      </c>
    </row>
    <row r="269" spans="6:12" x14ac:dyDescent="0.3">
      <c r="F269" t="s">
        <v>40</v>
      </c>
      <c r="G269" t="s">
        <v>35</v>
      </c>
      <c r="H269" t="s">
        <v>24</v>
      </c>
      <c r="I269" s="1">
        <v>1638</v>
      </c>
      <c r="J269" s="2">
        <v>48</v>
      </c>
      <c r="K269">
        <f>_xlfn.XLOOKUP(data[[#This Row],[Product]],products[Product],products[Cost per unit])</f>
        <v>4.97</v>
      </c>
      <c r="L269">
        <f>data[[#This Row],[Cost per unit]]*data[[#This Row],[Units]]</f>
        <v>238.56</v>
      </c>
    </row>
    <row r="270" spans="6:12" x14ac:dyDescent="0.3">
      <c r="F270" t="s">
        <v>7</v>
      </c>
      <c r="G270" t="s">
        <v>34</v>
      </c>
      <c r="H270" t="s">
        <v>15</v>
      </c>
      <c r="I270" s="1">
        <v>3829</v>
      </c>
      <c r="J270" s="2">
        <v>24</v>
      </c>
      <c r="K270">
        <f>_xlfn.XLOOKUP(data[[#This Row],[Product]],products[Product],products[Cost per unit])</f>
        <v>11.73</v>
      </c>
      <c r="L270">
        <f>data[[#This Row],[Cost per unit]]*data[[#This Row],[Units]]</f>
        <v>281.52</v>
      </c>
    </row>
    <row r="271" spans="6:12" x14ac:dyDescent="0.3">
      <c r="F271" t="s">
        <v>40</v>
      </c>
      <c r="G271" t="s">
        <v>39</v>
      </c>
      <c r="H271" t="s">
        <v>15</v>
      </c>
      <c r="I271" s="1">
        <v>5775</v>
      </c>
      <c r="J271" s="2">
        <v>42</v>
      </c>
      <c r="K271">
        <f>_xlfn.XLOOKUP(data[[#This Row],[Product]],products[Product],products[Cost per unit])</f>
        <v>11.73</v>
      </c>
      <c r="L271">
        <f>data[[#This Row],[Cost per unit]]*data[[#This Row],[Units]]</f>
        <v>492.66</v>
      </c>
    </row>
    <row r="272" spans="6:12" x14ac:dyDescent="0.3">
      <c r="F272" t="s">
        <v>6</v>
      </c>
      <c r="G272" t="s">
        <v>35</v>
      </c>
      <c r="H272" t="s">
        <v>20</v>
      </c>
      <c r="I272" s="1">
        <v>1071</v>
      </c>
      <c r="J272" s="2">
        <v>270</v>
      </c>
      <c r="K272">
        <f>_xlfn.XLOOKUP(data[[#This Row],[Product]],products[Product],products[Cost per unit])</f>
        <v>10.62</v>
      </c>
      <c r="L272">
        <f>data[[#This Row],[Cost per unit]]*data[[#This Row],[Units]]</f>
        <v>2867.3999999999996</v>
      </c>
    </row>
    <row r="273" spans="6:12" x14ac:dyDescent="0.3">
      <c r="F273" t="s">
        <v>8</v>
      </c>
      <c r="G273" t="s">
        <v>36</v>
      </c>
      <c r="H273" t="s">
        <v>23</v>
      </c>
      <c r="I273" s="1">
        <v>5019</v>
      </c>
      <c r="J273" s="2">
        <v>150</v>
      </c>
      <c r="K273">
        <f>_xlfn.XLOOKUP(data[[#This Row],[Product]],products[Product],products[Cost per unit])</f>
        <v>6.49</v>
      </c>
      <c r="L273">
        <f>data[[#This Row],[Cost per unit]]*data[[#This Row],[Units]]</f>
        <v>973.5</v>
      </c>
    </row>
    <row r="274" spans="6:12" x14ac:dyDescent="0.3">
      <c r="F274" t="s">
        <v>2</v>
      </c>
      <c r="G274" t="s">
        <v>37</v>
      </c>
      <c r="H274" t="s">
        <v>15</v>
      </c>
      <c r="I274" s="1">
        <v>2863</v>
      </c>
      <c r="J274" s="2">
        <v>42</v>
      </c>
      <c r="K274">
        <f>_xlfn.XLOOKUP(data[[#This Row],[Product]],products[Product],products[Cost per unit])</f>
        <v>11.73</v>
      </c>
      <c r="L274">
        <f>data[[#This Row],[Cost per unit]]*data[[#This Row],[Units]]</f>
        <v>492.66</v>
      </c>
    </row>
    <row r="275" spans="6:12" x14ac:dyDescent="0.3">
      <c r="F275" t="s">
        <v>40</v>
      </c>
      <c r="G275" t="s">
        <v>35</v>
      </c>
      <c r="H275" t="s">
        <v>29</v>
      </c>
      <c r="I275" s="1">
        <v>1617</v>
      </c>
      <c r="J275" s="2">
        <v>126</v>
      </c>
      <c r="K275">
        <f>_xlfn.XLOOKUP(data[[#This Row],[Product]],products[Product],products[Cost per unit])</f>
        <v>7.16</v>
      </c>
      <c r="L275">
        <f>data[[#This Row],[Cost per unit]]*data[[#This Row],[Units]]</f>
        <v>902.16</v>
      </c>
    </row>
    <row r="276" spans="6:12" x14ac:dyDescent="0.3">
      <c r="F276" t="s">
        <v>6</v>
      </c>
      <c r="G276" t="s">
        <v>37</v>
      </c>
      <c r="H276" t="s">
        <v>26</v>
      </c>
      <c r="I276" s="1">
        <v>6818</v>
      </c>
      <c r="J276" s="2">
        <v>6</v>
      </c>
      <c r="K276">
        <f>_xlfn.XLOOKUP(data[[#This Row],[Product]],products[Product],products[Cost per unit])</f>
        <v>5.6</v>
      </c>
      <c r="L276">
        <f>data[[#This Row],[Cost per unit]]*data[[#This Row],[Units]]</f>
        <v>33.599999999999994</v>
      </c>
    </row>
    <row r="277" spans="6:12" x14ac:dyDescent="0.3">
      <c r="F277" t="s">
        <v>3</v>
      </c>
      <c r="G277" t="s">
        <v>35</v>
      </c>
      <c r="H277" t="s">
        <v>15</v>
      </c>
      <c r="I277" s="1">
        <v>6657</v>
      </c>
      <c r="J277" s="2">
        <v>276</v>
      </c>
      <c r="K277">
        <f>_xlfn.XLOOKUP(data[[#This Row],[Product]],products[Product],products[Cost per unit])</f>
        <v>11.73</v>
      </c>
      <c r="L277">
        <f>data[[#This Row],[Cost per unit]]*data[[#This Row],[Units]]</f>
        <v>3237.48</v>
      </c>
    </row>
    <row r="278" spans="6:12" x14ac:dyDescent="0.3">
      <c r="F278" t="s">
        <v>3</v>
      </c>
      <c r="G278" t="s">
        <v>34</v>
      </c>
      <c r="H278" t="s">
        <v>17</v>
      </c>
      <c r="I278" s="1">
        <v>2919</v>
      </c>
      <c r="J278" s="2">
        <v>93</v>
      </c>
      <c r="K278">
        <f>_xlfn.XLOOKUP(data[[#This Row],[Product]],products[Product],products[Cost per unit])</f>
        <v>3.11</v>
      </c>
      <c r="L278">
        <f>data[[#This Row],[Cost per unit]]*data[[#This Row],[Units]]</f>
        <v>289.22999999999996</v>
      </c>
    </row>
    <row r="279" spans="6:12" x14ac:dyDescent="0.3">
      <c r="F279" t="s">
        <v>2</v>
      </c>
      <c r="G279" t="s">
        <v>36</v>
      </c>
      <c r="H279" t="s">
        <v>31</v>
      </c>
      <c r="I279" s="1">
        <v>3094</v>
      </c>
      <c r="J279" s="2">
        <v>246</v>
      </c>
      <c r="K279">
        <f>_xlfn.XLOOKUP(data[[#This Row],[Product]],products[Product],products[Cost per unit])</f>
        <v>5.79</v>
      </c>
      <c r="L279">
        <f>data[[#This Row],[Cost per unit]]*data[[#This Row],[Units]]</f>
        <v>1424.34</v>
      </c>
    </row>
    <row r="280" spans="6:12" x14ac:dyDescent="0.3">
      <c r="F280" t="s">
        <v>6</v>
      </c>
      <c r="G280" t="s">
        <v>39</v>
      </c>
      <c r="H280" t="s">
        <v>24</v>
      </c>
      <c r="I280" s="1">
        <v>2989</v>
      </c>
      <c r="J280" s="2">
        <v>3</v>
      </c>
      <c r="K280">
        <f>_xlfn.XLOOKUP(data[[#This Row],[Product]],products[Product],products[Cost per unit])</f>
        <v>4.97</v>
      </c>
      <c r="L280">
        <f>data[[#This Row],[Cost per unit]]*data[[#This Row],[Units]]</f>
        <v>14.91</v>
      </c>
    </row>
    <row r="281" spans="6:12" x14ac:dyDescent="0.3">
      <c r="F281" t="s">
        <v>8</v>
      </c>
      <c r="G281" t="s">
        <v>38</v>
      </c>
      <c r="H281" t="s">
        <v>27</v>
      </c>
      <c r="I281" s="1">
        <v>2268</v>
      </c>
      <c r="J281" s="2">
        <v>63</v>
      </c>
      <c r="K281">
        <f>_xlfn.XLOOKUP(data[[#This Row],[Product]],products[Product],products[Cost per unit])</f>
        <v>16.73</v>
      </c>
      <c r="L281">
        <f>data[[#This Row],[Cost per unit]]*data[[#This Row],[Units]]</f>
        <v>1053.99</v>
      </c>
    </row>
    <row r="282" spans="6:12" x14ac:dyDescent="0.3">
      <c r="F282" t="s">
        <v>5</v>
      </c>
      <c r="G282" t="s">
        <v>35</v>
      </c>
      <c r="H282" t="s">
        <v>31</v>
      </c>
      <c r="I282" s="1">
        <v>4753</v>
      </c>
      <c r="J282" s="2">
        <v>246</v>
      </c>
      <c r="K282">
        <f>_xlfn.XLOOKUP(data[[#This Row],[Product]],products[Product],products[Cost per unit])</f>
        <v>5.79</v>
      </c>
      <c r="L282">
        <f>data[[#This Row],[Cost per unit]]*data[[#This Row],[Units]]</f>
        <v>1424.34</v>
      </c>
    </row>
    <row r="283" spans="6:12" x14ac:dyDescent="0.3">
      <c r="F283" t="s">
        <v>2</v>
      </c>
      <c r="G283" t="s">
        <v>34</v>
      </c>
      <c r="H283" t="s">
        <v>19</v>
      </c>
      <c r="I283" s="1">
        <v>7511</v>
      </c>
      <c r="J283" s="2">
        <v>120</v>
      </c>
      <c r="K283">
        <f>_xlfn.XLOOKUP(data[[#This Row],[Product]],products[Product],products[Cost per unit])</f>
        <v>7.64</v>
      </c>
      <c r="L283">
        <f>data[[#This Row],[Cost per unit]]*data[[#This Row],[Units]]</f>
        <v>916.8</v>
      </c>
    </row>
    <row r="284" spans="6:12" x14ac:dyDescent="0.3">
      <c r="F284" t="s">
        <v>2</v>
      </c>
      <c r="G284" t="s">
        <v>38</v>
      </c>
      <c r="H284" t="s">
        <v>31</v>
      </c>
      <c r="I284" s="1">
        <v>4326</v>
      </c>
      <c r="J284" s="2">
        <v>348</v>
      </c>
      <c r="K284">
        <f>_xlfn.XLOOKUP(data[[#This Row],[Product]],products[Product],products[Cost per unit])</f>
        <v>5.79</v>
      </c>
      <c r="L284">
        <f>data[[#This Row],[Cost per unit]]*data[[#This Row],[Units]]</f>
        <v>2014.92</v>
      </c>
    </row>
    <row r="285" spans="6:12" x14ac:dyDescent="0.3">
      <c r="F285" t="s">
        <v>41</v>
      </c>
      <c r="G285" t="s">
        <v>34</v>
      </c>
      <c r="H285" t="s">
        <v>23</v>
      </c>
      <c r="I285" s="1">
        <v>4935</v>
      </c>
      <c r="J285" s="2">
        <v>126</v>
      </c>
      <c r="K285">
        <f>_xlfn.XLOOKUP(data[[#This Row],[Product]],products[Product],products[Cost per unit])</f>
        <v>6.49</v>
      </c>
      <c r="L285">
        <f>data[[#This Row],[Cost per unit]]*data[[#This Row],[Units]]</f>
        <v>817.74</v>
      </c>
    </row>
    <row r="286" spans="6:12" x14ac:dyDescent="0.3">
      <c r="F286" t="s">
        <v>6</v>
      </c>
      <c r="G286" t="s">
        <v>35</v>
      </c>
      <c r="H286" t="s">
        <v>30</v>
      </c>
      <c r="I286" s="1">
        <v>4781</v>
      </c>
      <c r="J286" s="2">
        <v>123</v>
      </c>
      <c r="K286">
        <f>_xlfn.XLOOKUP(data[[#This Row],[Product]],products[Product],products[Cost per unit])</f>
        <v>14.49</v>
      </c>
      <c r="L286">
        <f>data[[#This Row],[Cost per unit]]*data[[#This Row],[Units]]</f>
        <v>1782.27</v>
      </c>
    </row>
    <row r="287" spans="6:12" x14ac:dyDescent="0.3">
      <c r="F287" t="s">
        <v>5</v>
      </c>
      <c r="G287" t="s">
        <v>38</v>
      </c>
      <c r="H287" t="s">
        <v>25</v>
      </c>
      <c r="I287" s="1">
        <v>7483</v>
      </c>
      <c r="J287" s="2">
        <v>45</v>
      </c>
      <c r="K287">
        <f>_xlfn.XLOOKUP(data[[#This Row],[Product]],products[Product],products[Cost per unit])</f>
        <v>13.15</v>
      </c>
      <c r="L287">
        <f>data[[#This Row],[Cost per unit]]*data[[#This Row],[Units]]</f>
        <v>591.75</v>
      </c>
    </row>
    <row r="288" spans="6:12" x14ac:dyDescent="0.3">
      <c r="F288" t="s">
        <v>10</v>
      </c>
      <c r="G288" t="s">
        <v>38</v>
      </c>
      <c r="H288" t="s">
        <v>4</v>
      </c>
      <c r="I288" s="1">
        <v>6860</v>
      </c>
      <c r="J288" s="2">
        <v>126</v>
      </c>
      <c r="K288">
        <f>_xlfn.XLOOKUP(data[[#This Row],[Product]],products[Product],products[Cost per unit])</f>
        <v>11.88</v>
      </c>
      <c r="L288">
        <f>data[[#This Row],[Cost per unit]]*data[[#This Row],[Units]]</f>
        <v>1496.88</v>
      </c>
    </row>
    <row r="289" spans="6:12" x14ac:dyDescent="0.3">
      <c r="F289" t="s">
        <v>40</v>
      </c>
      <c r="G289" t="s">
        <v>37</v>
      </c>
      <c r="H289" t="s">
        <v>29</v>
      </c>
      <c r="I289" s="1">
        <v>9002</v>
      </c>
      <c r="J289" s="2">
        <v>72</v>
      </c>
      <c r="K289">
        <f>_xlfn.XLOOKUP(data[[#This Row],[Product]],products[Product],products[Cost per unit])</f>
        <v>7.16</v>
      </c>
      <c r="L289">
        <f>data[[#This Row],[Cost per unit]]*data[[#This Row],[Units]]</f>
        <v>515.52</v>
      </c>
    </row>
    <row r="290" spans="6:12" x14ac:dyDescent="0.3">
      <c r="F290" t="s">
        <v>6</v>
      </c>
      <c r="G290" t="s">
        <v>36</v>
      </c>
      <c r="H290" t="s">
        <v>29</v>
      </c>
      <c r="I290" s="1">
        <v>1400</v>
      </c>
      <c r="J290" s="2">
        <v>135</v>
      </c>
      <c r="K290">
        <f>_xlfn.XLOOKUP(data[[#This Row],[Product]],products[Product],products[Cost per unit])</f>
        <v>7.16</v>
      </c>
      <c r="L290">
        <f>data[[#This Row],[Cost per unit]]*data[[#This Row],[Units]]</f>
        <v>966.6</v>
      </c>
    </row>
    <row r="291" spans="6:12" x14ac:dyDescent="0.3">
      <c r="F291" t="s">
        <v>10</v>
      </c>
      <c r="G291" t="s">
        <v>34</v>
      </c>
      <c r="H291" t="s">
        <v>22</v>
      </c>
      <c r="I291" s="1">
        <v>4053</v>
      </c>
      <c r="J291" s="2">
        <v>24</v>
      </c>
      <c r="K291">
        <f>_xlfn.XLOOKUP(data[[#This Row],[Product]],products[Product],products[Cost per unit])</f>
        <v>9.77</v>
      </c>
      <c r="L291">
        <f>data[[#This Row],[Cost per unit]]*data[[#This Row],[Units]]</f>
        <v>234.48</v>
      </c>
    </row>
    <row r="292" spans="6:12" x14ac:dyDescent="0.3">
      <c r="F292" t="s">
        <v>7</v>
      </c>
      <c r="G292" t="s">
        <v>36</v>
      </c>
      <c r="H292" t="s">
        <v>31</v>
      </c>
      <c r="I292" s="1">
        <v>2149</v>
      </c>
      <c r="J292" s="2">
        <v>117</v>
      </c>
      <c r="K292">
        <f>_xlfn.XLOOKUP(data[[#This Row],[Product]],products[Product],products[Cost per unit])</f>
        <v>5.79</v>
      </c>
      <c r="L292">
        <f>data[[#This Row],[Cost per unit]]*data[[#This Row],[Units]]</f>
        <v>677.43</v>
      </c>
    </row>
    <row r="293" spans="6:12" x14ac:dyDescent="0.3">
      <c r="F293" t="s">
        <v>3</v>
      </c>
      <c r="G293" t="s">
        <v>39</v>
      </c>
      <c r="H293" t="s">
        <v>29</v>
      </c>
      <c r="I293" s="1">
        <v>3640</v>
      </c>
      <c r="J293" s="2">
        <v>51</v>
      </c>
      <c r="K293">
        <f>_xlfn.XLOOKUP(data[[#This Row],[Product]],products[Product],products[Cost per unit])</f>
        <v>7.16</v>
      </c>
      <c r="L293">
        <f>data[[#This Row],[Cost per unit]]*data[[#This Row],[Units]]</f>
        <v>365.16</v>
      </c>
    </row>
    <row r="294" spans="6:12" x14ac:dyDescent="0.3">
      <c r="F294" t="s">
        <v>2</v>
      </c>
      <c r="G294" t="s">
        <v>39</v>
      </c>
      <c r="H294" t="s">
        <v>23</v>
      </c>
      <c r="I294" s="1">
        <v>630</v>
      </c>
      <c r="J294" s="2">
        <v>36</v>
      </c>
      <c r="K294">
        <f>_xlfn.XLOOKUP(data[[#This Row],[Product]],products[Product],products[Cost per unit])</f>
        <v>6.49</v>
      </c>
      <c r="L294">
        <f>data[[#This Row],[Cost per unit]]*data[[#This Row],[Units]]</f>
        <v>233.64000000000001</v>
      </c>
    </row>
    <row r="295" spans="6:12" x14ac:dyDescent="0.3">
      <c r="F295" t="s">
        <v>9</v>
      </c>
      <c r="G295" t="s">
        <v>35</v>
      </c>
      <c r="H295" t="s">
        <v>27</v>
      </c>
      <c r="I295" s="1">
        <v>2429</v>
      </c>
      <c r="J295" s="2">
        <v>144</v>
      </c>
      <c r="K295">
        <f>_xlfn.XLOOKUP(data[[#This Row],[Product]],products[Product],products[Cost per unit])</f>
        <v>16.73</v>
      </c>
      <c r="L295">
        <f>data[[#This Row],[Cost per unit]]*data[[#This Row],[Units]]</f>
        <v>2409.12</v>
      </c>
    </row>
    <row r="296" spans="6:12" x14ac:dyDescent="0.3">
      <c r="F296" t="s">
        <v>9</v>
      </c>
      <c r="G296" t="s">
        <v>36</v>
      </c>
      <c r="H296" t="s">
        <v>25</v>
      </c>
      <c r="I296" s="1">
        <v>2142</v>
      </c>
      <c r="J296" s="2">
        <v>114</v>
      </c>
      <c r="K296">
        <f>_xlfn.XLOOKUP(data[[#This Row],[Product]],products[Product],products[Cost per unit])</f>
        <v>13.15</v>
      </c>
      <c r="L296">
        <f>data[[#This Row],[Cost per unit]]*data[[#This Row],[Units]]</f>
        <v>1499.1000000000001</v>
      </c>
    </row>
    <row r="297" spans="6:12" x14ac:dyDescent="0.3">
      <c r="F297" t="s">
        <v>7</v>
      </c>
      <c r="G297" t="s">
        <v>37</v>
      </c>
      <c r="H297" t="s">
        <v>30</v>
      </c>
      <c r="I297" s="1">
        <v>6454</v>
      </c>
      <c r="J297" s="2">
        <v>54</v>
      </c>
      <c r="K297">
        <f>_xlfn.XLOOKUP(data[[#This Row],[Product]],products[Product],products[Cost per unit])</f>
        <v>14.49</v>
      </c>
      <c r="L297">
        <f>data[[#This Row],[Cost per unit]]*data[[#This Row],[Units]]</f>
        <v>782.46</v>
      </c>
    </row>
    <row r="298" spans="6:12" x14ac:dyDescent="0.3">
      <c r="F298" t="s">
        <v>7</v>
      </c>
      <c r="G298" t="s">
        <v>37</v>
      </c>
      <c r="H298" t="s">
        <v>16</v>
      </c>
      <c r="I298" s="1">
        <v>4487</v>
      </c>
      <c r="J298" s="2">
        <v>333</v>
      </c>
      <c r="K298">
        <f>_xlfn.XLOOKUP(data[[#This Row],[Product]],products[Product],products[Cost per unit])</f>
        <v>8.7899999999999991</v>
      </c>
      <c r="L298">
        <f>data[[#This Row],[Cost per unit]]*data[[#This Row],[Units]]</f>
        <v>2927.0699999999997</v>
      </c>
    </row>
    <row r="299" spans="6:12" x14ac:dyDescent="0.3">
      <c r="F299" t="s">
        <v>3</v>
      </c>
      <c r="G299" t="s">
        <v>37</v>
      </c>
      <c r="H299" t="s">
        <v>4</v>
      </c>
      <c r="I299" s="1">
        <v>938</v>
      </c>
      <c r="J299" s="2">
        <v>366</v>
      </c>
      <c r="K299">
        <f>_xlfn.XLOOKUP(data[[#This Row],[Product]],products[Product],products[Cost per unit])</f>
        <v>11.88</v>
      </c>
      <c r="L299">
        <f>data[[#This Row],[Cost per unit]]*data[[#This Row],[Units]]</f>
        <v>4348.08</v>
      </c>
    </row>
    <row r="300" spans="6:12" x14ac:dyDescent="0.3">
      <c r="F300" t="s">
        <v>3</v>
      </c>
      <c r="G300" t="s">
        <v>38</v>
      </c>
      <c r="H300" t="s">
        <v>26</v>
      </c>
      <c r="I300" s="1">
        <v>8841</v>
      </c>
      <c r="J300" s="2">
        <v>303</v>
      </c>
      <c r="K300">
        <f>_xlfn.XLOOKUP(data[[#This Row],[Product]],products[Product],products[Cost per unit])</f>
        <v>5.6</v>
      </c>
      <c r="L300">
        <f>data[[#This Row],[Cost per unit]]*data[[#This Row],[Units]]</f>
        <v>1696.8</v>
      </c>
    </row>
    <row r="301" spans="6:12" x14ac:dyDescent="0.3">
      <c r="F301" t="s">
        <v>2</v>
      </c>
      <c r="G301" t="s">
        <v>39</v>
      </c>
      <c r="H301" t="s">
        <v>33</v>
      </c>
      <c r="I301" s="1">
        <v>4018</v>
      </c>
      <c r="J301" s="2">
        <v>126</v>
      </c>
      <c r="K301">
        <f>_xlfn.XLOOKUP(data[[#This Row],[Product]],products[Product],products[Cost per unit])</f>
        <v>12.37</v>
      </c>
      <c r="L301">
        <f>data[[#This Row],[Cost per unit]]*data[[#This Row],[Units]]</f>
        <v>1558.62</v>
      </c>
    </row>
    <row r="302" spans="6:12" x14ac:dyDescent="0.3">
      <c r="F302" t="s">
        <v>41</v>
      </c>
      <c r="G302" t="s">
        <v>37</v>
      </c>
      <c r="H302" t="s">
        <v>15</v>
      </c>
      <c r="I302" s="1">
        <v>714</v>
      </c>
      <c r="J302" s="2">
        <v>231</v>
      </c>
      <c r="K302">
        <f>_xlfn.XLOOKUP(data[[#This Row],[Product]],products[Product],products[Cost per unit])</f>
        <v>11.73</v>
      </c>
      <c r="L302">
        <f>data[[#This Row],[Cost per unit]]*data[[#This Row],[Units]]</f>
        <v>2709.63</v>
      </c>
    </row>
    <row r="303" spans="6:12" x14ac:dyDescent="0.3">
      <c r="F303" t="s">
        <v>9</v>
      </c>
      <c r="G303" t="s">
        <v>38</v>
      </c>
      <c r="H303" t="s">
        <v>25</v>
      </c>
      <c r="I303" s="1">
        <v>3850</v>
      </c>
      <c r="J303" s="2">
        <v>102</v>
      </c>
      <c r="K303">
        <f>_xlfn.XLOOKUP(data[[#This Row],[Product]],products[Product],products[Cost per unit])</f>
        <v>13.15</v>
      </c>
      <c r="L303">
        <f>data[[#This Row],[Cost per unit]]*data[[#This Row],[Units]]</f>
        <v>1341.3</v>
      </c>
    </row>
    <row r="312" spans="6:7" x14ac:dyDescent="0.3">
      <c r="F312" s="1"/>
      <c r="G312" s="2"/>
    </row>
    <row r="313" spans="6:7" x14ac:dyDescent="0.3">
      <c r="F313" s="1"/>
      <c r="G313" s="2"/>
    </row>
    <row r="314" spans="6:7" x14ac:dyDescent="0.3">
      <c r="F314" s="1"/>
      <c r="G314" s="2"/>
    </row>
    <row r="315" spans="6:7" x14ac:dyDescent="0.3">
      <c r="F315" s="1"/>
      <c r="G315" s="2"/>
    </row>
    <row r="316" spans="6:7" x14ac:dyDescent="0.3">
      <c r="F316" s="1"/>
      <c r="G316" s="2"/>
    </row>
    <row r="317" spans="6:7" x14ac:dyDescent="0.3">
      <c r="F317" s="1"/>
      <c r="G317" s="2"/>
    </row>
    <row r="318" spans="6:7" x14ac:dyDescent="0.3">
      <c r="F318" s="1"/>
      <c r="G318" s="2"/>
    </row>
    <row r="319" spans="6:7" x14ac:dyDescent="0.3">
      <c r="F319" s="1"/>
      <c r="G319" s="2"/>
    </row>
    <row r="320" spans="6:7" x14ac:dyDescent="0.3">
      <c r="F320" s="1"/>
      <c r="G320" s="2"/>
    </row>
    <row r="321" spans="6:7" x14ac:dyDescent="0.3">
      <c r="F321" s="1"/>
      <c r="G321" s="2"/>
    </row>
    <row r="322" spans="6:7" x14ac:dyDescent="0.3">
      <c r="F322" s="1"/>
      <c r="G322" s="2"/>
    </row>
    <row r="323" spans="6:7" x14ac:dyDescent="0.3">
      <c r="F323" s="1"/>
      <c r="G323" s="2"/>
    </row>
    <row r="324" spans="6:7" x14ac:dyDescent="0.3">
      <c r="F324" s="1"/>
      <c r="G324" s="2"/>
    </row>
    <row r="325" spans="6:7" x14ac:dyDescent="0.3">
      <c r="F325" s="1"/>
      <c r="G325" s="2"/>
    </row>
    <row r="326" spans="6:7" x14ac:dyDescent="0.3">
      <c r="F326" s="1"/>
      <c r="G326" s="2"/>
    </row>
    <row r="327" spans="6:7" x14ac:dyDescent="0.3">
      <c r="F327" s="1"/>
      <c r="G327" s="2"/>
    </row>
    <row r="328" spans="6:7" x14ac:dyDescent="0.3">
      <c r="F328" s="1"/>
      <c r="G328" s="2"/>
    </row>
    <row r="329" spans="6:7" x14ac:dyDescent="0.3">
      <c r="F329" s="1"/>
      <c r="G329" s="2"/>
    </row>
    <row r="330" spans="6:7" x14ac:dyDescent="0.3">
      <c r="F330" s="1"/>
      <c r="G330" s="2"/>
    </row>
    <row r="331" spans="6:7" x14ac:dyDescent="0.3">
      <c r="F331" s="1"/>
      <c r="G331" s="2"/>
    </row>
    <row r="332" spans="6:7" x14ac:dyDescent="0.3">
      <c r="F332" s="1"/>
      <c r="G332" s="2"/>
    </row>
    <row r="333" spans="6:7" x14ac:dyDescent="0.3">
      <c r="F333" s="1"/>
      <c r="G333" s="2"/>
    </row>
    <row r="334" spans="6:7" x14ac:dyDescent="0.3">
      <c r="F334" s="1"/>
      <c r="G334" s="2"/>
    </row>
    <row r="335" spans="6:7" x14ac:dyDescent="0.3">
      <c r="F335" s="1"/>
      <c r="G335" s="2"/>
    </row>
    <row r="336" spans="6:7" x14ac:dyDescent="0.3">
      <c r="F336" s="1"/>
      <c r="G336" s="2"/>
    </row>
    <row r="337" spans="6:7" x14ac:dyDescent="0.3">
      <c r="F337" s="1"/>
      <c r="G337" s="2"/>
    </row>
    <row r="338" spans="6:7" x14ac:dyDescent="0.3">
      <c r="F338" s="1"/>
      <c r="G338" s="2"/>
    </row>
    <row r="339" spans="6:7" x14ac:dyDescent="0.3">
      <c r="F339" s="1"/>
      <c r="G339" s="2"/>
    </row>
    <row r="340" spans="6:7" x14ac:dyDescent="0.3">
      <c r="F340" s="1"/>
      <c r="G340" s="2"/>
    </row>
    <row r="341" spans="6:7" x14ac:dyDescent="0.3">
      <c r="F341" s="1"/>
      <c r="G341" s="2"/>
    </row>
    <row r="342" spans="6:7" x14ac:dyDescent="0.3">
      <c r="F342" s="1"/>
      <c r="G342" s="2"/>
    </row>
    <row r="343" spans="6:7" x14ac:dyDescent="0.3">
      <c r="F343" s="1"/>
      <c r="G343" s="2"/>
    </row>
    <row r="344" spans="6:7" x14ac:dyDescent="0.3">
      <c r="F344" s="1"/>
      <c r="G344" s="2"/>
    </row>
    <row r="345" spans="6:7" x14ac:dyDescent="0.3">
      <c r="F345" s="1"/>
      <c r="G345" s="2"/>
    </row>
    <row r="346" spans="6:7" x14ac:dyDescent="0.3">
      <c r="F346" s="1"/>
      <c r="G346" s="2"/>
    </row>
    <row r="347" spans="6:7" x14ac:dyDescent="0.3">
      <c r="F347" s="1"/>
      <c r="G347" s="2"/>
    </row>
    <row r="348" spans="6:7" x14ac:dyDescent="0.3">
      <c r="F348" s="1"/>
      <c r="G348" s="2"/>
    </row>
    <row r="349" spans="6:7" x14ac:dyDescent="0.3">
      <c r="F349" s="1"/>
      <c r="G349" s="2"/>
    </row>
    <row r="350" spans="6:7" x14ac:dyDescent="0.3">
      <c r="F350" s="1"/>
      <c r="G350" s="2"/>
    </row>
    <row r="351" spans="6:7" x14ac:dyDescent="0.3">
      <c r="F351" s="1"/>
      <c r="G351" s="2"/>
    </row>
    <row r="352" spans="6:7" x14ac:dyDescent="0.3">
      <c r="F352" s="1"/>
      <c r="G352" s="2"/>
    </row>
    <row r="353" spans="6:7" x14ac:dyDescent="0.3">
      <c r="F353" s="1"/>
      <c r="G353" s="2"/>
    </row>
    <row r="354" spans="6:7" x14ac:dyDescent="0.3">
      <c r="F354" s="1"/>
      <c r="G354" s="2"/>
    </row>
    <row r="355" spans="6:7" x14ac:dyDescent="0.3">
      <c r="F355" s="1"/>
      <c r="G355" s="2"/>
    </row>
    <row r="356" spans="6:7" x14ac:dyDescent="0.3">
      <c r="F356" s="1"/>
      <c r="G356" s="2"/>
    </row>
    <row r="357" spans="6:7" x14ac:dyDescent="0.3">
      <c r="F357" s="1"/>
      <c r="G357" s="2"/>
    </row>
    <row r="358" spans="6:7" x14ac:dyDescent="0.3">
      <c r="F358" s="1"/>
      <c r="G358" s="2"/>
    </row>
    <row r="359" spans="6:7" x14ac:dyDescent="0.3">
      <c r="F359" s="1"/>
      <c r="G359" s="2"/>
    </row>
    <row r="360" spans="6:7" x14ac:dyDescent="0.3">
      <c r="F360" s="1"/>
      <c r="G360" s="2"/>
    </row>
    <row r="361" spans="6:7" x14ac:dyDescent="0.3">
      <c r="F361" s="1"/>
      <c r="G361" s="2"/>
    </row>
    <row r="362" spans="6:7" x14ac:dyDescent="0.3">
      <c r="F362" s="1"/>
      <c r="G362" s="2"/>
    </row>
    <row r="363" spans="6:7" x14ac:dyDescent="0.3">
      <c r="F363" s="1"/>
      <c r="G363" s="2"/>
    </row>
    <row r="364" spans="6:7" x14ac:dyDescent="0.3">
      <c r="F364" s="1"/>
      <c r="G364" s="2"/>
    </row>
    <row r="365" spans="6:7" x14ac:dyDescent="0.3">
      <c r="F365" s="1"/>
      <c r="G365" s="2"/>
    </row>
    <row r="366" spans="6:7" x14ac:dyDescent="0.3">
      <c r="F366" s="1"/>
      <c r="G366" s="2"/>
    </row>
    <row r="367" spans="6:7" x14ac:dyDescent="0.3">
      <c r="F367" s="1"/>
      <c r="G367" s="2"/>
    </row>
    <row r="368" spans="6:7" x14ac:dyDescent="0.3">
      <c r="F368" s="1"/>
      <c r="G368" s="2"/>
    </row>
    <row r="369" spans="6:7" x14ac:dyDescent="0.3">
      <c r="F369" s="1"/>
      <c r="G369" s="2"/>
    </row>
    <row r="370" spans="6:7" x14ac:dyDescent="0.3">
      <c r="F370" s="1"/>
      <c r="G370" s="2"/>
    </row>
    <row r="371" spans="6:7" x14ac:dyDescent="0.3">
      <c r="F371" s="1"/>
      <c r="G371" s="2"/>
    </row>
    <row r="372" spans="6:7" x14ac:dyDescent="0.3">
      <c r="F372" s="1"/>
      <c r="G372" s="2"/>
    </row>
    <row r="373" spans="6:7" x14ac:dyDescent="0.3">
      <c r="F373" s="1"/>
      <c r="G373" s="2"/>
    </row>
    <row r="374" spans="6:7" x14ac:dyDescent="0.3">
      <c r="F374" s="1"/>
      <c r="G374" s="2"/>
    </row>
    <row r="375" spans="6:7" x14ac:dyDescent="0.3">
      <c r="F375" s="1"/>
      <c r="G375" s="2"/>
    </row>
    <row r="376" spans="6:7" x14ac:dyDescent="0.3">
      <c r="F376" s="1"/>
      <c r="G376" s="2"/>
    </row>
    <row r="377" spans="6:7" x14ac:dyDescent="0.3">
      <c r="F377" s="1"/>
      <c r="G377" s="2"/>
    </row>
    <row r="378" spans="6:7" x14ac:dyDescent="0.3">
      <c r="F378" s="1"/>
      <c r="G378" s="2"/>
    </row>
    <row r="379" spans="6:7" x14ac:dyDescent="0.3">
      <c r="F379" s="1"/>
      <c r="G379" s="2"/>
    </row>
    <row r="380" spans="6:7" x14ac:dyDescent="0.3">
      <c r="F380" s="1"/>
      <c r="G380" s="2"/>
    </row>
    <row r="381" spans="6:7" x14ac:dyDescent="0.3">
      <c r="F381" s="1"/>
      <c r="G381" s="2"/>
    </row>
    <row r="382" spans="6:7" x14ac:dyDescent="0.3">
      <c r="F382" s="1"/>
      <c r="G382" s="2"/>
    </row>
    <row r="383" spans="6:7" x14ac:dyDescent="0.3">
      <c r="F383" s="1"/>
      <c r="G383" s="2"/>
    </row>
    <row r="384" spans="6:7" x14ac:dyDescent="0.3">
      <c r="F384" s="1"/>
      <c r="G384" s="2"/>
    </row>
    <row r="385" spans="6:7" x14ac:dyDescent="0.3">
      <c r="F385" s="1"/>
      <c r="G385" s="2"/>
    </row>
    <row r="386" spans="6:7" x14ac:dyDescent="0.3">
      <c r="F386" s="1"/>
      <c r="G386" s="2"/>
    </row>
    <row r="387" spans="6:7" x14ac:dyDescent="0.3">
      <c r="F387" s="1"/>
      <c r="G387" s="2"/>
    </row>
    <row r="388" spans="6:7" x14ac:dyDescent="0.3">
      <c r="F388" s="1"/>
      <c r="G388" s="2"/>
    </row>
    <row r="389" spans="6:7" x14ac:dyDescent="0.3">
      <c r="F389" s="1"/>
      <c r="G389" s="2"/>
    </row>
    <row r="390" spans="6:7" x14ac:dyDescent="0.3">
      <c r="F390" s="1"/>
      <c r="G390" s="2"/>
    </row>
    <row r="391" spans="6:7" x14ac:dyDescent="0.3">
      <c r="F391" s="1"/>
      <c r="G391" s="2"/>
    </row>
    <row r="392" spans="6:7" x14ac:dyDescent="0.3">
      <c r="F392" s="1"/>
      <c r="G392" s="2"/>
    </row>
    <row r="393" spans="6:7" x14ac:dyDescent="0.3">
      <c r="F393" s="1"/>
      <c r="G393" s="2"/>
    </row>
    <row r="394" spans="6:7" x14ac:dyDescent="0.3">
      <c r="F394" s="1"/>
      <c r="G394" s="2"/>
    </row>
    <row r="395" spans="6:7" x14ac:dyDescent="0.3">
      <c r="F395" s="1"/>
      <c r="G395" s="2"/>
    </row>
    <row r="396" spans="6:7" x14ac:dyDescent="0.3">
      <c r="F396" s="1"/>
      <c r="G396" s="2"/>
    </row>
    <row r="397" spans="6:7" x14ac:dyDescent="0.3">
      <c r="F397" s="1"/>
      <c r="G397" s="2"/>
    </row>
    <row r="398" spans="6:7" x14ac:dyDescent="0.3">
      <c r="F398" s="1"/>
      <c r="G398" s="2"/>
    </row>
    <row r="399" spans="6:7" x14ac:dyDescent="0.3">
      <c r="F399" s="1"/>
      <c r="G399" s="2"/>
    </row>
    <row r="400" spans="6:7" x14ac:dyDescent="0.3">
      <c r="F400" s="1"/>
      <c r="G400" s="2"/>
    </row>
    <row r="401" spans="6:7" x14ac:dyDescent="0.3">
      <c r="F401" s="1"/>
      <c r="G401" s="2"/>
    </row>
    <row r="402" spans="6:7" x14ac:dyDescent="0.3">
      <c r="F402" s="1"/>
      <c r="G402" s="2"/>
    </row>
    <row r="403" spans="6:7" x14ac:dyDescent="0.3">
      <c r="F403" s="1"/>
      <c r="G403" s="2"/>
    </row>
    <row r="404" spans="6:7" x14ac:dyDescent="0.3">
      <c r="F404" s="1"/>
      <c r="G404" s="2"/>
    </row>
    <row r="405" spans="6:7" x14ac:dyDescent="0.3">
      <c r="F405" s="1"/>
      <c r="G405" s="2"/>
    </row>
    <row r="406" spans="6:7" x14ac:dyDescent="0.3">
      <c r="F406" s="1"/>
      <c r="G406" s="2"/>
    </row>
    <row r="407" spans="6:7" x14ac:dyDescent="0.3">
      <c r="F407" s="1"/>
      <c r="G407" s="2"/>
    </row>
    <row r="408" spans="6:7" x14ac:dyDescent="0.3">
      <c r="F408" s="1"/>
      <c r="G408" s="2"/>
    </row>
    <row r="409" spans="6:7" x14ac:dyDescent="0.3">
      <c r="F409" s="1"/>
      <c r="G409" s="2"/>
    </row>
    <row r="410" spans="6:7" x14ac:dyDescent="0.3">
      <c r="F410" s="1"/>
      <c r="G410" s="2"/>
    </row>
    <row r="411" spans="6:7" x14ac:dyDescent="0.3">
      <c r="F411" s="1"/>
      <c r="G411" s="2"/>
    </row>
    <row r="412" spans="6:7" x14ac:dyDescent="0.3">
      <c r="F412" s="1"/>
      <c r="G412" s="2"/>
    </row>
    <row r="413" spans="6:7" x14ac:dyDescent="0.3">
      <c r="F413" s="1"/>
      <c r="G413" s="2"/>
    </row>
    <row r="414" spans="6:7" x14ac:dyDescent="0.3">
      <c r="F414" s="1"/>
      <c r="G414" s="2"/>
    </row>
    <row r="415" spans="6:7" x14ac:dyDescent="0.3">
      <c r="F415" s="1"/>
      <c r="G415" s="2"/>
    </row>
    <row r="416" spans="6:7" x14ac:dyDescent="0.3">
      <c r="F416" s="1"/>
      <c r="G416" s="2"/>
    </row>
    <row r="417" spans="6:7" x14ac:dyDescent="0.3">
      <c r="F417" s="1"/>
      <c r="G417" s="2"/>
    </row>
    <row r="418" spans="6:7" x14ac:dyDescent="0.3">
      <c r="F418" s="1"/>
      <c r="G418" s="2"/>
    </row>
    <row r="419" spans="6:7" x14ac:dyDescent="0.3">
      <c r="F419" s="1"/>
      <c r="G419" s="2"/>
    </row>
    <row r="420" spans="6:7" x14ac:dyDescent="0.3">
      <c r="F420" s="1"/>
      <c r="G420" s="2"/>
    </row>
    <row r="421" spans="6:7" x14ac:dyDescent="0.3">
      <c r="F421" s="1"/>
      <c r="G421" s="2"/>
    </row>
    <row r="422" spans="6:7" x14ac:dyDescent="0.3">
      <c r="F422" s="1"/>
      <c r="G422" s="2"/>
    </row>
    <row r="423" spans="6:7" x14ac:dyDescent="0.3">
      <c r="F423" s="1"/>
      <c r="G423" s="2"/>
    </row>
    <row r="424" spans="6:7" x14ac:dyDescent="0.3">
      <c r="F424" s="1"/>
      <c r="G424" s="2"/>
    </row>
    <row r="425" spans="6:7" x14ac:dyDescent="0.3">
      <c r="F425" s="1"/>
      <c r="G425" s="2"/>
    </row>
    <row r="426" spans="6:7" x14ac:dyDescent="0.3">
      <c r="F426" s="1"/>
      <c r="G426" s="2"/>
    </row>
    <row r="427" spans="6:7" x14ac:dyDescent="0.3">
      <c r="F427" s="1"/>
      <c r="G427" s="2"/>
    </row>
    <row r="428" spans="6:7" x14ac:dyDescent="0.3">
      <c r="F428" s="1"/>
      <c r="G428" s="2"/>
    </row>
    <row r="429" spans="6:7" x14ac:dyDescent="0.3">
      <c r="F429" s="1"/>
      <c r="G429" s="2"/>
    </row>
    <row r="430" spans="6:7" x14ac:dyDescent="0.3">
      <c r="F430" s="1"/>
      <c r="G430" s="2"/>
    </row>
    <row r="431" spans="6:7" x14ac:dyDescent="0.3">
      <c r="F431" s="1"/>
      <c r="G431" s="2"/>
    </row>
    <row r="432" spans="6:7" x14ac:dyDescent="0.3">
      <c r="F432" s="1"/>
      <c r="G432" s="2"/>
    </row>
    <row r="433" spans="6:7" x14ac:dyDescent="0.3">
      <c r="F433" s="1"/>
      <c r="G433" s="2"/>
    </row>
    <row r="434" spans="6:7" x14ac:dyDescent="0.3">
      <c r="F434" s="1"/>
      <c r="G434" s="2"/>
    </row>
    <row r="435" spans="6:7" x14ac:dyDescent="0.3">
      <c r="F435" s="1"/>
      <c r="G435" s="2"/>
    </row>
    <row r="436" spans="6:7" x14ac:dyDescent="0.3">
      <c r="F436" s="1"/>
      <c r="G436" s="2"/>
    </row>
    <row r="437" spans="6:7" x14ac:dyDescent="0.3">
      <c r="F437" s="1"/>
      <c r="G437" s="2"/>
    </row>
    <row r="438" spans="6:7" x14ac:dyDescent="0.3">
      <c r="F438" s="1"/>
      <c r="G438" s="2"/>
    </row>
    <row r="439" spans="6:7" x14ac:dyDescent="0.3">
      <c r="F439" s="1"/>
      <c r="G439" s="2"/>
    </row>
    <row r="440" spans="6:7" x14ac:dyDescent="0.3">
      <c r="F440" s="1"/>
      <c r="G440" s="2"/>
    </row>
    <row r="441" spans="6:7" x14ac:dyDescent="0.3">
      <c r="F441" s="1"/>
      <c r="G441" s="2"/>
    </row>
    <row r="442" spans="6:7" x14ac:dyDescent="0.3">
      <c r="F442" s="1"/>
      <c r="G442" s="2"/>
    </row>
    <row r="443" spans="6:7" x14ac:dyDescent="0.3">
      <c r="F443" s="1"/>
      <c r="G443" s="2"/>
    </row>
    <row r="444" spans="6:7" x14ac:dyDescent="0.3">
      <c r="F444" s="1"/>
      <c r="G444" s="2"/>
    </row>
    <row r="445" spans="6:7" x14ac:dyDescent="0.3">
      <c r="F445" s="1"/>
      <c r="G445" s="2"/>
    </row>
    <row r="446" spans="6:7" x14ac:dyDescent="0.3">
      <c r="F446" s="1"/>
      <c r="G446" s="2"/>
    </row>
    <row r="447" spans="6:7" x14ac:dyDescent="0.3">
      <c r="F447" s="1"/>
      <c r="G447" s="2"/>
    </row>
    <row r="448" spans="6:7" x14ac:dyDescent="0.3">
      <c r="F448" s="1"/>
      <c r="G448" s="2"/>
    </row>
    <row r="449" spans="6:7" x14ac:dyDescent="0.3">
      <c r="F449" s="1"/>
      <c r="G449" s="2"/>
    </row>
    <row r="450" spans="6:7" x14ac:dyDescent="0.3">
      <c r="F450" s="1"/>
      <c r="G450" s="2"/>
    </row>
    <row r="451" spans="6:7" x14ac:dyDescent="0.3">
      <c r="F451" s="1"/>
      <c r="G451" s="2"/>
    </row>
    <row r="452" spans="6:7" x14ac:dyDescent="0.3">
      <c r="F452" s="1"/>
      <c r="G452" s="2"/>
    </row>
    <row r="453" spans="6:7" x14ac:dyDescent="0.3">
      <c r="F453" s="1"/>
      <c r="G453" s="2"/>
    </row>
    <row r="454" spans="6:7" x14ac:dyDescent="0.3">
      <c r="F454" s="1"/>
      <c r="G454" s="2"/>
    </row>
    <row r="455" spans="6:7" x14ac:dyDescent="0.3">
      <c r="F455" s="1"/>
      <c r="G455" s="2"/>
    </row>
    <row r="456" spans="6:7" x14ac:dyDescent="0.3">
      <c r="F456" s="1"/>
      <c r="G456" s="2"/>
    </row>
    <row r="457" spans="6:7" x14ac:dyDescent="0.3">
      <c r="F457" s="1"/>
      <c r="G457" s="2"/>
    </row>
    <row r="458" spans="6:7" x14ac:dyDescent="0.3">
      <c r="F458" s="1"/>
      <c r="G458" s="2"/>
    </row>
    <row r="459" spans="6:7" x14ac:dyDescent="0.3">
      <c r="F459" s="1"/>
      <c r="G459" s="2"/>
    </row>
    <row r="460" spans="6:7" x14ac:dyDescent="0.3">
      <c r="F460" s="1"/>
      <c r="G460" s="2"/>
    </row>
    <row r="461" spans="6:7" x14ac:dyDescent="0.3">
      <c r="F461" s="1"/>
      <c r="G461" s="2"/>
    </row>
    <row r="462" spans="6:7" x14ac:dyDescent="0.3">
      <c r="F462" s="1"/>
      <c r="G462" s="2"/>
    </row>
    <row r="463" spans="6:7" x14ac:dyDescent="0.3">
      <c r="F463" s="1"/>
      <c r="G463" s="2"/>
    </row>
    <row r="464" spans="6:7" x14ac:dyDescent="0.3">
      <c r="F464" s="1"/>
      <c r="G464" s="2"/>
    </row>
    <row r="465" spans="6:7" x14ac:dyDescent="0.3">
      <c r="F465" s="1"/>
      <c r="G465" s="2"/>
    </row>
    <row r="466" spans="6:7" x14ac:dyDescent="0.3">
      <c r="F466" s="1"/>
      <c r="G466" s="2"/>
    </row>
    <row r="467" spans="6:7" x14ac:dyDescent="0.3">
      <c r="F467" s="1"/>
      <c r="G467" s="2"/>
    </row>
    <row r="468" spans="6:7" x14ac:dyDescent="0.3">
      <c r="F468" s="1"/>
      <c r="G468" s="2"/>
    </row>
    <row r="469" spans="6:7" x14ac:dyDescent="0.3">
      <c r="F469" s="1"/>
      <c r="G469" s="2"/>
    </row>
    <row r="470" spans="6:7" x14ac:dyDescent="0.3">
      <c r="F470" s="1"/>
      <c r="G470" s="2"/>
    </row>
    <row r="471" spans="6:7" x14ac:dyDescent="0.3">
      <c r="F471" s="1"/>
      <c r="G471" s="2"/>
    </row>
    <row r="472" spans="6:7" x14ac:dyDescent="0.3">
      <c r="F472" s="1"/>
      <c r="G472" s="2"/>
    </row>
    <row r="473" spans="6:7" x14ac:dyDescent="0.3">
      <c r="F473" s="1"/>
      <c r="G473" s="2"/>
    </row>
    <row r="474" spans="6:7" x14ac:dyDescent="0.3">
      <c r="F474" s="1"/>
      <c r="G474" s="2"/>
    </row>
    <row r="475" spans="6:7" x14ac:dyDescent="0.3">
      <c r="F475" s="1"/>
      <c r="G475" s="2"/>
    </row>
    <row r="476" spans="6:7" x14ac:dyDescent="0.3">
      <c r="F476" s="1"/>
      <c r="G476" s="2"/>
    </row>
    <row r="477" spans="6:7" x14ac:dyDescent="0.3">
      <c r="F477" s="1"/>
      <c r="G477" s="2"/>
    </row>
    <row r="478" spans="6:7" x14ac:dyDescent="0.3">
      <c r="F478" s="1"/>
      <c r="G478" s="2"/>
    </row>
    <row r="479" spans="6:7" x14ac:dyDescent="0.3">
      <c r="F479" s="1"/>
      <c r="G479" s="2"/>
    </row>
    <row r="480" spans="6:7" x14ac:dyDescent="0.3">
      <c r="F480" s="1"/>
      <c r="G480" s="2"/>
    </row>
    <row r="481" spans="6:7" x14ac:dyDescent="0.3">
      <c r="F481" s="1"/>
      <c r="G481" s="2"/>
    </row>
    <row r="482" spans="6:7" x14ac:dyDescent="0.3">
      <c r="F482" s="1"/>
      <c r="G482" s="2"/>
    </row>
    <row r="483" spans="6:7" x14ac:dyDescent="0.3">
      <c r="F483" s="1"/>
      <c r="G483" s="2"/>
    </row>
    <row r="484" spans="6:7" x14ac:dyDescent="0.3">
      <c r="F484" s="1"/>
      <c r="G484" s="2"/>
    </row>
    <row r="485" spans="6:7" x14ac:dyDescent="0.3">
      <c r="F485" s="1"/>
      <c r="G485" s="2"/>
    </row>
    <row r="486" spans="6:7" x14ac:dyDescent="0.3">
      <c r="F486" s="1"/>
      <c r="G486" s="2"/>
    </row>
    <row r="487" spans="6:7" x14ac:dyDescent="0.3">
      <c r="F487" s="1"/>
      <c r="G487" s="2"/>
    </row>
    <row r="488" spans="6:7" x14ac:dyDescent="0.3">
      <c r="F488" s="1"/>
      <c r="G488" s="2"/>
    </row>
    <row r="489" spans="6:7" x14ac:dyDescent="0.3">
      <c r="F489" s="1"/>
      <c r="G489" s="2"/>
    </row>
    <row r="490" spans="6:7" x14ac:dyDescent="0.3">
      <c r="F490" s="1"/>
      <c r="G490" s="2"/>
    </row>
    <row r="491" spans="6:7" x14ac:dyDescent="0.3">
      <c r="F491" s="1"/>
      <c r="G491" s="2"/>
    </row>
    <row r="492" spans="6:7" x14ac:dyDescent="0.3">
      <c r="F492" s="1"/>
      <c r="G492" s="2"/>
    </row>
    <row r="493" spans="6:7" x14ac:dyDescent="0.3">
      <c r="F493" s="1"/>
      <c r="G493" s="2"/>
    </row>
    <row r="494" spans="6:7" x14ac:dyDescent="0.3">
      <c r="F494" s="1"/>
      <c r="G494" s="2"/>
    </row>
    <row r="495" spans="6:7" x14ac:dyDescent="0.3">
      <c r="F495" s="1"/>
      <c r="G495" s="2"/>
    </row>
    <row r="496" spans="6:7" x14ac:dyDescent="0.3">
      <c r="F496" s="1"/>
      <c r="G496" s="2"/>
    </row>
    <row r="497" spans="6:7" x14ac:dyDescent="0.3">
      <c r="F497" s="1"/>
      <c r="G497" s="2"/>
    </row>
    <row r="498" spans="6:7" x14ac:dyDescent="0.3">
      <c r="F498" s="1"/>
      <c r="G498" s="2"/>
    </row>
    <row r="499" spans="6:7" x14ac:dyDescent="0.3">
      <c r="F499" s="1"/>
      <c r="G499" s="2"/>
    </row>
    <row r="500" spans="6:7" x14ac:dyDescent="0.3">
      <c r="F500" s="1"/>
      <c r="G500" s="2"/>
    </row>
    <row r="501" spans="6:7" x14ac:dyDescent="0.3">
      <c r="F501" s="1"/>
      <c r="G501" s="2"/>
    </row>
    <row r="502" spans="6:7" x14ac:dyDescent="0.3">
      <c r="F502" s="1"/>
      <c r="G502" s="2"/>
    </row>
    <row r="503" spans="6:7" x14ac:dyDescent="0.3">
      <c r="F503" s="1"/>
      <c r="G503" s="2"/>
    </row>
    <row r="504" spans="6:7" x14ac:dyDescent="0.3">
      <c r="F504" s="1"/>
      <c r="G504" s="2"/>
    </row>
    <row r="505" spans="6:7" x14ac:dyDescent="0.3">
      <c r="F505" s="1"/>
      <c r="G505" s="2"/>
    </row>
    <row r="506" spans="6:7" x14ac:dyDescent="0.3">
      <c r="F506" s="1"/>
      <c r="G506" s="2"/>
    </row>
    <row r="507" spans="6:7" x14ac:dyDescent="0.3">
      <c r="F507" s="1"/>
      <c r="G507" s="2"/>
    </row>
    <row r="508" spans="6:7" x14ac:dyDescent="0.3">
      <c r="F508" s="1"/>
      <c r="G508" s="2"/>
    </row>
    <row r="509" spans="6:7" x14ac:dyDescent="0.3">
      <c r="F509" s="1"/>
      <c r="G509" s="2"/>
    </row>
    <row r="510" spans="6:7" x14ac:dyDescent="0.3">
      <c r="F510" s="1"/>
      <c r="G510" s="2"/>
    </row>
    <row r="511" spans="6:7" x14ac:dyDescent="0.3">
      <c r="F511" s="1"/>
      <c r="G511" s="2"/>
    </row>
    <row r="512" spans="6:7" x14ac:dyDescent="0.3">
      <c r="F512" s="1"/>
      <c r="G512" s="2"/>
    </row>
    <row r="513" spans="6:7" x14ac:dyDescent="0.3">
      <c r="F513" s="1"/>
      <c r="G513" s="2"/>
    </row>
    <row r="514" spans="6:7" x14ac:dyDescent="0.3">
      <c r="F514" s="1"/>
      <c r="G514" s="2"/>
    </row>
    <row r="515" spans="6:7" x14ac:dyDescent="0.3">
      <c r="F515" s="1"/>
      <c r="G515" s="2"/>
    </row>
    <row r="516" spans="6:7" x14ac:dyDescent="0.3">
      <c r="F516" s="1"/>
      <c r="G516" s="2"/>
    </row>
    <row r="517" spans="6:7" x14ac:dyDescent="0.3">
      <c r="F517" s="1"/>
      <c r="G517" s="2"/>
    </row>
    <row r="518" spans="6:7" x14ac:dyDescent="0.3">
      <c r="F518" s="1"/>
      <c r="G518" s="2"/>
    </row>
    <row r="519" spans="6:7" x14ac:dyDescent="0.3">
      <c r="F519" s="1"/>
      <c r="G519" s="2"/>
    </row>
    <row r="520" spans="6:7" x14ac:dyDescent="0.3">
      <c r="F520" s="1"/>
      <c r="G520" s="2"/>
    </row>
    <row r="521" spans="6:7" x14ac:dyDescent="0.3">
      <c r="F521" s="1"/>
      <c r="G521" s="2"/>
    </row>
    <row r="522" spans="6:7" x14ac:dyDescent="0.3">
      <c r="F522" s="1"/>
      <c r="G522" s="2"/>
    </row>
    <row r="523" spans="6:7" x14ac:dyDescent="0.3">
      <c r="F523" s="1"/>
      <c r="G523" s="2"/>
    </row>
    <row r="524" spans="6:7" x14ac:dyDescent="0.3">
      <c r="F524" s="1"/>
      <c r="G524" s="2"/>
    </row>
    <row r="525" spans="6:7" x14ac:dyDescent="0.3">
      <c r="F525" s="1"/>
      <c r="G525" s="2"/>
    </row>
    <row r="526" spans="6:7" x14ac:dyDescent="0.3">
      <c r="F526" s="1"/>
      <c r="G526" s="2"/>
    </row>
    <row r="527" spans="6:7" x14ac:dyDescent="0.3">
      <c r="F527" s="1"/>
      <c r="G527" s="2"/>
    </row>
    <row r="528" spans="6:7" x14ac:dyDescent="0.3">
      <c r="F528" s="1"/>
      <c r="G528" s="2"/>
    </row>
    <row r="529" spans="6:7" x14ac:dyDescent="0.3">
      <c r="F529" s="1"/>
      <c r="G529" s="2"/>
    </row>
    <row r="530" spans="6:7" x14ac:dyDescent="0.3">
      <c r="F530" s="1"/>
      <c r="G530" s="2"/>
    </row>
    <row r="531" spans="6:7" x14ac:dyDescent="0.3">
      <c r="F531" s="1"/>
      <c r="G531" s="2"/>
    </row>
    <row r="532" spans="6:7" x14ac:dyDescent="0.3">
      <c r="F532" s="1"/>
      <c r="G532" s="2"/>
    </row>
    <row r="533" spans="6:7" x14ac:dyDescent="0.3">
      <c r="F533" s="1"/>
      <c r="G533" s="2"/>
    </row>
    <row r="534" spans="6:7" x14ac:dyDescent="0.3">
      <c r="F534" s="1"/>
      <c r="G534" s="2"/>
    </row>
    <row r="535" spans="6:7" x14ac:dyDescent="0.3">
      <c r="F535" s="1"/>
      <c r="G535" s="2"/>
    </row>
    <row r="536" spans="6:7" x14ac:dyDescent="0.3">
      <c r="F536" s="1"/>
      <c r="G536" s="2"/>
    </row>
    <row r="537" spans="6:7" x14ac:dyDescent="0.3">
      <c r="F537" s="1"/>
      <c r="G537" s="2"/>
    </row>
    <row r="538" spans="6:7" x14ac:dyDescent="0.3">
      <c r="F538" s="1"/>
      <c r="G538" s="2"/>
    </row>
    <row r="539" spans="6:7" x14ac:dyDescent="0.3">
      <c r="F539" s="1"/>
      <c r="G539" s="2"/>
    </row>
    <row r="540" spans="6:7" x14ac:dyDescent="0.3">
      <c r="F540" s="1"/>
      <c r="G540" s="2"/>
    </row>
    <row r="541" spans="6:7" x14ac:dyDescent="0.3">
      <c r="F541" s="1"/>
      <c r="G541" s="2"/>
    </row>
    <row r="542" spans="6:7" x14ac:dyDescent="0.3">
      <c r="F542" s="1"/>
      <c r="G542" s="2"/>
    </row>
    <row r="543" spans="6:7" x14ac:dyDescent="0.3">
      <c r="F543" s="1"/>
      <c r="G543" s="2"/>
    </row>
    <row r="544" spans="6:7" x14ac:dyDescent="0.3">
      <c r="F544" s="1"/>
      <c r="G544" s="2"/>
    </row>
    <row r="545" spans="6:7" x14ac:dyDescent="0.3">
      <c r="F545" s="1"/>
      <c r="G545" s="2"/>
    </row>
    <row r="546" spans="6:7" x14ac:dyDescent="0.3">
      <c r="F546" s="1"/>
      <c r="G546" s="2"/>
    </row>
    <row r="547" spans="6:7" x14ac:dyDescent="0.3">
      <c r="F547" s="1"/>
      <c r="G547" s="2"/>
    </row>
    <row r="548" spans="6:7" x14ac:dyDescent="0.3">
      <c r="F548" s="1"/>
      <c r="G548" s="2"/>
    </row>
    <row r="549" spans="6:7" x14ac:dyDescent="0.3">
      <c r="F549" s="1"/>
      <c r="G549" s="2"/>
    </row>
    <row r="550" spans="6:7" x14ac:dyDescent="0.3">
      <c r="F550" s="1"/>
      <c r="G550" s="2"/>
    </row>
    <row r="551" spans="6:7" x14ac:dyDescent="0.3">
      <c r="F551" s="1"/>
      <c r="G551" s="2"/>
    </row>
    <row r="552" spans="6:7" x14ac:dyDescent="0.3">
      <c r="F552" s="1"/>
      <c r="G552" s="2"/>
    </row>
    <row r="553" spans="6:7" x14ac:dyDescent="0.3">
      <c r="F553" s="1"/>
      <c r="G553" s="2"/>
    </row>
    <row r="554" spans="6:7" x14ac:dyDescent="0.3">
      <c r="F554" s="1"/>
      <c r="G554" s="2"/>
    </row>
    <row r="555" spans="6:7" x14ac:dyDescent="0.3">
      <c r="F555" s="1"/>
      <c r="G555" s="2"/>
    </row>
    <row r="556" spans="6:7" x14ac:dyDescent="0.3">
      <c r="F556" s="1"/>
      <c r="G556" s="2"/>
    </row>
    <row r="557" spans="6:7" x14ac:dyDescent="0.3">
      <c r="F557" s="1"/>
      <c r="G557" s="2"/>
    </row>
    <row r="558" spans="6:7" x14ac:dyDescent="0.3">
      <c r="F558" s="1"/>
      <c r="G558" s="2"/>
    </row>
    <row r="559" spans="6:7" x14ac:dyDescent="0.3">
      <c r="F559" s="1"/>
      <c r="G559" s="2"/>
    </row>
    <row r="560" spans="6:7" x14ac:dyDescent="0.3">
      <c r="F560" s="1"/>
      <c r="G560" s="2"/>
    </row>
    <row r="561" spans="6:7" x14ac:dyDescent="0.3">
      <c r="F561" s="1"/>
      <c r="G561" s="2"/>
    </row>
    <row r="562" spans="6:7" x14ac:dyDescent="0.3">
      <c r="F562" s="1"/>
      <c r="G562" s="2"/>
    </row>
    <row r="563" spans="6:7" x14ac:dyDescent="0.3">
      <c r="F563" s="1"/>
      <c r="G563" s="2"/>
    </row>
    <row r="564" spans="6:7" x14ac:dyDescent="0.3">
      <c r="F564" s="1"/>
      <c r="G564" s="2"/>
    </row>
    <row r="565" spans="6:7" x14ac:dyDescent="0.3">
      <c r="F565" s="1"/>
      <c r="G565" s="2"/>
    </row>
    <row r="566" spans="6:7" x14ac:dyDescent="0.3">
      <c r="F566" s="1"/>
      <c r="G566" s="2"/>
    </row>
    <row r="567" spans="6:7" x14ac:dyDescent="0.3">
      <c r="F567" s="1"/>
      <c r="G567" s="2"/>
    </row>
    <row r="568" spans="6:7" x14ac:dyDescent="0.3">
      <c r="F568" s="1"/>
      <c r="G568" s="2"/>
    </row>
    <row r="569" spans="6:7" x14ac:dyDescent="0.3">
      <c r="F569" s="1"/>
      <c r="G569" s="2"/>
    </row>
    <row r="570" spans="6:7" x14ac:dyDescent="0.3">
      <c r="F570" s="1"/>
      <c r="G570" s="2"/>
    </row>
    <row r="571" spans="6:7" x14ac:dyDescent="0.3">
      <c r="F571" s="1"/>
      <c r="G571" s="2"/>
    </row>
    <row r="572" spans="6:7" x14ac:dyDescent="0.3">
      <c r="F572" s="1"/>
      <c r="G572" s="2"/>
    </row>
    <row r="573" spans="6:7" x14ac:dyDescent="0.3">
      <c r="F573" s="1"/>
      <c r="G573" s="2"/>
    </row>
    <row r="574" spans="6:7" x14ac:dyDescent="0.3">
      <c r="F574" s="1"/>
      <c r="G574" s="2"/>
    </row>
    <row r="575" spans="6:7" x14ac:dyDescent="0.3">
      <c r="F575" s="1"/>
      <c r="G575" s="2"/>
    </row>
    <row r="576" spans="6:7" x14ac:dyDescent="0.3">
      <c r="F576" s="1"/>
      <c r="G576" s="2"/>
    </row>
    <row r="577" spans="6:7" x14ac:dyDescent="0.3">
      <c r="F577" s="1"/>
      <c r="G577" s="2"/>
    </row>
    <row r="578" spans="6:7" x14ac:dyDescent="0.3">
      <c r="F578" s="1"/>
      <c r="G578" s="2"/>
    </row>
    <row r="579" spans="6:7" x14ac:dyDescent="0.3">
      <c r="F579" s="1"/>
      <c r="G579" s="2"/>
    </row>
    <row r="580" spans="6:7" x14ac:dyDescent="0.3">
      <c r="F580" s="1"/>
      <c r="G580" s="2"/>
    </row>
    <row r="581" spans="6:7" x14ac:dyDescent="0.3">
      <c r="F581" s="1"/>
      <c r="G581" s="2"/>
    </row>
    <row r="582" spans="6:7" x14ac:dyDescent="0.3">
      <c r="F582" s="1"/>
      <c r="G582" s="2"/>
    </row>
    <row r="583" spans="6:7" x14ac:dyDescent="0.3">
      <c r="F583" s="1"/>
      <c r="G583" s="2"/>
    </row>
    <row r="584" spans="6:7" x14ac:dyDescent="0.3">
      <c r="F584" s="1"/>
      <c r="G584" s="2"/>
    </row>
    <row r="585" spans="6:7" x14ac:dyDescent="0.3">
      <c r="F585" s="1"/>
      <c r="G585" s="2"/>
    </row>
    <row r="586" spans="6:7" x14ac:dyDescent="0.3">
      <c r="F586" s="1"/>
      <c r="G586" s="2"/>
    </row>
    <row r="587" spans="6:7" x14ac:dyDescent="0.3">
      <c r="F587" s="1"/>
      <c r="G587" s="2"/>
    </row>
    <row r="588" spans="6:7" x14ac:dyDescent="0.3">
      <c r="F588" s="1"/>
      <c r="G588" s="2"/>
    </row>
    <row r="589" spans="6:7" x14ac:dyDescent="0.3">
      <c r="F589" s="1"/>
      <c r="G589" s="2"/>
    </row>
    <row r="590" spans="6:7" x14ac:dyDescent="0.3">
      <c r="F590" s="1"/>
      <c r="G590" s="2"/>
    </row>
    <row r="591" spans="6:7" x14ac:dyDescent="0.3">
      <c r="F591" s="1"/>
      <c r="G591" s="2"/>
    </row>
    <row r="592" spans="6:7" x14ac:dyDescent="0.3">
      <c r="F592" s="1"/>
      <c r="G592" s="2"/>
    </row>
    <row r="593" spans="6:7" x14ac:dyDescent="0.3">
      <c r="F593" s="1"/>
      <c r="G593" s="2"/>
    </row>
    <row r="594" spans="6:7" x14ac:dyDescent="0.3">
      <c r="F594" s="1"/>
      <c r="G594" s="2"/>
    </row>
    <row r="595" spans="6:7" x14ac:dyDescent="0.3">
      <c r="F595" s="1"/>
      <c r="G595" s="2"/>
    </row>
    <row r="596" spans="6:7" x14ac:dyDescent="0.3">
      <c r="F596" s="1"/>
      <c r="G596" s="2"/>
    </row>
    <row r="597" spans="6:7" x14ac:dyDescent="0.3">
      <c r="F597" s="1"/>
      <c r="G597" s="2"/>
    </row>
    <row r="598" spans="6:7" x14ac:dyDescent="0.3">
      <c r="F598" s="1"/>
      <c r="G598" s="2"/>
    </row>
    <row r="599" spans="6:7" x14ac:dyDescent="0.3">
      <c r="F599" s="1"/>
      <c r="G599" s="2"/>
    </row>
    <row r="600" spans="6:7" x14ac:dyDescent="0.3">
      <c r="F600" s="1"/>
      <c r="G600" s="2"/>
    </row>
    <row r="601" spans="6:7" x14ac:dyDescent="0.3">
      <c r="F601" s="1"/>
      <c r="G601" s="2"/>
    </row>
    <row r="602" spans="6:7" x14ac:dyDescent="0.3">
      <c r="F602" s="1"/>
      <c r="G602" s="2"/>
    </row>
    <row r="603" spans="6:7" x14ac:dyDescent="0.3">
      <c r="F603" s="1"/>
      <c r="G603" s="2"/>
    </row>
    <row r="604" spans="6:7" x14ac:dyDescent="0.3">
      <c r="F604" s="1"/>
      <c r="G604" s="2"/>
    </row>
    <row r="605" spans="6:7" x14ac:dyDescent="0.3">
      <c r="F605" s="1"/>
      <c r="G605" s="2"/>
    </row>
    <row r="606" spans="6:7" x14ac:dyDescent="0.3">
      <c r="F606" s="1"/>
      <c r="G606" s="2"/>
    </row>
    <row r="607" spans="6:7" x14ac:dyDescent="0.3">
      <c r="F607" s="1"/>
      <c r="G607" s="2"/>
    </row>
    <row r="608" spans="6:7" x14ac:dyDescent="0.3">
      <c r="F608" s="1"/>
      <c r="G608" s="2"/>
    </row>
    <row r="609" spans="6:7" x14ac:dyDescent="0.3">
      <c r="F609" s="1"/>
      <c r="G609" s="2"/>
    </row>
    <row r="610" spans="6:7" x14ac:dyDescent="0.3">
      <c r="F610" s="1"/>
      <c r="G610" s="2"/>
    </row>
    <row r="611" spans="6:7" x14ac:dyDescent="0.3">
      <c r="F611" s="1"/>
      <c r="G611" s="2"/>
    </row>
    <row r="612" spans="6:7" x14ac:dyDescent="0.3">
      <c r="F612" s="1"/>
      <c r="G612" s="2"/>
    </row>
    <row r="613" spans="6:7" x14ac:dyDescent="0.3">
      <c r="F613" s="1"/>
      <c r="G613" s="2"/>
    </row>
    <row r="614" spans="6:7" x14ac:dyDescent="0.3">
      <c r="F614" s="1"/>
      <c r="G614" s="2"/>
    </row>
    <row r="615" spans="6:7" x14ac:dyDescent="0.3">
      <c r="F615" s="1"/>
      <c r="G615" s="2"/>
    </row>
    <row r="616" spans="6:7" x14ac:dyDescent="0.3">
      <c r="F616" s="1"/>
      <c r="G616" s="2"/>
    </row>
    <row r="617" spans="6:7" x14ac:dyDescent="0.3">
      <c r="F617" s="1"/>
      <c r="G617" s="2"/>
    </row>
    <row r="618" spans="6:7" x14ac:dyDescent="0.3">
      <c r="F618" s="1"/>
      <c r="G618" s="2"/>
    </row>
    <row r="619" spans="6:7" x14ac:dyDescent="0.3">
      <c r="F619" s="1"/>
      <c r="G619" s="2"/>
    </row>
    <row r="620" spans="6:7" x14ac:dyDescent="0.3">
      <c r="F620" s="1"/>
      <c r="G620" s="2"/>
    </row>
    <row r="621" spans="6:7" x14ac:dyDescent="0.3">
      <c r="F621" s="1"/>
      <c r="G621" s="2"/>
    </row>
    <row r="622" spans="6:7" x14ac:dyDescent="0.3">
      <c r="F622" s="1"/>
      <c r="G622" s="2"/>
    </row>
    <row r="623" spans="6:7" x14ac:dyDescent="0.3">
      <c r="F623" s="1"/>
      <c r="G623" s="2"/>
    </row>
    <row r="624" spans="6:7" x14ac:dyDescent="0.3">
      <c r="F624" s="1"/>
      <c r="G624" s="2"/>
    </row>
    <row r="625" spans="6:7" x14ac:dyDescent="0.3">
      <c r="F625" s="1"/>
      <c r="G625" s="2"/>
    </row>
    <row r="626" spans="6:7" x14ac:dyDescent="0.3">
      <c r="F626" s="1"/>
      <c r="G626" s="2"/>
    </row>
    <row r="627" spans="6:7" x14ac:dyDescent="0.3">
      <c r="F627" s="1"/>
      <c r="G627" s="2"/>
    </row>
    <row r="628" spans="6:7" x14ac:dyDescent="0.3">
      <c r="F628" s="1"/>
      <c r="G628" s="2"/>
    </row>
    <row r="629" spans="6:7" x14ac:dyDescent="0.3">
      <c r="F629" s="1"/>
      <c r="G629" s="2"/>
    </row>
    <row r="630" spans="6:7" x14ac:dyDescent="0.3">
      <c r="F630" s="1"/>
      <c r="G630" s="2"/>
    </row>
    <row r="631" spans="6:7" x14ac:dyDescent="0.3">
      <c r="F631" s="1"/>
      <c r="G631" s="2"/>
    </row>
    <row r="632" spans="6:7" x14ac:dyDescent="0.3">
      <c r="F632" s="1"/>
      <c r="G632" s="2"/>
    </row>
    <row r="633" spans="6:7" x14ac:dyDescent="0.3">
      <c r="F633" s="1"/>
      <c r="G633" s="2"/>
    </row>
    <row r="634" spans="6:7" x14ac:dyDescent="0.3">
      <c r="F634" s="1"/>
      <c r="G634" s="2"/>
    </row>
    <row r="635" spans="6:7" x14ac:dyDescent="0.3">
      <c r="F635" s="1"/>
      <c r="G635" s="2"/>
    </row>
    <row r="636" spans="6:7" x14ac:dyDescent="0.3">
      <c r="F636" s="1"/>
      <c r="G636" s="2"/>
    </row>
    <row r="637" spans="6:7" x14ac:dyDescent="0.3">
      <c r="F637" s="1"/>
      <c r="G637" s="2"/>
    </row>
    <row r="638" spans="6:7" x14ac:dyDescent="0.3">
      <c r="F638" s="1"/>
      <c r="G638" s="2"/>
    </row>
    <row r="639" spans="6:7" x14ac:dyDescent="0.3">
      <c r="F639" s="1"/>
      <c r="G639" s="2"/>
    </row>
    <row r="640" spans="6:7" x14ac:dyDescent="0.3">
      <c r="F640" s="1"/>
      <c r="G640" s="2"/>
    </row>
    <row r="641" spans="6:7" x14ac:dyDescent="0.3">
      <c r="F641" s="1"/>
      <c r="G641" s="2"/>
    </row>
    <row r="642" spans="6:7" x14ac:dyDescent="0.3">
      <c r="F642" s="1"/>
      <c r="G642" s="2"/>
    </row>
    <row r="643" spans="6:7" x14ac:dyDescent="0.3">
      <c r="F643" s="1"/>
      <c r="G643" s="2"/>
    </row>
    <row r="644" spans="6:7" x14ac:dyDescent="0.3">
      <c r="F644" s="1"/>
      <c r="G644" s="2"/>
    </row>
    <row r="645" spans="6:7" x14ac:dyDescent="0.3">
      <c r="F645" s="1"/>
      <c r="G645" s="2"/>
    </row>
    <row r="646" spans="6:7" x14ac:dyDescent="0.3">
      <c r="F646" s="1"/>
      <c r="G646" s="2"/>
    </row>
    <row r="647" spans="6:7" x14ac:dyDescent="0.3">
      <c r="F647" s="1"/>
      <c r="G647" s="2"/>
    </row>
    <row r="648" spans="6:7" x14ac:dyDescent="0.3">
      <c r="F648" s="1"/>
      <c r="G648" s="2"/>
    </row>
    <row r="649" spans="6:7" x14ac:dyDescent="0.3">
      <c r="F649" s="1"/>
      <c r="G649" s="2"/>
    </row>
    <row r="650" spans="6:7" x14ac:dyDescent="0.3">
      <c r="F650" s="1"/>
      <c r="G650" s="2"/>
    </row>
    <row r="651" spans="6:7" x14ac:dyDescent="0.3">
      <c r="F651" s="1"/>
      <c r="G651" s="2"/>
    </row>
    <row r="652" spans="6:7" x14ac:dyDescent="0.3">
      <c r="F652" s="1"/>
      <c r="G652" s="2"/>
    </row>
    <row r="653" spans="6:7" x14ac:dyDescent="0.3">
      <c r="F653" s="1"/>
      <c r="G653" s="2"/>
    </row>
    <row r="654" spans="6:7" x14ac:dyDescent="0.3">
      <c r="F654" s="1"/>
      <c r="G654" s="2"/>
    </row>
    <row r="655" spans="6:7" x14ac:dyDescent="0.3">
      <c r="F655" s="1"/>
      <c r="G655" s="2"/>
    </row>
    <row r="656" spans="6:7" x14ac:dyDescent="0.3">
      <c r="F656" s="1"/>
      <c r="G656" s="2"/>
    </row>
    <row r="657" spans="6:7" x14ac:dyDescent="0.3">
      <c r="F657" s="1"/>
      <c r="G657" s="2"/>
    </row>
    <row r="658" spans="6:7" x14ac:dyDescent="0.3">
      <c r="F658" s="1"/>
      <c r="G658" s="2"/>
    </row>
  </sheetData>
  <mergeCells count="10">
    <mergeCell ref="A1:XFD1"/>
    <mergeCell ref="C4:D4"/>
    <mergeCell ref="C5:D5"/>
    <mergeCell ref="C6:D6"/>
    <mergeCell ref="C7:D7"/>
    <mergeCell ref="C12:D12"/>
    <mergeCell ref="C11:D11"/>
    <mergeCell ref="C10:D10"/>
    <mergeCell ref="C9:D9"/>
    <mergeCell ref="C8:D8"/>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C076-51F8-43B6-B859-9A8AEBD9D6C3}">
  <dimension ref="A1:K315"/>
  <sheetViews>
    <sheetView showGridLines="0" workbookViewId="0">
      <selection activeCell="F13" sqref="F13"/>
    </sheetView>
  </sheetViews>
  <sheetFormatPr defaultRowHeight="25.8" x14ac:dyDescent="0.3"/>
  <cols>
    <col min="1" max="1" width="2.6640625" style="7" customWidth="1"/>
    <col min="2" max="2" width="22.33203125" bestFit="1" customWidth="1"/>
    <col min="3" max="3" width="11.44140625" bestFit="1" customWidth="1"/>
    <col min="6" max="6" width="22.33203125" bestFit="1" customWidth="1"/>
    <col min="7" max="7" width="11.44140625" bestFit="1" customWidth="1"/>
  </cols>
  <sheetData>
    <row r="1" spans="1:11" s="21" customFormat="1" ht="69" customHeight="1" x14ac:dyDescent="0.3">
      <c r="A1" s="21" t="s">
        <v>45</v>
      </c>
    </row>
    <row r="2" spans="1:11" s="22" customFormat="1" ht="14.4" customHeight="1" x14ac:dyDescent="0.3"/>
    <row r="3" spans="1:11" s="6" customFormat="1" ht="14.4" customHeight="1" x14ac:dyDescent="0.3">
      <c r="A3" s="7"/>
    </row>
    <row r="4" spans="1:11" ht="14.4" customHeight="1" x14ac:dyDescent="0.3">
      <c r="E4" s="26"/>
      <c r="F4" s="26"/>
      <c r="G4" s="26"/>
      <c r="H4" s="26"/>
      <c r="I4" s="26"/>
      <c r="J4" s="26"/>
      <c r="K4" s="26"/>
    </row>
    <row r="5" spans="1:11" ht="14.4" customHeight="1" x14ac:dyDescent="0.3">
      <c r="E5" s="26"/>
      <c r="F5" s="27" t="s">
        <v>61</v>
      </c>
      <c r="G5" s="46" t="s">
        <v>46</v>
      </c>
      <c r="H5" s="46" t="s">
        <v>43</v>
      </c>
      <c r="I5" s="26"/>
      <c r="J5" s="26"/>
      <c r="K5" s="26"/>
    </row>
    <row r="6" spans="1:11" ht="14.4" customHeight="1" x14ac:dyDescent="0.3">
      <c r="E6" s="26"/>
      <c r="F6" s="26" t="s">
        <v>47</v>
      </c>
      <c r="G6" s="45">
        <f>AVERAGE(data[Amount])</f>
        <v>4136.2299999999996</v>
      </c>
      <c r="H6" s="47">
        <f>AVERAGE(data[Units])</f>
        <v>152.19999999999999</v>
      </c>
      <c r="I6" s="26"/>
      <c r="J6" s="26"/>
      <c r="K6" s="26"/>
    </row>
    <row r="7" spans="1:11" ht="14.4" customHeight="1" x14ac:dyDescent="0.3">
      <c r="E7" s="26"/>
      <c r="F7" s="26" t="s">
        <v>48</v>
      </c>
      <c r="G7" s="45">
        <f>MEDIAN(data[Amount])</f>
        <v>3437</v>
      </c>
      <c r="H7" s="47">
        <f>MEDIAN(data[Units])</f>
        <v>124.5</v>
      </c>
      <c r="I7" s="26"/>
      <c r="J7" s="26"/>
      <c r="K7" s="26"/>
    </row>
    <row r="8" spans="1:11" ht="14.4" customHeight="1" x14ac:dyDescent="0.3">
      <c r="E8" s="26"/>
      <c r="F8" s="26" t="s">
        <v>49</v>
      </c>
      <c r="G8" s="45">
        <f>MIN(data[Amount])</f>
        <v>0</v>
      </c>
      <c r="H8" s="47">
        <f>MIN(data[Units])</f>
        <v>0</v>
      </c>
      <c r="I8" s="26"/>
      <c r="J8" s="26"/>
      <c r="K8" s="26"/>
    </row>
    <row r="9" spans="1:11" ht="14.4" customHeight="1" x14ac:dyDescent="0.3">
      <c r="E9" s="26"/>
      <c r="F9" s="26" t="s">
        <v>50</v>
      </c>
      <c r="G9" s="45">
        <f>MAX(data[Amount])</f>
        <v>16184</v>
      </c>
      <c r="H9" s="47">
        <f>MAX(data[Units])</f>
        <v>525</v>
      </c>
      <c r="I9" s="26"/>
      <c r="J9" s="26"/>
      <c r="K9" s="26"/>
    </row>
    <row r="10" spans="1:11" ht="14.4" customHeight="1" x14ac:dyDescent="0.3">
      <c r="E10" s="26"/>
      <c r="F10" s="26" t="s">
        <v>51</v>
      </c>
      <c r="G10" s="45">
        <f>G9-G8</f>
        <v>16184</v>
      </c>
      <c r="H10" s="47">
        <f>H9-H8</f>
        <v>525</v>
      </c>
      <c r="I10" s="26"/>
      <c r="J10" s="26"/>
      <c r="K10" s="26"/>
    </row>
    <row r="11" spans="1:11" ht="14.4" customHeight="1" x14ac:dyDescent="0.3">
      <c r="E11" s="26"/>
      <c r="F11" s="26" t="s">
        <v>52</v>
      </c>
      <c r="G11" s="45">
        <f>_xlfn.PERCENTILE.EXC(data[Amount],0.25)</f>
        <v>1652</v>
      </c>
      <c r="H11" s="47">
        <f>_xlfn.PERCENTILE.EXC(data[Units],0.25)</f>
        <v>54</v>
      </c>
      <c r="I11" s="26"/>
      <c r="J11" s="26"/>
      <c r="K11" s="26"/>
    </row>
    <row r="12" spans="1:11" ht="14.4" customHeight="1" x14ac:dyDescent="0.3">
      <c r="E12" s="26"/>
      <c r="F12" s="26" t="s">
        <v>53</v>
      </c>
      <c r="G12" s="45">
        <f>_xlfn.PERCENTILE.EXC(data[Amount],0.75)</f>
        <v>6245.75</v>
      </c>
      <c r="H12" s="47">
        <f>_xlfn.PERCENTILE.EXC(data[Units],0.75)</f>
        <v>223.5</v>
      </c>
      <c r="I12" s="26"/>
      <c r="J12" s="26"/>
      <c r="K12" s="26"/>
    </row>
    <row r="13" spans="1:11" ht="14.4" customHeight="1" x14ac:dyDescent="0.3">
      <c r="E13" s="26"/>
      <c r="F13" s="26"/>
      <c r="G13" s="45"/>
      <c r="H13" s="44"/>
      <c r="I13" s="26"/>
      <c r="J13" s="26"/>
      <c r="K13" s="26"/>
    </row>
    <row r="14" spans="1:11" ht="14.4" customHeight="1" x14ac:dyDescent="0.3">
      <c r="E14" s="26"/>
      <c r="F14" s="26" t="s">
        <v>54</v>
      </c>
      <c r="G14" s="45">
        <f>COUNTA(_xlfn.UNIQUE(data[Product]))</f>
        <v>22</v>
      </c>
      <c r="H14" s="44"/>
      <c r="I14" s="26"/>
      <c r="J14" s="26"/>
      <c r="K14" s="26"/>
    </row>
    <row r="15" spans="1:11" ht="14.4" customHeight="1" x14ac:dyDescent="0.3">
      <c r="E15" s="26"/>
      <c r="F15" s="26"/>
      <c r="G15" s="26"/>
      <c r="H15" s="26"/>
      <c r="I15" s="26"/>
      <c r="J15" s="26"/>
      <c r="K15" s="26"/>
    </row>
    <row r="16" spans="1:11" ht="14.4" customHeight="1" x14ac:dyDescent="0.3">
      <c r="E16" s="26"/>
      <c r="F16" s="26"/>
      <c r="G16" s="26"/>
      <c r="H16" s="26"/>
      <c r="I16" s="26"/>
      <c r="J16" s="26"/>
      <c r="K16" s="26"/>
    </row>
    <row r="17" spans="5:11" ht="14.4" customHeight="1" x14ac:dyDescent="0.3">
      <c r="E17" s="26"/>
      <c r="F17" s="26"/>
      <c r="G17" s="26"/>
      <c r="H17" s="26"/>
      <c r="I17" s="26"/>
      <c r="J17" s="26"/>
      <c r="K17" s="26"/>
    </row>
    <row r="18" spans="5:11" ht="14.4" customHeight="1" x14ac:dyDescent="0.3"/>
    <row r="19" spans="5:11" ht="14.4" customHeight="1" x14ac:dyDescent="0.3"/>
    <row r="20" spans="5:11" ht="14.4" customHeight="1" x14ac:dyDescent="0.3"/>
    <row r="21" spans="5:11" ht="14.4" customHeight="1" x14ac:dyDescent="0.3"/>
    <row r="22" spans="5:11" ht="14.4" customHeight="1" x14ac:dyDescent="0.3"/>
    <row r="23" spans="5:11" ht="14.4" customHeight="1" x14ac:dyDescent="0.3"/>
    <row r="24" spans="5:11" ht="14.4" customHeight="1" x14ac:dyDescent="0.3"/>
    <row r="25" spans="5:11" ht="14.4" customHeight="1" x14ac:dyDescent="0.3"/>
    <row r="26" spans="5:11" ht="14.4" customHeight="1" x14ac:dyDescent="0.3"/>
    <row r="27" spans="5:11" ht="14.4" customHeight="1" x14ac:dyDescent="0.3"/>
    <row r="28" spans="5:11" ht="14.4" customHeight="1" x14ac:dyDescent="0.3"/>
    <row r="29" spans="5:11" ht="14.4" customHeight="1" x14ac:dyDescent="0.3"/>
    <row r="30" spans="5:11" ht="14.4" customHeight="1" x14ac:dyDescent="0.3"/>
    <row r="31" spans="5:11" ht="14.4" customHeight="1" x14ac:dyDescent="0.3"/>
    <row r="32" spans="5:11" ht="14.4" customHeight="1" x14ac:dyDescent="0.3"/>
    <row r="33" ht="14.4" customHeight="1" x14ac:dyDescent="0.3"/>
    <row r="34" ht="14.4" customHeight="1" x14ac:dyDescent="0.3"/>
    <row r="35" ht="14.4" customHeight="1" x14ac:dyDescent="0.3"/>
    <row r="36" ht="14.4" customHeight="1" x14ac:dyDescent="0.3"/>
    <row r="37" ht="14.4" customHeight="1" x14ac:dyDescent="0.3"/>
    <row r="38" ht="14.4" customHeight="1" x14ac:dyDescent="0.3"/>
    <row r="39" ht="14.4" customHeight="1" x14ac:dyDescent="0.3"/>
    <row r="40" ht="14.4" customHeight="1" x14ac:dyDescent="0.3"/>
    <row r="41" ht="14.4" customHeight="1" x14ac:dyDescent="0.3"/>
    <row r="42" ht="14.4" customHeight="1" x14ac:dyDescent="0.3"/>
    <row r="43" ht="14.4" customHeight="1" x14ac:dyDescent="0.3"/>
    <row r="44" ht="14.4" customHeight="1" x14ac:dyDescent="0.3"/>
    <row r="45" ht="14.4" customHeight="1" x14ac:dyDescent="0.3"/>
    <row r="46" ht="14.4" customHeight="1" x14ac:dyDescent="0.3"/>
    <row r="47" ht="14.4" customHeight="1" x14ac:dyDescent="0.3"/>
    <row r="48" ht="14.4" customHeight="1" x14ac:dyDescent="0.3"/>
    <row r="49" ht="14.4" customHeight="1" x14ac:dyDescent="0.3"/>
    <row r="50" ht="14.4" customHeight="1" x14ac:dyDescent="0.3"/>
    <row r="51" ht="14.4" customHeight="1" x14ac:dyDescent="0.3"/>
    <row r="52" ht="14.4" customHeight="1" x14ac:dyDescent="0.3"/>
    <row r="53" ht="14.4" customHeight="1" x14ac:dyDescent="0.3"/>
    <row r="54" ht="14.4" customHeight="1" x14ac:dyDescent="0.3"/>
    <row r="55" ht="14.4" customHeight="1" x14ac:dyDescent="0.3"/>
    <row r="56" ht="14.4" customHeight="1" x14ac:dyDescent="0.3"/>
    <row r="57" ht="14.4" customHeight="1" x14ac:dyDescent="0.3"/>
    <row r="58" ht="14.4" customHeight="1" x14ac:dyDescent="0.3"/>
    <row r="59" ht="14.4" customHeight="1" x14ac:dyDescent="0.3"/>
    <row r="60" ht="14.4" customHeight="1" x14ac:dyDescent="0.3"/>
    <row r="61" ht="14.4" customHeight="1" x14ac:dyDescent="0.3"/>
    <row r="62" ht="14.4" customHeight="1" x14ac:dyDescent="0.3"/>
    <row r="63" ht="14.4" customHeight="1" x14ac:dyDescent="0.3"/>
    <row r="64" ht="14.4" customHeight="1" x14ac:dyDescent="0.3"/>
    <row r="65" ht="14.4" customHeight="1" x14ac:dyDescent="0.3"/>
    <row r="66" ht="14.4" customHeight="1" x14ac:dyDescent="0.3"/>
    <row r="67" ht="14.4" customHeight="1" x14ac:dyDescent="0.3"/>
    <row r="68" ht="14.4" customHeight="1" x14ac:dyDescent="0.3"/>
    <row r="69" ht="14.4" customHeight="1" x14ac:dyDescent="0.3"/>
    <row r="70" ht="14.4" customHeight="1" x14ac:dyDescent="0.3"/>
    <row r="71" ht="14.4" customHeight="1" x14ac:dyDescent="0.3"/>
    <row r="72" ht="14.4" customHeight="1" x14ac:dyDescent="0.3"/>
    <row r="73" ht="14.4" customHeight="1" x14ac:dyDescent="0.3"/>
    <row r="74" ht="14.4" customHeight="1" x14ac:dyDescent="0.3"/>
    <row r="75" ht="14.4" customHeight="1" x14ac:dyDescent="0.3"/>
    <row r="76" ht="14.4" customHeight="1" x14ac:dyDescent="0.3"/>
    <row r="77" ht="14.4" customHeight="1" x14ac:dyDescent="0.3"/>
    <row r="78" ht="14.4" customHeight="1" x14ac:dyDescent="0.3"/>
    <row r="79" ht="14.4" customHeight="1" x14ac:dyDescent="0.3"/>
    <row r="80" ht="14.4" customHeight="1" x14ac:dyDescent="0.3"/>
    <row r="81" ht="14.4" customHeight="1" x14ac:dyDescent="0.3"/>
    <row r="82" ht="14.4" customHeight="1" x14ac:dyDescent="0.3"/>
    <row r="83" ht="14.4" customHeight="1" x14ac:dyDescent="0.3"/>
    <row r="84" ht="14.4" customHeight="1" x14ac:dyDescent="0.3"/>
    <row r="85" ht="14.4" customHeight="1" x14ac:dyDescent="0.3"/>
    <row r="86" ht="14.4" customHeight="1" x14ac:dyDescent="0.3"/>
    <row r="87" ht="14.4" customHeight="1" x14ac:dyDescent="0.3"/>
    <row r="88" ht="14.4" customHeight="1" x14ac:dyDescent="0.3"/>
    <row r="89" ht="14.4" customHeight="1" x14ac:dyDescent="0.3"/>
    <row r="90" ht="14.4" customHeight="1" x14ac:dyDescent="0.3"/>
    <row r="91" ht="14.4" customHeight="1" x14ac:dyDescent="0.3"/>
    <row r="92" ht="14.4" customHeight="1" x14ac:dyDescent="0.3"/>
    <row r="93" ht="14.4" customHeight="1" x14ac:dyDescent="0.3"/>
    <row r="94" ht="14.4" customHeight="1" x14ac:dyDescent="0.3"/>
    <row r="95" ht="14.4" customHeight="1" x14ac:dyDescent="0.3"/>
    <row r="96" ht="14.4" customHeight="1" x14ac:dyDescent="0.3"/>
    <row r="97" ht="14.4" customHeight="1" x14ac:dyDescent="0.3"/>
    <row r="98" ht="14.4" customHeight="1" x14ac:dyDescent="0.3"/>
    <row r="99" ht="14.4" customHeight="1" x14ac:dyDescent="0.3"/>
    <row r="100" ht="14.4" customHeight="1" x14ac:dyDescent="0.3"/>
    <row r="101" ht="14.4" customHeight="1" x14ac:dyDescent="0.3"/>
    <row r="102" ht="14.4" customHeight="1" x14ac:dyDescent="0.3"/>
    <row r="103" ht="14.4" customHeight="1" x14ac:dyDescent="0.3"/>
    <row r="104" ht="14.4" customHeight="1" x14ac:dyDescent="0.3"/>
    <row r="105" ht="14.4" customHeight="1" x14ac:dyDescent="0.3"/>
    <row r="106" ht="14.4" customHeight="1" x14ac:dyDescent="0.3"/>
    <row r="107" ht="14.4" customHeight="1" x14ac:dyDescent="0.3"/>
    <row r="108" ht="14.4" customHeight="1" x14ac:dyDescent="0.3"/>
    <row r="109" ht="14.4" customHeight="1" x14ac:dyDescent="0.3"/>
    <row r="110" ht="14.4" customHeight="1" x14ac:dyDescent="0.3"/>
    <row r="111" ht="14.4" customHeight="1" x14ac:dyDescent="0.3"/>
    <row r="112" ht="14.4" customHeight="1" x14ac:dyDescent="0.3"/>
    <row r="113" ht="14.4" customHeight="1" x14ac:dyDescent="0.3"/>
    <row r="114" ht="14.4" customHeight="1" x14ac:dyDescent="0.3"/>
    <row r="115" ht="14.4" customHeight="1" x14ac:dyDescent="0.3"/>
    <row r="116" ht="14.4" customHeight="1" x14ac:dyDescent="0.3"/>
    <row r="117" ht="14.4" customHeight="1" x14ac:dyDescent="0.3"/>
    <row r="118" ht="14.4" customHeight="1" x14ac:dyDescent="0.3"/>
    <row r="119" ht="14.4" customHeight="1" x14ac:dyDescent="0.3"/>
    <row r="120" ht="14.4" customHeight="1" x14ac:dyDescent="0.3"/>
    <row r="121" ht="14.4" customHeight="1" x14ac:dyDescent="0.3"/>
    <row r="122" ht="14.4" customHeight="1" x14ac:dyDescent="0.3"/>
    <row r="123" ht="14.4" customHeight="1" x14ac:dyDescent="0.3"/>
    <row r="124" ht="14.4" customHeight="1" x14ac:dyDescent="0.3"/>
    <row r="125" ht="14.4" customHeight="1" x14ac:dyDescent="0.3"/>
    <row r="126" ht="14.4" customHeight="1" x14ac:dyDescent="0.3"/>
    <row r="127" ht="14.4" customHeight="1" x14ac:dyDescent="0.3"/>
    <row r="128" ht="14.4" customHeight="1" x14ac:dyDescent="0.3"/>
    <row r="129" ht="14.4" customHeight="1" x14ac:dyDescent="0.3"/>
    <row r="130" ht="14.4" customHeight="1" x14ac:dyDescent="0.3"/>
    <row r="131" ht="14.4" customHeight="1" x14ac:dyDescent="0.3"/>
    <row r="132" ht="14.4" customHeight="1" x14ac:dyDescent="0.3"/>
    <row r="133" ht="14.4" customHeight="1" x14ac:dyDescent="0.3"/>
    <row r="134" ht="14.4" customHeight="1" x14ac:dyDescent="0.3"/>
    <row r="135" ht="14.4" customHeight="1" x14ac:dyDescent="0.3"/>
    <row r="136" ht="14.4" customHeight="1" x14ac:dyDescent="0.3"/>
    <row r="137" ht="14.4" customHeight="1" x14ac:dyDescent="0.3"/>
    <row r="138" ht="14.4" customHeight="1" x14ac:dyDescent="0.3"/>
    <row r="139" ht="14.4" customHeight="1" x14ac:dyDescent="0.3"/>
    <row r="140" ht="14.4" customHeight="1" x14ac:dyDescent="0.3"/>
    <row r="141" ht="14.4" customHeight="1" x14ac:dyDescent="0.3"/>
    <row r="142" ht="14.4" customHeight="1" x14ac:dyDescent="0.3"/>
    <row r="143" ht="14.4" customHeight="1" x14ac:dyDescent="0.3"/>
    <row r="144" ht="14.4" customHeight="1" x14ac:dyDescent="0.3"/>
    <row r="145" ht="14.4" customHeight="1" x14ac:dyDescent="0.3"/>
    <row r="146" ht="14.4" customHeight="1" x14ac:dyDescent="0.3"/>
    <row r="147" ht="14.4" customHeight="1" x14ac:dyDescent="0.3"/>
    <row r="148" ht="14.4" customHeight="1" x14ac:dyDescent="0.3"/>
    <row r="149" ht="14.4" customHeight="1" x14ac:dyDescent="0.3"/>
    <row r="150" ht="14.4" customHeight="1" x14ac:dyDescent="0.3"/>
    <row r="151" ht="14.4" customHeight="1" x14ac:dyDescent="0.3"/>
    <row r="152" ht="14.4" customHeight="1" x14ac:dyDescent="0.3"/>
    <row r="153" ht="14.4" customHeight="1" x14ac:dyDescent="0.3"/>
    <row r="154" ht="14.4" customHeight="1" x14ac:dyDescent="0.3"/>
    <row r="155" ht="14.4" customHeight="1" x14ac:dyDescent="0.3"/>
    <row r="156" ht="14.4" customHeight="1" x14ac:dyDescent="0.3"/>
    <row r="157" ht="14.4" customHeight="1" x14ac:dyDescent="0.3"/>
    <row r="158" ht="14.4" customHeight="1" x14ac:dyDescent="0.3"/>
    <row r="159" ht="14.4" customHeight="1" x14ac:dyDescent="0.3"/>
    <row r="160" ht="14.4" customHeight="1" x14ac:dyDescent="0.3"/>
    <row r="161" ht="14.4" customHeight="1" x14ac:dyDescent="0.3"/>
    <row r="162" ht="14.4" customHeight="1" x14ac:dyDescent="0.3"/>
    <row r="163" ht="14.4" customHeight="1" x14ac:dyDescent="0.3"/>
    <row r="164" ht="14.4" customHeight="1" x14ac:dyDescent="0.3"/>
    <row r="165" ht="14.4" customHeight="1" x14ac:dyDescent="0.3"/>
    <row r="166" ht="14.4" customHeight="1" x14ac:dyDescent="0.3"/>
    <row r="167" ht="14.4" customHeight="1" x14ac:dyDescent="0.3"/>
    <row r="168" ht="14.4" customHeight="1" x14ac:dyDescent="0.3"/>
    <row r="169" ht="14.4" customHeight="1" x14ac:dyDescent="0.3"/>
    <row r="170" ht="14.4" customHeight="1" x14ac:dyDescent="0.3"/>
    <row r="171" ht="14.4" customHeight="1" x14ac:dyDescent="0.3"/>
    <row r="172" ht="14.4" customHeight="1" x14ac:dyDescent="0.3"/>
    <row r="173" ht="14.4" customHeight="1" x14ac:dyDescent="0.3"/>
    <row r="174" ht="14.4" customHeight="1" x14ac:dyDescent="0.3"/>
    <row r="175" ht="14.4" customHeight="1" x14ac:dyDescent="0.3"/>
    <row r="176" ht="14.4" customHeight="1" x14ac:dyDescent="0.3"/>
    <row r="177" ht="14.4" customHeight="1" x14ac:dyDescent="0.3"/>
    <row r="178" ht="14.4" customHeight="1" x14ac:dyDescent="0.3"/>
    <row r="179" ht="14.4" customHeight="1" x14ac:dyDescent="0.3"/>
    <row r="180" ht="14.4" customHeight="1" x14ac:dyDescent="0.3"/>
    <row r="181" ht="14.4" customHeight="1" x14ac:dyDescent="0.3"/>
    <row r="182" ht="14.4" customHeight="1" x14ac:dyDescent="0.3"/>
    <row r="183" ht="14.4" customHeight="1" x14ac:dyDescent="0.3"/>
    <row r="184" ht="14.4" customHeight="1" x14ac:dyDescent="0.3"/>
    <row r="185" ht="14.4" customHeight="1" x14ac:dyDescent="0.3"/>
    <row r="186" ht="14.4" customHeight="1" x14ac:dyDescent="0.3"/>
    <row r="187" ht="14.4" customHeight="1" x14ac:dyDescent="0.3"/>
    <row r="188" ht="14.4" customHeight="1" x14ac:dyDescent="0.3"/>
    <row r="189" ht="14.4" customHeight="1" x14ac:dyDescent="0.3"/>
    <row r="190" ht="14.4" customHeight="1" x14ac:dyDescent="0.3"/>
    <row r="191" ht="14.4" customHeight="1" x14ac:dyDescent="0.3"/>
    <row r="192" ht="14.4" customHeight="1" x14ac:dyDescent="0.3"/>
    <row r="193" ht="14.4" customHeight="1" x14ac:dyDescent="0.3"/>
    <row r="194" ht="14.4" customHeight="1" x14ac:dyDescent="0.3"/>
    <row r="195" ht="14.4" customHeight="1" x14ac:dyDescent="0.3"/>
    <row r="196" ht="14.4" customHeight="1" x14ac:dyDescent="0.3"/>
    <row r="197" ht="14.4" customHeight="1" x14ac:dyDescent="0.3"/>
    <row r="198" ht="14.4" customHeight="1" x14ac:dyDescent="0.3"/>
    <row r="199" ht="14.4" customHeight="1" x14ac:dyDescent="0.3"/>
    <row r="200" ht="14.4" customHeight="1" x14ac:dyDescent="0.3"/>
    <row r="201" ht="14.4" customHeight="1" x14ac:dyDescent="0.3"/>
    <row r="202" ht="14.4" customHeight="1" x14ac:dyDescent="0.3"/>
    <row r="203" ht="14.4" customHeight="1" x14ac:dyDescent="0.3"/>
    <row r="204" ht="14.4" customHeight="1" x14ac:dyDescent="0.3"/>
    <row r="205" ht="14.4" customHeight="1" x14ac:dyDescent="0.3"/>
    <row r="206" ht="14.4" customHeight="1" x14ac:dyDescent="0.3"/>
    <row r="207" ht="14.4" customHeight="1" x14ac:dyDescent="0.3"/>
    <row r="208" ht="14.4" customHeight="1" x14ac:dyDescent="0.3"/>
    <row r="209" ht="14.4" customHeight="1" x14ac:dyDescent="0.3"/>
    <row r="210" ht="14.4" customHeight="1" x14ac:dyDescent="0.3"/>
    <row r="211" ht="14.4" customHeight="1" x14ac:dyDescent="0.3"/>
    <row r="212" ht="14.4" customHeight="1" x14ac:dyDescent="0.3"/>
    <row r="213" ht="14.4" customHeight="1" x14ac:dyDescent="0.3"/>
    <row r="214" ht="14.4" customHeight="1" x14ac:dyDescent="0.3"/>
    <row r="215" ht="14.4" customHeight="1" x14ac:dyDescent="0.3"/>
    <row r="216" ht="14.4" customHeight="1" x14ac:dyDescent="0.3"/>
    <row r="217" ht="14.4" customHeight="1" x14ac:dyDescent="0.3"/>
    <row r="218" ht="14.4" customHeight="1" x14ac:dyDescent="0.3"/>
    <row r="219" ht="14.4" customHeight="1" x14ac:dyDescent="0.3"/>
    <row r="220" ht="14.4" customHeight="1" x14ac:dyDescent="0.3"/>
    <row r="221" ht="14.4" customHeight="1" x14ac:dyDescent="0.3"/>
    <row r="222" ht="14.4" customHeight="1" x14ac:dyDescent="0.3"/>
    <row r="223" ht="14.4" customHeight="1" x14ac:dyDescent="0.3"/>
    <row r="224" ht="14.4" customHeight="1" x14ac:dyDescent="0.3"/>
    <row r="225" ht="14.4" customHeight="1" x14ac:dyDescent="0.3"/>
    <row r="226" ht="14.4" customHeight="1" x14ac:dyDescent="0.3"/>
    <row r="227" ht="14.4" customHeight="1" x14ac:dyDescent="0.3"/>
    <row r="228" ht="14.4" customHeight="1" x14ac:dyDescent="0.3"/>
    <row r="229" ht="14.4" customHeight="1" x14ac:dyDescent="0.3"/>
    <row r="230" ht="14.4" customHeight="1" x14ac:dyDescent="0.3"/>
    <row r="231" ht="14.4" customHeight="1" x14ac:dyDescent="0.3"/>
    <row r="232" ht="14.4" customHeight="1" x14ac:dyDescent="0.3"/>
    <row r="233" ht="14.4" customHeight="1" x14ac:dyDescent="0.3"/>
    <row r="234" ht="14.4" customHeight="1" x14ac:dyDescent="0.3"/>
    <row r="235" ht="14.4" customHeight="1" x14ac:dyDescent="0.3"/>
    <row r="236" ht="14.4" customHeight="1" x14ac:dyDescent="0.3"/>
    <row r="237" ht="14.4" customHeight="1" x14ac:dyDescent="0.3"/>
    <row r="238" ht="14.4" customHeight="1" x14ac:dyDescent="0.3"/>
    <row r="239" ht="14.4" customHeight="1" x14ac:dyDescent="0.3"/>
    <row r="240" ht="14.4" customHeight="1" x14ac:dyDescent="0.3"/>
    <row r="241" ht="14.4" customHeight="1" x14ac:dyDescent="0.3"/>
    <row r="242" ht="14.4" customHeight="1" x14ac:dyDescent="0.3"/>
    <row r="243" ht="14.4" customHeight="1" x14ac:dyDescent="0.3"/>
    <row r="244" ht="14.4" customHeight="1" x14ac:dyDescent="0.3"/>
    <row r="245" ht="14.4" customHeight="1" x14ac:dyDescent="0.3"/>
    <row r="246" ht="14.4" customHeight="1" x14ac:dyDescent="0.3"/>
    <row r="247" ht="14.4" customHeight="1" x14ac:dyDescent="0.3"/>
    <row r="248" ht="14.4" customHeight="1" x14ac:dyDescent="0.3"/>
    <row r="249" ht="14.4" customHeight="1" x14ac:dyDescent="0.3"/>
    <row r="250" ht="14.4" customHeight="1" x14ac:dyDescent="0.3"/>
    <row r="251" ht="14.4" customHeight="1" x14ac:dyDescent="0.3"/>
    <row r="252" ht="14.4" customHeight="1" x14ac:dyDescent="0.3"/>
    <row r="253" ht="14.4" customHeight="1" x14ac:dyDescent="0.3"/>
    <row r="254" ht="14.4" customHeight="1" x14ac:dyDescent="0.3"/>
    <row r="255" ht="14.4" customHeight="1" x14ac:dyDescent="0.3"/>
    <row r="256" ht="14.4" customHeight="1" x14ac:dyDescent="0.3"/>
    <row r="257" ht="14.4" customHeight="1" x14ac:dyDescent="0.3"/>
    <row r="258" ht="14.4" customHeight="1" x14ac:dyDescent="0.3"/>
    <row r="259" ht="14.4" customHeight="1" x14ac:dyDescent="0.3"/>
    <row r="260" ht="14.4" customHeight="1" x14ac:dyDescent="0.3"/>
    <row r="261" ht="14.4" customHeight="1" x14ac:dyDescent="0.3"/>
    <row r="262" ht="14.4" customHeight="1" x14ac:dyDescent="0.3"/>
    <row r="263" ht="14.4" customHeight="1" x14ac:dyDescent="0.3"/>
    <row r="264" ht="14.4" customHeight="1" x14ac:dyDescent="0.3"/>
    <row r="265" ht="14.4" customHeight="1" x14ac:dyDescent="0.3"/>
    <row r="266" ht="14.4" customHeight="1" x14ac:dyDescent="0.3"/>
    <row r="267" ht="14.4" customHeight="1" x14ac:dyDescent="0.3"/>
    <row r="268" ht="14.4" customHeight="1" x14ac:dyDescent="0.3"/>
    <row r="269" ht="14.4" customHeight="1" x14ac:dyDescent="0.3"/>
    <row r="270" ht="14.4" customHeight="1" x14ac:dyDescent="0.3"/>
    <row r="271" ht="14.4" customHeight="1" x14ac:dyDescent="0.3"/>
    <row r="272" ht="14.4" customHeight="1" x14ac:dyDescent="0.3"/>
    <row r="273" ht="14.4" customHeight="1" x14ac:dyDescent="0.3"/>
    <row r="274" ht="14.4" customHeight="1" x14ac:dyDescent="0.3"/>
    <row r="275" ht="14.4" customHeight="1" x14ac:dyDescent="0.3"/>
    <row r="276" ht="14.4" customHeight="1" x14ac:dyDescent="0.3"/>
    <row r="277" ht="14.4" customHeight="1" x14ac:dyDescent="0.3"/>
    <row r="278" ht="14.4" customHeight="1" x14ac:dyDescent="0.3"/>
    <row r="279" ht="14.4" customHeight="1" x14ac:dyDescent="0.3"/>
    <row r="280" ht="14.4" customHeight="1" x14ac:dyDescent="0.3"/>
    <row r="281" ht="14.4" customHeight="1" x14ac:dyDescent="0.3"/>
    <row r="282" ht="14.4" customHeight="1" x14ac:dyDescent="0.3"/>
    <row r="283" ht="14.4" customHeight="1" x14ac:dyDescent="0.3"/>
    <row r="284" ht="14.4" customHeight="1" x14ac:dyDescent="0.3"/>
    <row r="285" ht="14.4" customHeight="1" x14ac:dyDescent="0.3"/>
    <row r="286" ht="14.4" customHeight="1" x14ac:dyDescent="0.3"/>
    <row r="287" ht="14.4" customHeight="1" x14ac:dyDescent="0.3"/>
    <row r="288" ht="14.4" customHeight="1" x14ac:dyDescent="0.3"/>
    <row r="289" ht="14.4" customHeight="1" x14ac:dyDescent="0.3"/>
    <row r="290" ht="14.4" customHeight="1" x14ac:dyDescent="0.3"/>
    <row r="291" ht="14.4" customHeight="1" x14ac:dyDescent="0.3"/>
    <row r="292" ht="14.4" customHeight="1" x14ac:dyDescent="0.3"/>
    <row r="293" ht="14.4" customHeight="1" x14ac:dyDescent="0.3"/>
    <row r="294" ht="14.4" customHeight="1" x14ac:dyDescent="0.3"/>
    <row r="295" ht="14.4" customHeight="1" x14ac:dyDescent="0.3"/>
    <row r="296" ht="14.4" customHeight="1" x14ac:dyDescent="0.3"/>
    <row r="297" ht="14.4" customHeight="1" x14ac:dyDescent="0.3"/>
    <row r="298" ht="14.4" customHeight="1" x14ac:dyDescent="0.3"/>
    <row r="299" ht="14.4" customHeight="1" x14ac:dyDescent="0.3"/>
    <row r="300" ht="14.4" customHeight="1" x14ac:dyDescent="0.3"/>
    <row r="301" ht="14.4" customHeight="1" x14ac:dyDescent="0.3"/>
    <row r="302" ht="14.4" customHeight="1" x14ac:dyDescent="0.3"/>
    <row r="303" ht="14.4" customHeight="1" x14ac:dyDescent="0.3"/>
    <row r="304" ht="14.4" customHeight="1" x14ac:dyDescent="0.3"/>
    <row r="305" ht="14.4" customHeight="1" x14ac:dyDescent="0.3"/>
    <row r="306" ht="14.4" customHeight="1" x14ac:dyDescent="0.3"/>
    <row r="307" ht="14.4" customHeight="1" x14ac:dyDescent="0.3"/>
    <row r="308" ht="14.4" customHeight="1" x14ac:dyDescent="0.3"/>
    <row r="309" ht="14.4" customHeight="1" x14ac:dyDescent="0.3"/>
    <row r="310" ht="14.4" customHeight="1" x14ac:dyDescent="0.3"/>
    <row r="311" ht="14.4" customHeight="1" x14ac:dyDescent="0.3"/>
    <row r="312" ht="14.4" customHeight="1" x14ac:dyDescent="0.3"/>
    <row r="313" ht="14.4" customHeight="1" x14ac:dyDescent="0.3"/>
    <row r="314" ht="14.4" customHeight="1" x14ac:dyDescent="0.3"/>
    <row r="315" ht="14.4" customHeight="1" x14ac:dyDescent="0.3"/>
  </sheetData>
  <mergeCells count="2">
    <mergeCell ref="A1:XFD1"/>
    <mergeCell ref="A2:XFD2"/>
  </mergeCells>
  <phoneticPr fontId="4" type="noConversion"/>
  <pageMargins left="0.7" right="0.7" top="0.75" bottom="0.75" header="0.3" footer="0.3"/>
  <pageSetup paperSize="9"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3CB75-736B-4A8D-A3E1-BAEEBAF3B9F5}">
  <dimension ref="A1:F305"/>
  <sheetViews>
    <sheetView zoomScaleNormal="100" workbookViewId="0">
      <selection activeCell="A2" sqref="A2:XFD2"/>
    </sheetView>
  </sheetViews>
  <sheetFormatPr defaultRowHeight="25.8" x14ac:dyDescent="0.3"/>
  <cols>
    <col min="1" max="1" width="2.5546875" style="7" customWidth="1"/>
    <col min="2" max="2" width="15.109375" bestFit="1" customWidth="1"/>
    <col min="3" max="3" width="12.44140625" bestFit="1" customWidth="1"/>
    <col min="4" max="4" width="20.21875" bestFit="1" customWidth="1"/>
    <col min="5" max="5" width="8.88671875" bestFit="1" customWidth="1"/>
    <col min="6" max="6" width="11" customWidth="1"/>
  </cols>
  <sheetData>
    <row r="1" spans="1:6" s="9" customFormat="1" ht="70.8" customHeight="1" x14ac:dyDescent="0.3">
      <c r="A1" s="9" t="s">
        <v>55</v>
      </c>
    </row>
    <row r="2" spans="1:6" s="22" customFormat="1" ht="14.4" customHeight="1" x14ac:dyDescent="0.3"/>
    <row r="3" spans="1:6" s="6" customFormat="1" ht="14.4" customHeight="1" x14ac:dyDescent="0.3">
      <c r="A3" s="7"/>
    </row>
    <row r="4" spans="1:6" ht="14.4" customHeight="1" x14ac:dyDescent="0.3"/>
    <row r="5" spans="1:6" ht="14.4" customHeight="1" x14ac:dyDescent="0.3">
      <c r="B5" s="3" t="s">
        <v>11</v>
      </c>
      <c r="C5" s="3" t="s">
        <v>12</v>
      </c>
      <c r="D5" s="3" t="s">
        <v>0</v>
      </c>
      <c r="E5" s="4" t="s">
        <v>1</v>
      </c>
      <c r="F5" s="4" t="s">
        <v>43</v>
      </c>
    </row>
    <row r="6" spans="1:6" ht="14.4" customHeight="1" x14ac:dyDescent="0.3">
      <c r="B6" t="s">
        <v>2</v>
      </c>
      <c r="C6" t="s">
        <v>38</v>
      </c>
      <c r="D6" t="s">
        <v>31</v>
      </c>
      <c r="E6" s="1">
        <v>4326</v>
      </c>
      <c r="F6" s="2">
        <v>348</v>
      </c>
    </row>
    <row r="7" spans="1:6" ht="14.4" customHeight="1" x14ac:dyDescent="0.3">
      <c r="B7" t="s">
        <v>7</v>
      </c>
      <c r="C7" t="s">
        <v>38</v>
      </c>
      <c r="D7" t="s">
        <v>30</v>
      </c>
      <c r="E7" s="1">
        <v>10129</v>
      </c>
      <c r="F7" s="2">
        <v>312</v>
      </c>
    </row>
    <row r="8" spans="1:6" ht="14.4" customHeight="1" x14ac:dyDescent="0.3">
      <c r="B8" t="s">
        <v>3</v>
      </c>
      <c r="C8" t="s">
        <v>38</v>
      </c>
      <c r="D8" t="s">
        <v>26</v>
      </c>
      <c r="E8" s="1">
        <v>8841</v>
      </c>
      <c r="F8" s="2">
        <v>303</v>
      </c>
    </row>
    <row r="9" spans="1:6" ht="14.4" customHeight="1" x14ac:dyDescent="0.3">
      <c r="B9" t="s">
        <v>7</v>
      </c>
      <c r="C9" t="s">
        <v>38</v>
      </c>
      <c r="D9" t="s">
        <v>18</v>
      </c>
      <c r="E9" s="1">
        <v>1778</v>
      </c>
      <c r="F9" s="2">
        <v>270</v>
      </c>
    </row>
    <row r="10" spans="1:6" ht="14.4" customHeight="1" x14ac:dyDescent="0.3">
      <c r="B10" t="s">
        <v>8</v>
      </c>
      <c r="C10" t="s">
        <v>38</v>
      </c>
      <c r="D10" t="s">
        <v>23</v>
      </c>
      <c r="E10" s="1">
        <v>1701</v>
      </c>
      <c r="F10" s="2">
        <v>234</v>
      </c>
    </row>
    <row r="11" spans="1:6" ht="14.4" customHeight="1" x14ac:dyDescent="0.3">
      <c r="B11" t="s">
        <v>8</v>
      </c>
      <c r="C11" t="s">
        <v>38</v>
      </c>
      <c r="D11" t="s">
        <v>32</v>
      </c>
      <c r="E11" s="1">
        <v>3752</v>
      </c>
      <c r="F11" s="2">
        <v>213</v>
      </c>
    </row>
    <row r="12" spans="1:6" ht="14.4" customHeight="1" x14ac:dyDescent="0.3">
      <c r="B12" t="s">
        <v>2</v>
      </c>
      <c r="C12" t="s">
        <v>38</v>
      </c>
      <c r="D12" t="s">
        <v>28</v>
      </c>
      <c r="E12" s="1">
        <v>6580</v>
      </c>
      <c r="F12" s="2">
        <v>183</v>
      </c>
    </row>
    <row r="13" spans="1:6" ht="14.4" customHeight="1" x14ac:dyDescent="0.3">
      <c r="B13" t="s">
        <v>5</v>
      </c>
      <c r="C13" t="s">
        <v>38</v>
      </c>
      <c r="D13" t="s">
        <v>19</v>
      </c>
      <c r="E13" s="1">
        <v>5474</v>
      </c>
      <c r="F13" s="2">
        <v>168</v>
      </c>
    </row>
    <row r="14" spans="1:6" ht="14.4" customHeight="1" x14ac:dyDescent="0.3">
      <c r="B14" t="s">
        <v>9</v>
      </c>
      <c r="C14" t="s">
        <v>38</v>
      </c>
      <c r="D14" t="s">
        <v>24</v>
      </c>
      <c r="E14" s="1">
        <v>4137</v>
      </c>
      <c r="F14" s="2">
        <v>60</v>
      </c>
    </row>
    <row r="15" spans="1:6" ht="14.4" customHeight="1" x14ac:dyDescent="0.3">
      <c r="B15" t="s">
        <v>10</v>
      </c>
      <c r="C15" t="s">
        <v>38</v>
      </c>
      <c r="D15" t="s">
        <v>22</v>
      </c>
      <c r="E15" s="1">
        <v>2205</v>
      </c>
      <c r="F15" s="2">
        <v>141</v>
      </c>
    </row>
    <row r="16" spans="1:6" ht="14.4" customHeight="1" x14ac:dyDescent="0.3">
      <c r="B16" t="s">
        <v>6</v>
      </c>
      <c r="C16" t="s">
        <v>38</v>
      </c>
      <c r="D16" t="s">
        <v>33</v>
      </c>
      <c r="E16" s="1">
        <v>959</v>
      </c>
      <c r="F16" s="2">
        <v>135</v>
      </c>
    </row>
    <row r="17" spans="2:6" ht="14.4" customHeight="1" x14ac:dyDescent="0.3">
      <c r="B17" t="s">
        <v>10</v>
      </c>
      <c r="C17" t="s">
        <v>38</v>
      </c>
      <c r="D17" t="s">
        <v>4</v>
      </c>
      <c r="E17" s="1">
        <v>6860</v>
      </c>
      <c r="F17" s="2">
        <v>126</v>
      </c>
    </row>
    <row r="18" spans="2:6" ht="14.4" customHeight="1" x14ac:dyDescent="0.3">
      <c r="B18" t="s">
        <v>6</v>
      </c>
      <c r="C18" t="s">
        <v>38</v>
      </c>
      <c r="D18" t="s">
        <v>13</v>
      </c>
      <c r="E18" s="1">
        <v>2317</v>
      </c>
      <c r="F18" s="2">
        <v>123</v>
      </c>
    </row>
    <row r="19" spans="2:6" ht="14.4" customHeight="1" x14ac:dyDescent="0.3">
      <c r="B19" t="s">
        <v>10</v>
      </c>
      <c r="C19" t="s">
        <v>38</v>
      </c>
      <c r="D19" t="s">
        <v>13</v>
      </c>
      <c r="E19" s="1">
        <v>63</v>
      </c>
      <c r="F19" s="2">
        <v>123</v>
      </c>
    </row>
    <row r="20" spans="2:6" ht="14.4" customHeight="1" x14ac:dyDescent="0.3">
      <c r="B20" t="s">
        <v>9</v>
      </c>
      <c r="C20" t="s">
        <v>38</v>
      </c>
      <c r="D20" t="s">
        <v>16</v>
      </c>
      <c r="E20" s="1">
        <v>2646</v>
      </c>
      <c r="F20" s="2">
        <v>120</v>
      </c>
    </row>
    <row r="21" spans="2:6" ht="14.4" customHeight="1" x14ac:dyDescent="0.3">
      <c r="B21" t="s">
        <v>9</v>
      </c>
      <c r="C21" t="s">
        <v>38</v>
      </c>
      <c r="D21" t="s">
        <v>25</v>
      </c>
      <c r="E21" s="1">
        <v>3850</v>
      </c>
      <c r="F21" s="2">
        <v>102</v>
      </c>
    </row>
    <row r="22" spans="2:6" ht="14.4" customHeight="1" x14ac:dyDescent="0.3">
      <c r="B22" t="s">
        <v>40</v>
      </c>
      <c r="C22" t="s">
        <v>38</v>
      </c>
      <c r="D22" t="s">
        <v>4</v>
      </c>
      <c r="E22" s="1">
        <v>6125</v>
      </c>
      <c r="F22" s="2">
        <v>102</v>
      </c>
    </row>
    <row r="23" spans="2:6" ht="14.4" customHeight="1" x14ac:dyDescent="0.3">
      <c r="B23" t="s">
        <v>9</v>
      </c>
      <c r="C23" t="s">
        <v>38</v>
      </c>
      <c r="D23" t="s">
        <v>26</v>
      </c>
      <c r="E23" s="1">
        <v>2436</v>
      </c>
      <c r="F23" s="2">
        <v>99</v>
      </c>
    </row>
    <row r="24" spans="2:6" ht="14.4" customHeight="1" x14ac:dyDescent="0.3">
      <c r="B24" t="s">
        <v>40</v>
      </c>
      <c r="C24" t="s">
        <v>38</v>
      </c>
      <c r="D24" t="s">
        <v>25</v>
      </c>
      <c r="E24" s="1">
        <v>2541</v>
      </c>
      <c r="F24" s="2">
        <v>90</v>
      </c>
    </row>
    <row r="25" spans="2:6" ht="14.4" customHeight="1" x14ac:dyDescent="0.3">
      <c r="B25" t="s">
        <v>9</v>
      </c>
      <c r="C25" t="s">
        <v>38</v>
      </c>
      <c r="D25" t="s">
        <v>33</v>
      </c>
      <c r="E25" s="1">
        <v>9506</v>
      </c>
      <c r="F25" s="2">
        <v>87</v>
      </c>
    </row>
    <row r="26" spans="2:6" ht="14.4" customHeight="1" x14ac:dyDescent="0.3">
      <c r="B26" t="s">
        <v>40</v>
      </c>
      <c r="C26" t="s">
        <v>38</v>
      </c>
      <c r="D26" t="s">
        <v>26</v>
      </c>
      <c r="E26" s="1">
        <v>609</v>
      </c>
      <c r="F26" s="2">
        <v>87</v>
      </c>
    </row>
    <row r="27" spans="2:6" ht="14.4" customHeight="1" x14ac:dyDescent="0.3">
      <c r="B27" t="s">
        <v>8</v>
      </c>
      <c r="C27" t="s">
        <v>38</v>
      </c>
      <c r="D27" t="s">
        <v>22</v>
      </c>
      <c r="E27" s="1">
        <v>168</v>
      </c>
      <c r="F27" s="2">
        <v>84</v>
      </c>
    </row>
    <row r="28" spans="2:6" ht="14.4" customHeight="1" x14ac:dyDescent="0.3">
      <c r="B28" t="s">
        <v>8</v>
      </c>
      <c r="C28" t="s">
        <v>38</v>
      </c>
      <c r="D28" t="s">
        <v>21</v>
      </c>
      <c r="E28" s="1">
        <v>6433</v>
      </c>
      <c r="F28" s="2">
        <v>78</v>
      </c>
    </row>
    <row r="29" spans="2:6" ht="14.4" customHeight="1" x14ac:dyDescent="0.3">
      <c r="B29" t="s">
        <v>7</v>
      </c>
      <c r="C29" t="s">
        <v>38</v>
      </c>
      <c r="D29" t="s">
        <v>14</v>
      </c>
      <c r="E29" s="1">
        <v>1281</v>
      </c>
      <c r="F29" s="2">
        <v>75</v>
      </c>
    </row>
    <row r="30" spans="2:6" ht="14.4" customHeight="1" x14ac:dyDescent="0.3">
      <c r="B30" t="s">
        <v>6</v>
      </c>
      <c r="C30" t="s">
        <v>38</v>
      </c>
      <c r="D30" t="s">
        <v>25</v>
      </c>
      <c r="E30" s="1">
        <v>469</v>
      </c>
      <c r="F30" s="2">
        <v>75</v>
      </c>
    </row>
    <row r="31" spans="2:6" ht="14.4" customHeight="1" x14ac:dyDescent="0.3">
      <c r="B31" t="s">
        <v>2</v>
      </c>
      <c r="C31" t="s">
        <v>38</v>
      </c>
      <c r="D31" t="s">
        <v>23</v>
      </c>
      <c r="E31" s="1">
        <v>4417</v>
      </c>
      <c r="F31" s="2">
        <v>153</v>
      </c>
    </row>
    <row r="32" spans="2:6" ht="14.4" customHeight="1" x14ac:dyDescent="0.3">
      <c r="B32" t="s">
        <v>8</v>
      </c>
      <c r="C32" t="s">
        <v>38</v>
      </c>
      <c r="D32" t="s">
        <v>27</v>
      </c>
      <c r="E32" s="1">
        <v>2268</v>
      </c>
      <c r="F32" s="2">
        <v>63</v>
      </c>
    </row>
    <row r="33" spans="2:6" ht="14.4" customHeight="1" x14ac:dyDescent="0.3">
      <c r="B33" t="s">
        <v>6</v>
      </c>
      <c r="C33" t="s">
        <v>38</v>
      </c>
      <c r="D33" t="s">
        <v>31</v>
      </c>
      <c r="E33" s="1">
        <v>2681</v>
      </c>
      <c r="F33" s="2">
        <v>54</v>
      </c>
    </row>
    <row r="34" spans="2:6" ht="14.4" customHeight="1" x14ac:dyDescent="0.3">
      <c r="B34" t="s">
        <v>5</v>
      </c>
      <c r="C34" t="s">
        <v>38</v>
      </c>
      <c r="D34" t="s">
        <v>13</v>
      </c>
      <c r="E34" s="1">
        <v>7189</v>
      </c>
      <c r="F34" s="2">
        <v>54</v>
      </c>
    </row>
    <row r="35" spans="2:6" ht="14.4" customHeight="1" x14ac:dyDescent="0.3">
      <c r="B35" t="s">
        <v>2</v>
      </c>
      <c r="C35" t="s">
        <v>38</v>
      </c>
      <c r="D35" t="s">
        <v>13</v>
      </c>
      <c r="E35" s="1">
        <v>56</v>
      </c>
      <c r="F35" s="2">
        <v>51</v>
      </c>
    </row>
    <row r="36" spans="2:6" ht="14.4" customHeight="1" x14ac:dyDescent="0.3">
      <c r="B36" t="s">
        <v>40</v>
      </c>
      <c r="C36" t="s">
        <v>38</v>
      </c>
      <c r="D36" t="s">
        <v>24</v>
      </c>
      <c r="E36" s="1">
        <v>623</v>
      </c>
      <c r="F36" s="2">
        <v>51</v>
      </c>
    </row>
    <row r="37" spans="2:6" ht="14.4" customHeight="1" x14ac:dyDescent="0.3">
      <c r="B37" t="s">
        <v>5</v>
      </c>
      <c r="C37" t="s">
        <v>38</v>
      </c>
      <c r="D37" t="s">
        <v>25</v>
      </c>
      <c r="E37" s="1">
        <v>7483</v>
      </c>
      <c r="F37" s="2">
        <v>45</v>
      </c>
    </row>
    <row r="38" spans="2:6" ht="14.4" customHeight="1" x14ac:dyDescent="0.3">
      <c r="B38" t="s">
        <v>40</v>
      </c>
      <c r="C38" t="s">
        <v>38</v>
      </c>
      <c r="D38" t="s">
        <v>29</v>
      </c>
      <c r="E38" s="1">
        <v>2541</v>
      </c>
      <c r="F38" s="2">
        <v>45</v>
      </c>
    </row>
    <row r="39" spans="2:6" ht="14.4" customHeight="1" x14ac:dyDescent="0.3">
      <c r="B39" t="s">
        <v>40</v>
      </c>
      <c r="C39" t="s">
        <v>38</v>
      </c>
      <c r="D39" t="s">
        <v>31</v>
      </c>
      <c r="E39" s="1">
        <v>1988</v>
      </c>
      <c r="F39" s="2">
        <v>39</v>
      </c>
    </row>
    <row r="40" spans="2:6" ht="14.4" customHeight="1" x14ac:dyDescent="0.3">
      <c r="B40" t="s">
        <v>6</v>
      </c>
      <c r="C40" t="s">
        <v>38</v>
      </c>
      <c r="D40" t="s">
        <v>21</v>
      </c>
      <c r="E40" s="1">
        <v>7322</v>
      </c>
      <c r="F40" s="2">
        <v>36</v>
      </c>
    </row>
    <row r="41" spans="2:6" ht="14.4" customHeight="1" x14ac:dyDescent="0.3">
      <c r="B41" t="s">
        <v>41</v>
      </c>
      <c r="C41" t="s">
        <v>38</v>
      </c>
      <c r="D41" t="s">
        <v>25</v>
      </c>
      <c r="E41" s="1">
        <v>154</v>
      </c>
      <c r="F41" s="2">
        <v>21</v>
      </c>
    </row>
    <row r="42" spans="2:6" ht="14.4" customHeight="1" x14ac:dyDescent="0.3">
      <c r="B42" t="s">
        <v>5</v>
      </c>
      <c r="C42" t="s">
        <v>38</v>
      </c>
      <c r="D42" t="s">
        <v>32</v>
      </c>
      <c r="E42" s="1">
        <v>5075</v>
      </c>
      <c r="F42" s="2">
        <v>21</v>
      </c>
    </row>
    <row r="43" spans="2:6" ht="14.4" customHeight="1" x14ac:dyDescent="0.3">
      <c r="B43" t="s">
        <v>7</v>
      </c>
      <c r="C43" t="s">
        <v>38</v>
      </c>
      <c r="D43" t="s">
        <v>28</v>
      </c>
      <c r="E43" s="1">
        <v>5677</v>
      </c>
      <c r="F43" s="2">
        <v>258</v>
      </c>
    </row>
    <row r="44" spans="2:6" ht="14.4" customHeight="1" x14ac:dyDescent="0.3">
      <c r="B44" t="s">
        <v>6</v>
      </c>
      <c r="C44" t="s">
        <v>38</v>
      </c>
      <c r="D44" t="s">
        <v>27</v>
      </c>
      <c r="E44" s="1">
        <v>1134</v>
      </c>
      <c r="F44" s="2">
        <v>282</v>
      </c>
    </row>
    <row r="45" spans="2:6" ht="14.4" customHeight="1" x14ac:dyDescent="0.3">
      <c r="B45" t="s">
        <v>40</v>
      </c>
      <c r="C45" t="s">
        <v>38</v>
      </c>
      <c r="D45" t="s">
        <v>13</v>
      </c>
      <c r="E45" s="1">
        <v>5670</v>
      </c>
      <c r="F45" s="2">
        <v>297</v>
      </c>
    </row>
    <row r="46" spans="2:6" ht="14.4" customHeight="1" x14ac:dyDescent="0.3">
      <c r="B46" t="s">
        <v>9</v>
      </c>
      <c r="C46" t="s">
        <v>38</v>
      </c>
      <c r="D46" t="s">
        <v>17</v>
      </c>
      <c r="E46" s="1">
        <v>2408</v>
      </c>
      <c r="F46" s="2">
        <v>9</v>
      </c>
    </row>
    <row r="47" spans="2:6" ht="14.4" customHeight="1" x14ac:dyDescent="0.3">
      <c r="B47" t="s">
        <v>6</v>
      </c>
      <c r="C47" t="s">
        <v>38</v>
      </c>
      <c r="D47" t="s">
        <v>16</v>
      </c>
      <c r="E47" s="1">
        <v>938</v>
      </c>
      <c r="F47" s="2">
        <v>6</v>
      </c>
    </row>
    <row r="48" spans="2:6" ht="14.4" customHeight="1" x14ac:dyDescent="0.3">
      <c r="B48" t="s">
        <v>2</v>
      </c>
      <c r="C48" t="s">
        <v>38</v>
      </c>
      <c r="D48" t="s">
        <v>4</v>
      </c>
      <c r="E48" s="1">
        <v>3549</v>
      </c>
      <c r="F48" s="2">
        <v>3</v>
      </c>
    </row>
    <row r="49" spans="2:6" ht="14.4" customHeight="1" x14ac:dyDescent="0.3">
      <c r="B49" t="s">
        <v>41</v>
      </c>
      <c r="C49" t="s">
        <v>38</v>
      </c>
      <c r="D49" t="s">
        <v>22</v>
      </c>
      <c r="E49" s="1">
        <v>5915</v>
      </c>
      <c r="F49" s="2">
        <v>3</v>
      </c>
    </row>
    <row r="50" spans="2:6" ht="14.4" customHeight="1" x14ac:dyDescent="0.3">
      <c r="B50" t="s">
        <v>8</v>
      </c>
      <c r="C50" t="s">
        <v>38</v>
      </c>
      <c r="D50" t="s">
        <v>13</v>
      </c>
      <c r="E50" s="1">
        <v>819</v>
      </c>
      <c r="F50" s="2">
        <v>510</v>
      </c>
    </row>
    <row r="51" spans="2:6" ht="14.4" customHeight="1" x14ac:dyDescent="0.3">
      <c r="B51" t="s">
        <v>10</v>
      </c>
      <c r="C51" t="s">
        <v>38</v>
      </c>
      <c r="D51" t="s">
        <v>14</v>
      </c>
      <c r="E51" s="1">
        <v>5586</v>
      </c>
      <c r="F51" s="2">
        <v>525</v>
      </c>
    </row>
    <row r="52" spans="2:6" ht="14.4" customHeight="1" x14ac:dyDescent="0.3">
      <c r="B52" t="s">
        <v>5</v>
      </c>
      <c r="C52" t="s">
        <v>36</v>
      </c>
      <c r="D52" t="s">
        <v>17</v>
      </c>
      <c r="E52" s="1">
        <v>3339</v>
      </c>
      <c r="F52" s="2">
        <v>348</v>
      </c>
    </row>
    <row r="53" spans="2:6" ht="14.4" customHeight="1" x14ac:dyDescent="0.3">
      <c r="B53" t="s">
        <v>40</v>
      </c>
      <c r="C53" t="s">
        <v>36</v>
      </c>
      <c r="D53" t="s">
        <v>27</v>
      </c>
      <c r="E53" s="1">
        <v>3164</v>
      </c>
      <c r="F53" s="2">
        <v>306</v>
      </c>
    </row>
    <row r="54" spans="2:6" ht="14.4" customHeight="1" x14ac:dyDescent="0.3">
      <c r="B54" t="s">
        <v>10</v>
      </c>
      <c r="C54" t="s">
        <v>36</v>
      </c>
      <c r="D54" t="s">
        <v>32</v>
      </c>
      <c r="E54" s="1">
        <v>6657</v>
      </c>
      <c r="F54" s="2">
        <v>303</v>
      </c>
    </row>
    <row r="55" spans="2:6" ht="14.4" customHeight="1" x14ac:dyDescent="0.3">
      <c r="B55" t="s">
        <v>7</v>
      </c>
      <c r="C55" t="s">
        <v>36</v>
      </c>
      <c r="D55" t="s">
        <v>19</v>
      </c>
      <c r="E55" s="1">
        <v>2870</v>
      </c>
      <c r="F55" s="2">
        <v>300</v>
      </c>
    </row>
    <row r="56" spans="2:6" ht="14.4" customHeight="1" x14ac:dyDescent="0.3">
      <c r="B56" t="s">
        <v>41</v>
      </c>
      <c r="C56" t="s">
        <v>36</v>
      </c>
      <c r="D56" t="s">
        <v>18</v>
      </c>
      <c r="E56" s="1">
        <v>9632</v>
      </c>
      <c r="F56" s="2">
        <v>288</v>
      </c>
    </row>
    <row r="57" spans="2:6" ht="14.4" customHeight="1" x14ac:dyDescent="0.3">
      <c r="B57" t="s">
        <v>7</v>
      </c>
      <c r="C57" t="s">
        <v>36</v>
      </c>
      <c r="D57" t="s">
        <v>29</v>
      </c>
      <c r="E57" s="1">
        <v>5551</v>
      </c>
      <c r="F57" s="2">
        <v>252</v>
      </c>
    </row>
    <row r="58" spans="2:6" ht="14.4" customHeight="1" x14ac:dyDescent="0.3">
      <c r="B58" t="s">
        <v>2</v>
      </c>
      <c r="C58" t="s">
        <v>36</v>
      </c>
      <c r="D58" t="s">
        <v>31</v>
      </c>
      <c r="E58" s="1">
        <v>3094</v>
      </c>
      <c r="F58" s="2">
        <v>246</v>
      </c>
    </row>
    <row r="59" spans="2:6" ht="14.4" customHeight="1" x14ac:dyDescent="0.3">
      <c r="B59" t="s">
        <v>41</v>
      </c>
      <c r="C59" t="s">
        <v>36</v>
      </c>
      <c r="D59" t="s">
        <v>13</v>
      </c>
      <c r="E59" s="1">
        <v>10311</v>
      </c>
      <c r="F59" s="2">
        <v>231</v>
      </c>
    </row>
    <row r="60" spans="2:6" ht="14.4" customHeight="1" x14ac:dyDescent="0.3">
      <c r="B60" t="s">
        <v>41</v>
      </c>
      <c r="C60" t="s">
        <v>36</v>
      </c>
      <c r="D60" t="s">
        <v>26</v>
      </c>
      <c r="E60" s="1">
        <v>98</v>
      </c>
      <c r="F60" s="2">
        <v>204</v>
      </c>
    </row>
    <row r="61" spans="2:6" ht="14.4" customHeight="1" x14ac:dyDescent="0.3">
      <c r="B61" t="s">
        <v>9</v>
      </c>
      <c r="C61" t="s">
        <v>36</v>
      </c>
      <c r="D61" t="s">
        <v>27</v>
      </c>
      <c r="E61" s="1">
        <v>11522</v>
      </c>
      <c r="F61" s="2">
        <v>204</v>
      </c>
    </row>
    <row r="62" spans="2:6" ht="14.4" customHeight="1" x14ac:dyDescent="0.3">
      <c r="B62" t="s">
        <v>40</v>
      </c>
      <c r="C62" t="s">
        <v>36</v>
      </c>
      <c r="D62" t="s">
        <v>13</v>
      </c>
      <c r="E62" s="1">
        <v>4424</v>
      </c>
      <c r="F62" s="2">
        <v>201</v>
      </c>
    </row>
    <row r="63" spans="2:6" ht="14.4" customHeight="1" x14ac:dyDescent="0.3">
      <c r="B63" t="s">
        <v>9</v>
      </c>
      <c r="C63" t="s">
        <v>36</v>
      </c>
      <c r="D63" t="s">
        <v>32</v>
      </c>
      <c r="E63" s="1">
        <v>2954</v>
      </c>
      <c r="F63" s="2">
        <v>189</v>
      </c>
    </row>
    <row r="64" spans="2:6" ht="14.4" customHeight="1" x14ac:dyDescent="0.3">
      <c r="B64" t="s">
        <v>7</v>
      </c>
      <c r="C64" t="s">
        <v>36</v>
      </c>
      <c r="D64" t="s">
        <v>18</v>
      </c>
      <c r="E64" s="1">
        <v>2646</v>
      </c>
      <c r="F64" s="2">
        <v>177</v>
      </c>
    </row>
    <row r="65" spans="2:6" ht="14.4" customHeight="1" x14ac:dyDescent="0.3">
      <c r="B65" t="s">
        <v>41</v>
      </c>
      <c r="C65" t="s">
        <v>36</v>
      </c>
      <c r="D65" t="s">
        <v>30</v>
      </c>
      <c r="E65" s="1">
        <v>6118</v>
      </c>
      <c r="F65" s="2">
        <v>174</v>
      </c>
    </row>
    <row r="66" spans="2:6" ht="14.4" customHeight="1" x14ac:dyDescent="0.3">
      <c r="B66" t="s">
        <v>9</v>
      </c>
      <c r="C66" t="s">
        <v>36</v>
      </c>
      <c r="D66" t="s">
        <v>30</v>
      </c>
      <c r="E66" s="1">
        <v>9051</v>
      </c>
      <c r="F66" s="2">
        <v>57</v>
      </c>
    </row>
    <row r="67" spans="2:6" ht="14.4" customHeight="1" x14ac:dyDescent="0.3">
      <c r="B67" t="s">
        <v>3</v>
      </c>
      <c r="C67" t="s">
        <v>36</v>
      </c>
      <c r="D67" t="s">
        <v>28</v>
      </c>
      <c r="E67" s="1">
        <v>973</v>
      </c>
      <c r="F67" s="2">
        <v>162</v>
      </c>
    </row>
    <row r="68" spans="2:6" ht="14.4" customHeight="1" x14ac:dyDescent="0.3">
      <c r="B68" t="s">
        <v>6</v>
      </c>
      <c r="C68" t="s">
        <v>36</v>
      </c>
      <c r="D68" t="s">
        <v>17</v>
      </c>
      <c r="E68" s="1">
        <v>4970</v>
      </c>
      <c r="F68" s="2">
        <v>156</v>
      </c>
    </row>
    <row r="69" spans="2:6" ht="14.4" customHeight="1" x14ac:dyDescent="0.3">
      <c r="B69" t="s">
        <v>8</v>
      </c>
      <c r="C69" t="s">
        <v>36</v>
      </c>
      <c r="D69" t="s">
        <v>23</v>
      </c>
      <c r="E69" s="1">
        <v>5019</v>
      </c>
      <c r="F69" s="2">
        <v>150</v>
      </c>
    </row>
    <row r="70" spans="2:6" ht="14.4" customHeight="1" x14ac:dyDescent="0.3">
      <c r="B70" t="s">
        <v>6</v>
      </c>
      <c r="C70" t="s">
        <v>36</v>
      </c>
      <c r="D70" t="s">
        <v>29</v>
      </c>
      <c r="E70" s="1">
        <v>1400</v>
      </c>
      <c r="F70" s="2">
        <v>135</v>
      </c>
    </row>
    <row r="71" spans="2:6" ht="14.4" customHeight="1" x14ac:dyDescent="0.3">
      <c r="B71" t="s">
        <v>6</v>
      </c>
      <c r="C71" t="s">
        <v>36</v>
      </c>
      <c r="D71" t="s">
        <v>4</v>
      </c>
      <c r="E71" s="1">
        <v>10073</v>
      </c>
      <c r="F71" s="2">
        <v>120</v>
      </c>
    </row>
    <row r="72" spans="2:6" ht="14.4" customHeight="1" x14ac:dyDescent="0.3">
      <c r="B72" t="s">
        <v>7</v>
      </c>
      <c r="C72" t="s">
        <v>36</v>
      </c>
      <c r="D72" t="s">
        <v>31</v>
      </c>
      <c r="E72" s="1">
        <v>2149</v>
      </c>
      <c r="F72" s="2">
        <v>117</v>
      </c>
    </row>
    <row r="73" spans="2:6" ht="14.4" customHeight="1" x14ac:dyDescent="0.3">
      <c r="B73" t="s">
        <v>9</v>
      </c>
      <c r="C73" t="s">
        <v>36</v>
      </c>
      <c r="D73" t="s">
        <v>25</v>
      </c>
      <c r="E73" s="1">
        <v>2142</v>
      </c>
      <c r="F73" s="2">
        <v>114</v>
      </c>
    </row>
    <row r="74" spans="2:6" ht="14.4" customHeight="1" x14ac:dyDescent="0.3">
      <c r="B74" t="s">
        <v>5</v>
      </c>
      <c r="C74" t="s">
        <v>36</v>
      </c>
      <c r="D74" t="s">
        <v>30</v>
      </c>
      <c r="E74" s="1">
        <v>1526</v>
      </c>
      <c r="F74" s="2">
        <v>105</v>
      </c>
    </row>
    <row r="75" spans="2:6" ht="14.4" customHeight="1" x14ac:dyDescent="0.3">
      <c r="B75" t="s">
        <v>40</v>
      </c>
      <c r="C75" t="s">
        <v>36</v>
      </c>
      <c r="D75" t="s">
        <v>33</v>
      </c>
      <c r="E75" s="1">
        <v>9772</v>
      </c>
      <c r="F75" s="2">
        <v>90</v>
      </c>
    </row>
    <row r="76" spans="2:6" ht="14.4" customHeight="1" x14ac:dyDescent="0.3">
      <c r="B76" t="s">
        <v>7</v>
      </c>
      <c r="C76" t="s">
        <v>36</v>
      </c>
      <c r="D76" t="s">
        <v>32</v>
      </c>
      <c r="E76" s="1">
        <v>280</v>
      </c>
      <c r="F76" s="2">
        <v>87</v>
      </c>
    </row>
    <row r="77" spans="2:6" ht="14.4" customHeight="1" x14ac:dyDescent="0.3">
      <c r="B77" t="s">
        <v>41</v>
      </c>
      <c r="C77" t="s">
        <v>36</v>
      </c>
      <c r="D77" t="s">
        <v>32</v>
      </c>
      <c r="E77" s="1">
        <v>10304</v>
      </c>
      <c r="F77" s="2">
        <v>84</v>
      </c>
    </row>
    <row r="78" spans="2:6" ht="14.4" customHeight="1" x14ac:dyDescent="0.3">
      <c r="B78" t="s">
        <v>2</v>
      </c>
      <c r="C78" t="s">
        <v>36</v>
      </c>
      <c r="D78" t="s">
        <v>29</v>
      </c>
      <c r="E78" s="1">
        <v>8211</v>
      </c>
      <c r="F78" s="2">
        <v>75</v>
      </c>
    </row>
    <row r="79" spans="2:6" ht="14.4" customHeight="1" x14ac:dyDescent="0.3">
      <c r="B79" t="s">
        <v>10</v>
      </c>
      <c r="C79" t="s">
        <v>36</v>
      </c>
      <c r="D79" t="s">
        <v>13</v>
      </c>
      <c r="E79" s="1">
        <v>945</v>
      </c>
      <c r="F79" s="2">
        <v>75</v>
      </c>
    </row>
    <row r="80" spans="2:6" ht="14.4" customHeight="1" x14ac:dyDescent="0.3">
      <c r="B80" t="s">
        <v>10</v>
      </c>
      <c r="C80" t="s">
        <v>36</v>
      </c>
      <c r="D80" t="s">
        <v>27</v>
      </c>
      <c r="E80" s="1">
        <v>1407</v>
      </c>
      <c r="F80" s="2">
        <v>72</v>
      </c>
    </row>
    <row r="81" spans="2:6" ht="14.4" customHeight="1" x14ac:dyDescent="0.3">
      <c r="B81" t="s">
        <v>6</v>
      </c>
      <c r="C81" t="s">
        <v>36</v>
      </c>
      <c r="D81" t="s">
        <v>21</v>
      </c>
      <c r="E81" s="1">
        <v>497</v>
      </c>
      <c r="F81" s="2">
        <v>63</v>
      </c>
    </row>
    <row r="82" spans="2:6" ht="14.4" customHeight="1" x14ac:dyDescent="0.3">
      <c r="B82" t="s">
        <v>5</v>
      </c>
      <c r="C82" t="s">
        <v>36</v>
      </c>
      <c r="D82" t="s">
        <v>13</v>
      </c>
      <c r="E82" s="1">
        <v>6146</v>
      </c>
      <c r="F82" s="2">
        <v>63</v>
      </c>
    </row>
    <row r="83" spans="2:6" ht="14.4" customHeight="1" x14ac:dyDescent="0.3">
      <c r="B83" t="s">
        <v>3</v>
      </c>
      <c r="C83" t="s">
        <v>36</v>
      </c>
      <c r="D83" t="s">
        <v>23</v>
      </c>
      <c r="E83" s="1">
        <v>3773</v>
      </c>
      <c r="F83" s="2">
        <v>165</v>
      </c>
    </row>
    <row r="84" spans="2:6" ht="14.4" customHeight="1" x14ac:dyDescent="0.3">
      <c r="B84" t="s">
        <v>2</v>
      </c>
      <c r="C84" t="s">
        <v>36</v>
      </c>
      <c r="D84" t="s">
        <v>17</v>
      </c>
      <c r="E84" s="1">
        <v>189</v>
      </c>
      <c r="F84" s="2">
        <v>48</v>
      </c>
    </row>
    <row r="85" spans="2:6" ht="14.4" customHeight="1" x14ac:dyDescent="0.3">
      <c r="B85" t="s">
        <v>41</v>
      </c>
      <c r="C85" t="s">
        <v>36</v>
      </c>
      <c r="D85" t="s">
        <v>19</v>
      </c>
      <c r="E85" s="1">
        <v>1925</v>
      </c>
      <c r="F85" s="2">
        <v>192</v>
      </c>
    </row>
    <row r="86" spans="2:6" ht="14.4" customHeight="1" x14ac:dyDescent="0.3">
      <c r="B86" t="s">
        <v>7</v>
      </c>
      <c r="C86" t="s">
        <v>36</v>
      </c>
      <c r="D86" t="s">
        <v>22</v>
      </c>
      <c r="E86" s="1">
        <v>8435</v>
      </c>
      <c r="F86" s="2">
        <v>42</v>
      </c>
    </row>
    <row r="87" spans="2:6" ht="14.4" customHeight="1" x14ac:dyDescent="0.3">
      <c r="B87" t="s">
        <v>5</v>
      </c>
      <c r="C87" t="s">
        <v>36</v>
      </c>
      <c r="D87" t="s">
        <v>16</v>
      </c>
      <c r="E87" s="1">
        <v>16184</v>
      </c>
      <c r="F87" s="2">
        <v>39</v>
      </c>
    </row>
    <row r="88" spans="2:6" ht="14.4" customHeight="1" x14ac:dyDescent="0.3">
      <c r="B88" t="s">
        <v>3</v>
      </c>
      <c r="C88" t="s">
        <v>36</v>
      </c>
      <c r="D88" t="s">
        <v>25</v>
      </c>
      <c r="E88" s="1">
        <v>3339</v>
      </c>
      <c r="F88" s="2">
        <v>39</v>
      </c>
    </row>
    <row r="89" spans="2:6" ht="14.4" customHeight="1" x14ac:dyDescent="0.3">
      <c r="B89" t="s">
        <v>3</v>
      </c>
      <c r="C89" t="s">
        <v>36</v>
      </c>
      <c r="D89" t="s">
        <v>16</v>
      </c>
      <c r="E89" s="1">
        <v>9198</v>
      </c>
      <c r="F89" s="2">
        <v>36</v>
      </c>
    </row>
    <row r="90" spans="2:6" ht="14.4" customHeight="1" x14ac:dyDescent="0.3">
      <c r="B90" t="s">
        <v>40</v>
      </c>
      <c r="C90" t="s">
        <v>36</v>
      </c>
      <c r="D90" t="s">
        <v>4</v>
      </c>
      <c r="E90" s="1">
        <v>217</v>
      </c>
      <c r="F90" s="2">
        <v>36</v>
      </c>
    </row>
    <row r="91" spans="2:6" ht="14.4" customHeight="1" x14ac:dyDescent="0.3">
      <c r="B91" t="s">
        <v>6</v>
      </c>
      <c r="C91" t="s">
        <v>36</v>
      </c>
      <c r="D91" t="s">
        <v>13</v>
      </c>
      <c r="E91" s="1">
        <v>4319</v>
      </c>
      <c r="F91" s="2">
        <v>30</v>
      </c>
    </row>
    <row r="92" spans="2:6" ht="14.4" customHeight="1" x14ac:dyDescent="0.3">
      <c r="B92" t="s">
        <v>40</v>
      </c>
      <c r="C92" t="s">
        <v>36</v>
      </c>
      <c r="D92" t="s">
        <v>25</v>
      </c>
      <c r="E92" s="1">
        <v>5439</v>
      </c>
      <c r="F92" s="2">
        <v>30</v>
      </c>
    </row>
    <row r="93" spans="2:6" ht="14.4" customHeight="1" x14ac:dyDescent="0.3">
      <c r="B93" t="s">
        <v>10</v>
      </c>
      <c r="C93" t="s">
        <v>36</v>
      </c>
      <c r="D93" t="s">
        <v>23</v>
      </c>
      <c r="E93" s="1">
        <v>2317</v>
      </c>
      <c r="F93" s="2">
        <v>261</v>
      </c>
    </row>
    <row r="94" spans="2:6" ht="14.4" customHeight="1" x14ac:dyDescent="0.3">
      <c r="B94" t="s">
        <v>2</v>
      </c>
      <c r="C94" t="s">
        <v>36</v>
      </c>
      <c r="D94" t="s">
        <v>16</v>
      </c>
      <c r="E94" s="1">
        <v>11417</v>
      </c>
      <c r="F94" s="2">
        <v>21</v>
      </c>
    </row>
    <row r="95" spans="2:6" ht="14.4" customHeight="1" x14ac:dyDescent="0.3">
      <c r="B95" t="s">
        <v>3</v>
      </c>
      <c r="C95" t="s">
        <v>36</v>
      </c>
      <c r="D95" t="s">
        <v>19</v>
      </c>
      <c r="E95" s="1">
        <v>1281</v>
      </c>
      <c r="F95" s="2">
        <v>18</v>
      </c>
    </row>
    <row r="96" spans="2:6" ht="14.4" customHeight="1" x14ac:dyDescent="0.3">
      <c r="B96" t="s">
        <v>5</v>
      </c>
      <c r="C96" t="s">
        <v>36</v>
      </c>
      <c r="D96" t="s">
        <v>23</v>
      </c>
      <c r="E96" s="1">
        <v>6314</v>
      </c>
      <c r="F96" s="2">
        <v>15</v>
      </c>
    </row>
    <row r="97" spans="2:6" ht="14.4" customHeight="1" x14ac:dyDescent="0.3">
      <c r="B97" t="s">
        <v>6</v>
      </c>
      <c r="C97" t="s">
        <v>36</v>
      </c>
      <c r="D97" t="s">
        <v>32</v>
      </c>
      <c r="E97" s="1">
        <v>6118</v>
      </c>
      <c r="F97" s="2">
        <v>9</v>
      </c>
    </row>
    <row r="98" spans="2:6" ht="14.4" customHeight="1" x14ac:dyDescent="0.3">
      <c r="B98" t="s">
        <v>41</v>
      </c>
      <c r="C98" t="s">
        <v>36</v>
      </c>
      <c r="D98" t="s">
        <v>28</v>
      </c>
      <c r="E98" s="1">
        <v>854</v>
      </c>
      <c r="F98" s="2">
        <v>309</v>
      </c>
    </row>
    <row r="99" spans="2:6" ht="14.4" customHeight="1" x14ac:dyDescent="0.3">
      <c r="B99" t="s">
        <v>10</v>
      </c>
      <c r="C99" t="s">
        <v>36</v>
      </c>
      <c r="D99" t="s">
        <v>29</v>
      </c>
      <c r="E99" s="1">
        <v>2471</v>
      </c>
      <c r="F99" s="2">
        <v>342</v>
      </c>
    </row>
    <row r="100" spans="2:6" ht="14.4" customHeight="1" x14ac:dyDescent="0.3">
      <c r="B100" t="s">
        <v>5</v>
      </c>
      <c r="C100" t="s">
        <v>36</v>
      </c>
      <c r="D100" t="s">
        <v>18</v>
      </c>
      <c r="E100" s="1">
        <v>6111</v>
      </c>
      <c r="F100" s="2">
        <v>3</v>
      </c>
    </row>
    <row r="101" spans="2:6" ht="14.4" customHeight="1" x14ac:dyDescent="0.3">
      <c r="B101" t="s">
        <v>2</v>
      </c>
      <c r="C101" t="s">
        <v>36</v>
      </c>
      <c r="D101" t="s">
        <v>27</v>
      </c>
      <c r="E101" s="1">
        <v>798</v>
      </c>
      <c r="F101" s="2">
        <v>519</v>
      </c>
    </row>
    <row r="102" spans="2:6" ht="14.4" customHeight="1" x14ac:dyDescent="0.3">
      <c r="B102" t="s">
        <v>6</v>
      </c>
      <c r="C102" t="s">
        <v>34</v>
      </c>
      <c r="D102" t="s">
        <v>30</v>
      </c>
      <c r="E102" s="1">
        <v>3402</v>
      </c>
      <c r="F102" s="2">
        <v>366</v>
      </c>
    </row>
    <row r="103" spans="2:6" ht="14.4" customHeight="1" x14ac:dyDescent="0.3">
      <c r="B103" t="s">
        <v>3</v>
      </c>
      <c r="C103" t="s">
        <v>34</v>
      </c>
      <c r="D103" t="s">
        <v>28</v>
      </c>
      <c r="E103" s="1">
        <v>3689</v>
      </c>
      <c r="F103" s="2">
        <v>312</v>
      </c>
    </row>
    <row r="104" spans="2:6" ht="14.4" customHeight="1" x14ac:dyDescent="0.3">
      <c r="B104" t="s">
        <v>8</v>
      </c>
      <c r="C104" t="s">
        <v>34</v>
      </c>
      <c r="D104" t="s">
        <v>31</v>
      </c>
      <c r="E104" s="1">
        <v>3507</v>
      </c>
      <c r="F104" s="2">
        <v>288</v>
      </c>
    </row>
    <row r="105" spans="2:6" ht="14.4" customHeight="1" x14ac:dyDescent="0.3">
      <c r="B105" t="s">
        <v>3</v>
      </c>
      <c r="C105" t="s">
        <v>34</v>
      </c>
      <c r="D105" t="s">
        <v>14</v>
      </c>
      <c r="E105" s="1">
        <v>7259</v>
      </c>
      <c r="F105" s="2">
        <v>276</v>
      </c>
    </row>
    <row r="106" spans="2:6" ht="14.4" customHeight="1" x14ac:dyDescent="0.3">
      <c r="B106" t="s">
        <v>41</v>
      </c>
      <c r="C106" t="s">
        <v>34</v>
      </c>
      <c r="D106" t="s">
        <v>16</v>
      </c>
      <c r="E106" s="1">
        <v>1274</v>
      </c>
      <c r="F106" s="2">
        <v>225</v>
      </c>
    </row>
    <row r="107" spans="2:6" ht="14.4" customHeight="1" x14ac:dyDescent="0.3">
      <c r="B107" t="s">
        <v>6</v>
      </c>
      <c r="C107" t="s">
        <v>34</v>
      </c>
      <c r="D107" t="s">
        <v>27</v>
      </c>
      <c r="E107" s="1">
        <v>4242</v>
      </c>
      <c r="F107" s="2">
        <v>207</v>
      </c>
    </row>
    <row r="108" spans="2:6" ht="14.4" customHeight="1" x14ac:dyDescent="0.3">
      <c r="B108" t="s">
        <v>10</v>
      </c>
      <c r="C108" t="s">
        <v>34</v>
      </c>
      <c r="D108" t="s">
        <v>19</v>
      </c>
      <c r="E108" s="1">
        <v>5355</v>
      </c>
      <c r="F108" s="2">
        <v>204</v>
      </c>
    </row>
    <row r="109" spans="2:6" ht="14.4" customHeight="1" x14ac:dyDescent="0.3">
      <c r="B109" t="s">
        <v>5</v>
      </c>
      <c r="C109" t="s">
        <v>34</v>
      </c>
      <c r="D109" t="s">
        <v>15</v>
      </c>
      <c r="E109" s="1">
        <v>7280</v>
      </c>
      <c r="F109" s="2">
        <v>201</v>
      </c>
    </row>
    <row r="110" spans="2:6" ht="14.4" customHeight="1" x14ac:dyDescent="0.3">
      <c r="B110" t="s">
        <v>5</v>
      </c>
      <c r="C110" t="s">
        <v>34</v>
      </c>
      <c r="D110" t="s">
        <v>19</v>
      </c>
      <c r="E110" s="1">
        <v>861</v>
      </c>
      <c r="F110" s="2">
        <v>195</v>
      </c>
    </row>
    <row r="111" spans="2:6" ht="14.4" customHeight="1" x14ac:dyDescent="0.3">
      <c r="B111" t="s">
        <v>7</v>
      </c>
      <c r="C111" t="s">
        <v>34</v>
      </c>
      <c r="D111" t="s">
        <v>24</v>
      </c>
      <c r="E111" s="1">
        <v>8862</v>
      </c>
      <c r="F111" s="2">
        <v>189</v>
      </c>
    </row>
    <row r="112" spans="2:6" ht="14.4" customHeight="1" x14ac:dyDescent="0.3">
      <c r="B112" t="s">
        <v>9</v>
      </c>
      <c r="C112" t="s">
        <v>34</v>
      </c>
      <c r="D112" t="s">
        <v>16</v>
      </c>
      <c r="E112" s="1">
        <v>938</v>
      </c>
      <c r="F112" s="2">
        <v>189</v>
      </c>
    </row>
    <row r="113" spans="2:6" ht="14.4" customHeight="1" x14ac:dyDescent="0.3">
      <c r="B113" t="s">
        <v>41</v>
      </c>
      <c r="C113" t="s">
        <v>34</v>
      </c>
      <c r="D113" t="s">
        <v>33</v>
      </c>
      <c r="E113" s="1">
        <v>7847</v>
      </c>
      <c r="F113" s="2">
        <v>174</v>
      </c>
    </row>
    <row r="114" spans="2:6" ht="14.4" customHeight="1" x14ac:dyDescent="0.3">
      <c r="B114" t="s">
        <v>9</v>
      </c>
      <c r="C114" t="s">
        <v>34</v>
      </c>
      <c r="D114" t="s">
        <v>17</v>
      </c>
      <c r="E114" s="1">
        <v>707</v>
      </c>
      <c r="F114" s="2">
        <v>174</v>
      </c>
    </row>
    <row r="115" spans="2:6" ht="14.4" customHeight="1" x14ac:dyDescent="0.3">
      <c r="B115" t="s">
        <v>40</v>
      </c>
      <c r="C115" t="s">
        <v>34</v>
      </c>
      <c r="D115" t="s">
        <v>19</v>
      </c>
      <c r="E115" s="1">
        <v>4018</v>
      </c>
      <c r="F115" s="2">
        <v>162</v>
      </c>
    </row>
    <row r="116" spans="2:6" ht="14.4" customHeight="1" x14ac:dyDescent="0.3">
      <c r="B116" t="s">
        <v>40</v>
      </c>
      <c r="C116" t="s">
        <v>34</v>
      </c>
      <c r="D116" t="s">
        <v>33</v>
      </c>
      <c r="E116" s="1">
        <v>3794</v>
      </c>
      <c r="F116" s="2">
        <v>159</v>
      </c>
    </row>
    <row r="117" spans="2:6" ht="14.4" customHeight="1" x14ac:dyDescent="0.3">
      <c r="B117" t="s">
        <v>40</v>
      </c>
      <c r="C117" t="s">
        <v>34</v>
      </c>
      <c r="D117" t="s">
        <v>17</v>
      </c>
      <c r="E117" s="1">
        <v>5019</v>
      </c>
      <c r="F117" s="2">
        <v>156</v>
      </c>
    </row>
    <row r="118" spans="2:6" ht="14.4" customHeight="1" x14ac:dyDescent="0.3">
      <c r="B118" t="s">
        <v>6</v>
      </c>
      <c r="C118" t="s">
        <v>34</v>
      </c>
      <c r="D118" t="s">
        <v>17</v>
      </c>
      <c r="E118" s="1">
        <v>3759</v>
      </c>
      <c r="F118" s="2">
        <v>150</v>
      </c>
    </row>
    <row r="119" spans="2:6" ht="14.4" customHeight="1" x14ac:dyDescent="0.3">
      <c r="B119" t="s">
        <v>9</v>
      </c>
      <c r="C119" t="s">
        <v>34</v>
      </c>
      <c r="D119" t="s">
        <v>28</v>
      </c>
      <c r="E119" s="1">
        <v>14329</v>
      </c>
      <c r="F119" s="2">
        <v>150</v>
      </c>
    </row>
    <row r="120" spans="2:6" ht="14.4" customHeight="1" x14ac:dyDescent="0.3">
      <c r="B120" t="s">
        <v>41</v>
      </c>
      <c r="C120" t="s">
        <v>34</v>
      </c>
      <c r="D120" t="s">
        <v>22</v>
      </c>
      <c r="E120" s="1">
        <v>336</v>
      </c>
      <c r="F120" s="2">
        <v>144</v>
      </c>
    </row>
    <row r="121" spans="2:6" ht="14.4" customHeight="1" x14ac:dyDescent="0.3">
      <c r="B121" t="s">
        <v>7</v>
      </c>
      <c r="C121" t="s">
        <v>34</v>
      </c>
      <c r="D121" t="s">
        <v>20</v>
      </c>
      <c r="E121" s="1">
        <v>2205</v>
      </c>
      <c r="F121" s="2">
        <v>138</v>
      </c>
    </row>
    <row r="122" spans="2:6" ht="14.4" customHeight="1" x14ac:dyDescent="0.3">
      <c r="B122" t="s">
        <v>40</v>
      </c>
      <c r="C122" t="s">
        <v>34</v>
      </c>
      <c r="D122" t="s">
        <v>27</v>
      </c>
      <c r="E122" s="1">
        <v>2289</v>
      </c>
      <c r="F122" s="2">
        <v>135</v>
      </c>
    </row>
    <row r="123" spans="2:6" ht="14.4" customHeight="1" x14ac:dyDescent="0.3">
      <c r="B123" t="s">
        <v>41</v>
      </c>
      <c r="C123" t="s">
        <v>34</v>
      </c>
      <c r="D123" t="s">
        <v>23</v>
      </c>
      <c r="E123" s="1">
        <v>4935</v>
      </c>
      <c r="F123" s="2">
        <v>126</v>
      </c>
    </row>
    <row r="124" spans="2:6" ht="14.4" customHeight="1" x14ac:dyDescent="0.3">
      <c r="B124" t="s">
        <v>6</v>
      </c>
      <c r="C124" t="s">
        <v>34</v>
      </c>
      <c r="D124" t="s">
        <v>32</v>
      </c>
      <c r="E124" s="1">
        <v>6734</v>
      </c>
      <c r="F124" s="2">
        <v>123</v>
      </c>
    </row>
    <row r="125" spans="2:6" ht="14.4" customHeight="1" x14ac:dyDescent="0.3">
      <c r="B125" t="s">
        <v>2</v>
      </c>
      <c r="C125" t="s">
        <v>34</v>
      </c>
      <c r="D125" t="s">
        <v>19</v>
      </c>
      <c r="E125" s="1">
        <v>7511</v>
      </c>
      <c r="F125" s="2">
        <v>120</v>
      </c>
    </row>
    <row r="126" spans="2:6" ht="14.4" customHeight="1" x14ac:dyDescent="0.3">
      <c r="B126" t="s">
        <v>3</v>
      </c>
      <c r="C126" t="s">
        <v>34</v>
      </c>
      <c r="D126" t="s">
        <v>23</v>
      </c>
      <c r="E126" s="1">
        <v>2212</v>
      </c>
      <c r="F126" s="2">
        <v>117</v>
      </c>
    </row>
    <row r="127" spans="2:6" ht="14.4" customHeight="1" x14ac:dyDescent="0.3">
      <c r="B127" t="s">
        <v>5</v>
      </c>
      <c r="C127" t="s">
        <v>34</v>
      </c>
      <c r="D127" t="s">
        <v>29</v>
      </c>
      <c r="E127" s="1">
        <v>2891</v>
      </c>
      <c r="F127" s="2">
        <v>102</v>
      </c>
    </row>
    <row r="128" spans="2:6" ht="14.4" customHeight="1" x14ac:dyDescent="0.3">
      <c r="B128" t="s">
        <v>7</v>
      </c>
      <c r="C128" t="s">
        <v>34</v>
      </c>
      <c r="D128" t="s">
        <v>25</v>
      </c>
      <c r="E128" s="1">
        <v>1568</v>
      </c>
      <c r="F128" s="2">
        <v>96</v>
      </c>
    </row>
    <row r="129" spans="2:6" ht="14.4" customHeight="1" x14ac:dyDescent="0.3">
      <c r="B129" t="s">
        <v>5</v>
      </c>
      <c r="C129" t="s">
        <v>34</v>
      </c>
      <c r="D129" t="s">
        <v>33</v>
      </c>
      <c r="E129" s="1">
        <v>1652</v>
      </c>
      <c r="F129" s="2">
        <v>93</v>
      </c>
    </row>
    <row r="130" spans="2:6" ht="14.4" customHeight="1" x14ac:dyDescent="0.3">
      <c r="B130" t="s">
        <v>3</v>
      </c>
      <c r="C130" t="s">
        <v>34</v>
      </c>
      <c r="D130" t="s">
        <v>17</v>
      </c>
      <c r="E130" s="1">
        <v>2919</v>
      </c>
      <c r="F130" s="2">
        <v>93</v>
      </c>
    </row>
    <row r="131" spans="2:6" ht="14.4" customHeight="1" x14ac:dyDescent="0.3">
      <c r="B131" t="s">
        <v>10</v>
      </c>
      <c r="C131" t="s">
        <v>34</v>
      </c>
      <c r="D131" t="s">
        <v>25</v>
      </c>
      <c r="E131" s="1">
        <v>1428</v>
      </c>
      <c r="F131" s="2">
        <v>93</v>
      </c>
    </row>
    <row r="132" spans="2:6" ht="14.4" customHeight="1" x14ac:dyDescent="0.3">
      <c r="B132" t="s">
        <v>9</v>
      </c>
      <c r="C132" t="s">
        <v>34</v>
      </c>
      <c r="D132" t="s">
        <v>23</v>
      </c>
      <c r="E132" s="1">
        <v>8155</v>
      </c>
      <c r="F132" s="2">
        <v>90</v>
      </c>
    </row>
    <row r="133" spans="2:6" ht="14.4" customHeight="1" x14ac:dyDescent="0.3">
      <c r="B133" t="s">
        <v>10</v>
      </c>
      <c r="C133" t="s">
        <v>34</v>
      </c>
      <c r="D133" t="s">
        <v>17</v>
      </c>
      <c r="E133" s="1">
        <v>700</v>
      </c>
      <c r="F133" s="2">
        <v>87</v>
      </c>
    </row>
    <row r="134" spans="2:6" ht="14.4" customHeight="1" x14ac:dyDescent="0.3">
      <c r="B134" t="s">
        <v>7</v>
      </c>
      <c r="C134" t="s">
        <v>34</v>
      </c>
      <c r="D134" t="s">
        <v>32</v>
      </c>
      <c r="E134" s="1">
        <v>3262</v>
      </c>
      <c r="F134" s="2">
        <v>75</v>
      </c>
    </row>
    <row r="135" spans="2:6" ht="14.4" customHeight="1" x14ac:dyDescent="0.3">
      <c r="B135" t="s">
        <v>6</v>
      </c>
      <c r="C135" t="s">
        <v>34</v>
      </c>
      <c r="D135" t="s">
        <v>29</v>
      </c>
      <c r="E135" s="1">
        <v>3339</v>
      </c>
      <c r="F135" s="2">
        <v>75</v>
      </c>
    </row>
    <row r="136" spans="2:6" ht="14.4" customHeight="1" x14ac:dyDescent="0.3">
      <c r="B136" t="s">
        <v>6</v>
      </c>
      <c r="C136" t="s">
        <v>34</v>
      </c>
      <c r="D136" t="s">
        <v>16</v>
      </c>
      <c r="E136" s="1">
        <v>2219</v>
      </c>
      <c r="F136" s="2">
        <v>75</v>
      </c>
    </row>
    <row r="137" spans="2:6" ht="14.4" customHeight="1" x14ac:dyDescent="0.3">
      <c r="B137" t="s">
        <v>40</v>
      </c>
      <c r="C137" t="s">
        <v>34</v>
      </c>
      <c r="D137" t="s">
        <v>23</v>
      </c>
      <c r="E137" s="1">
        <v>2779</v>
      </c>
      <c r="F137" s="2">
        <v>75</v>
      </c>
    </row>
    <row r="138" spans="2:6" ht="14.4" customHeight="1" x14ac:dyDescent="0.3">
      <c r="B138" t="s">
        <v>2</v>
      </c>
      <c r="C138" t="s">
        <v>34</v>
      </c>
      <c r="D138" t="s">
        <v>13</v>
      </c>
      <c r="E138" s="1">
        <v>252</v>
      </c>
      <c r="F138" s="2">
        <v>54</v>
      </c>
    </row>
    <row r="139" spans="2:6" ht="14.4" customHeight="1" x14ac:dyDescent="0.3">
      <c r="B139" t="s">
        <v>3</v>
      </c>
      <c r="C139" t="s">
        <v>34</v>
      </c>
      <c r="D139" t="s">
        <v>26</v>
      </c>
      <c r="E139" s="1">
        <v>3108</v>
      </c>
      <c r="F139" s="2">
        <v>54</v>
      </c>
    </row>
    <row r="140" spans="2:6" ht="14.4" customHeight="1" x14ac:dyDescent="0.3">
      <c r="B140" t="s">
        <v>7</v>
      </c>
      <c r="C140" t="s">
        <v>34</v>
      </c>
      <c r="D140" t="s">
        <v>33</v>
      </c>
      <c r="E140" s="1">
        <v>2226</v>
      </c>
      <c r="F140" s="2">
        <v>48</v>
      </c>
    </row>
    <row r="141" spans="2:6" ht="14.4" customHeight="1" x14ac:dyDescent="0.3">
      <c r="B141" t="s">
        <v>6</v>
      </c>
      <c r="C141" t="s">
        <v>34</v>
      </c>
      <c r="D141" t="s">
        <v>4</v>
      </c>
      <c r="E141" s="1">
        <v>525</v>
      </c>
      <c r="F141" s="2">
        <v>48</v>
      </c>
    </row>
    <row r="142" spans="2:6" ht="14.4" customHeight="1" x14ac:dyDescent="0.3">
      <c r="B142" t="s">
        <v>40</v>
      </c>
      <c r="C142" t="s">
        <v>34</v>
      </c>
      <c r="D142" t="s">
        <v>26</v>
      </c>
      <c r="E142" s="1">
        <v>6748</v>
      </c>
      <c r="F142" s="2">
        <v>48</v>
      </c>
    </row>
    <row r="143" spans="2:6" ht="14.4" customHeight="1" x14ac:dyDescent="0.3">
      <c r="B143" t="s">
        <v>3</v>
      </c>
      <c r="C143" t="s">
        <v>34</v>
      </c>
      <c r="D143" t="s">
        <v>25</v>
      </c>
      <c r="E143" s="1">
        <v>6300</v>
      </c>
      <c r="F143" s="2">
        <v>42</v>
      </c>
    </row>
    <row r="144" spans="2:6" ht="14.4" customHeight="1" x14ac:dyDescent="0.3">
      <c r="B144" t="s">
        <v>41</v>
      </c>
      <c r="C144" t="s">
        <v>34</v>
      </c>
      <c r="D144" t="s">
        <v>17</v>
      </c>
      <c r="E144" s="1">
        <v>1463</v>
      </c>
      <c r="F144" s="2">
        <v>39</v>
      </c>
    </row>
    <row r="145" spans="2:6" ht="14.4" customHeight="1" x14ac:dyDescent="0.3">
      <c r="B145" t="s">
        <v>7</v>
      </c>
      <c r="C145" t="s">
        <v>34</v>
      </c>
      <c r="D145" t="s">
        <v>17</v>
      </c>
      <c r="E145" s="1">
        <v>7777</v>
      </c>
      <c r="F145" s="2">
        <v>39</v>
      </c>
    </row>
    <row r="146" spans="2:6" ht="14.4" customHeight="1" x14ac:dyDescent="0.3">
      <c r="B146" t="s">
        <v>8</v>
      </c>
      <c r="C146" t="s">
        <v>34</v>
      </c>
      <c r="D146" t="s">
        <v>16</v>
      </c>
      <c r="E146" s="1">
        <v>2009</v>
      </c>
      <c r="F146" s="2">
        <v>219</v>
      </c>
    </row>
    <row r="147" spans="2:6" ht="14.4" customHeight="1" x14ac:dyDescent="0.3">
      <c r="B147" t="s">
        <v>9</v>
      </c>
      <c r="C147" t="s">
        <v>34</v>
      </c>
      <c r="D147" t="s">
        <v>21</v>
      </c>
      <c r="E147" s="1">
        <v>6832</v>
      </c>
      <c r="F147" s="2">
        <v>27</v>
      </c>
    </row>
    <row r="148" spans="2:6" ht="14.4" customHeight="1" x14ac:dyDescent="0.3">
      <c r="B148" t="s">
        <v>5</v>
      </c>
      <c r="C148" t="s">
        <v>34</v>
      </c>
      <c r="D148" t="s">
        <v>22</v>
      </c>
      <c r="E148" s="1">
        <v>6279</v>
      </c>
      <c r="F148" s="2">
        <v>237</v>
      </c>
    </row>
    <row r="149" spans="2:6" ht="14.4" customHeight="1" x14ac:dyDescent="0.3">
      <c r="B149" t="s">
        <v>7</v>
      </c>
      <c r="C149" t="s">
        <v>34</v>
      </c>
      <c r="D149" t="s">
        <v>15</v>
      </c>
      <c r="E149" s="1">
        <v>3829</v>
      </c>
      <c r="F149" s="2">
        <v>24</v>
      </c>
    </row>
    <row r="150" spans="2:6" ht="14.4" customHeight="1" x14ac:dyDescent="0.3">
      <c r="B150" t="s">
        <v>10</v>
      </c>
      <c r="C150" t="s">
        <v>34</v>
      </c>
      <c r="D150" t="s">
        <v>22</v>
      </c>
      <c r="E150" s="1">
        <v>4053</v>
      </c>
      <c r="F150" s="2">
        <v>24</v>
      </c>
    </row>
    <row r="151" spans="2:6" ht="14.4" customHeight="1" x14ac:dyDescent="0.3">
      <c r="B151" t="s">
        <v>5</v>
      </c>
      <c r="C151" t="s">
        <v>34</v>
      </c>
      <c r="D151" t="s">
        <v>27</v>
      </c>
      <c r="E151" s="1">
        <v>6986</v>
      </c>
      <c r="F151" s="2">
        <v>21</v>
      </c>
    </row>
    <row r="152" spans="2:6" ht="14.4" customHeight="1" x14ac:dyDescent="0.3">
      <c r="B152" t="s">
        <v>3</v>
      </c>
      <c r="C152" t="s">
        <v>34</v>
      </c>
      <c r="D152" t="s">
        <v>20</v>
      </c>
      <c r="E152" s="1">
        <v>2583</v>
      </c>
      <c r="F152" s="2">
        <v>18</v>
      </c>
    </row>
    <row r="153" spans="2:6" ht="14.4" customHeight="1" x14ac:dyDescent="0.3">
      <c r="B153" t="s">
        <v>6</v>
      </c>
      <c r="C153" t="s">
        <v>34</v>
      </c>
      <c r="D153" t="s">
        <v>15</v>
      </c>
      <c r="E153" s="1">
        <v>1442</v>
      </c>
      <c r="F153" s="2">
        <v>15</v>
      </c>
    </row>
    <row r="154" spans="2:6" ht="14.4" customHeight="1" x14ac:dyDescent="0.3">
      <c r="B154" t="s">
        <v>10</v>
      </c>
      <c r="C154" t="s">
        <v>34</v>
      </c>
      <c r="D154" t="s">
        <v>26</v>
      </c>
      <c r="E154" s="1">
        <v>4991</v>
      </c>
      <c r="F154" s="2">
        <v>9</v>
      </c>
    </row>
    <row r="155" spans="2:6" ht="14.4" customHeight="1" x14ac:dyDescent="0.3">
      <c r="B155" t="s">
        <v>5</v>
      </c>
      <c r="C155" t="s">
        <v>34</v>
      </c>
      <c r="D155" t="s">
        <v>20</v>
      </c>
      <c r="E155" s="1">
        <v>15610</v>
      </c>
      <c r="F155" s="2">
        <v>339</v>
      </c>
    </row>
    <row r="156" spans="2:6" ht="14.4" customHeight="1" x14ac:dyDescent="0.3">
      <c r="B156" t="s">
        <v>7</v>
      </c>
      <c r="C156" t="s">
        <v>34</v>
      </c>
      <c r="D156" t="s">
        <v>14</v>
      </c>
      <c r="E156" s="1">
        <v>1932</v>
      </c>
      <c r="F156" s="2">
        <v>369</v>
      </c>
    </row>
    <row r="157" spans="2:6" ht="14.4" customHeight="1" x14ac:dyDescent="0.3">
      <c r="B157" t="s">
        <v>6</v>
      </c>
      <c r="C157" t="s">
        <v>34</v>
      </c>
      <c r="D157" t="s">
        <v>26</v>
      </c>
      <c r="E157" s="1">
        <v>8008</v>
      </c>
      <c r="F157" s="2">
        <v>456</v>
      </c>
    </row>
    <row r="158" spans="2:6" ht="14.4" customHeight="1" x14ac:dyDescent="0.3">
      <c r="B158" t="s">
        <v>9</v>
      </c>
      <c r="C158" t="s">
        <v>34</v>
      </c>
      <c r="D158" t="s">
        <v>20</v>
      </c>
      <c r="E158" s="1">
        <v>8463</v>
      </c>
      <c r="F158" s="2">
        <v>492</v>
      </c>
    </row>
    <row r="159" spans="2:6" ht="14.4" customHeight="1" x14ac:dyDescent="0.3">
      <c r="B159" t="s">
        <v>3</v>
      </c>
      <c r="C159" t="s">
        <v>34</v>
      </c>
      <c r="D159" t="s">
        <v>32</v>
      </c>
      <c r="E159" s="1">
        <v>7777</v>
      </c>
      <c r="F159" s="2">
        <v>504</v>
      </c>
    </row>
    <row r="160" spans="2:6" ht="14.4" customHeight="1" x14ac:dyDescent="0.3">
      <c r="B160" t="s">
        <v>7</v>
      </c>
      <c r="C160" t="s">
        <v>37</v>
      </c>
      <c r="D160" t="s">
        <v>26</v>
      </c>
      <c r="E160" s="1">
        <v>5306</v>
      </c>
      <c r="F160" s="2">
        <v>0</v>
      </c>
    </row>
    <row r="161" spans="2:6" ht="14.4" customHeight="1" x14ac:dyDescent="0.3">
      <c r="B161" t="s">
        <v>6</v>
      </c>
      <c r="C161" t="s">
        <v>37</v>
      </c>
      <c r="D161" t="s">
        <v>28</v>
      </c>
      <c r="E161" s="1">
        <v>3556</v>
      </c>
      <c r="F161" s="2">
        <v>459</v>
      </c>
    </row>
    <row r="162" spans="2:6" ht="14.4" customHeight="1" x14ac:dyDescent="0.3">
      <c r="B162" t="s">
        <v>3</v>
      </c>
      <c r="C162" t="s">
        <v>37</v>
      </c>
      <c r="D162" t="s">
        <v>4</v>
      </c>
      <c r="E162" s="1">
        <v>938</v>
      </c>
      <c r="F162" s="2">
        <v>366</v>
      </c>
    </row>
    <row r="163" spans="2:6" ht="14.4" customHeight="1" x14ac:dyDescent="0.3">
      <c r="B163" t="s">
        <v>10</v>
      </c>
      <c r="C163" t="s">
        <v>37</v>
      </c>
      <c r="D163" t="s">
        <v>21</v>
      </c>
      <c r="E163" s="1">
        <v>245</v>
      </c>
      <c r="F163" s="2">
        <v>288</v>
      </c>
    </row>
    <row r="164" spans="2:6" ht="14.4" customHeight="1" x14ac:dyDescent="0.3">
      <c r="B164" t="s">
        <v>9</v>
      </c>
      <c r="C164" t="s">
        <v>37</v>
      </c>
      <c r="D164" t="s">
        <v>26</v>
      </c>
      <c r="E164" s="1">
        <v>2856</v>
      </c>
      <c r="F164" s="2">
        <v>246</v>
      </c>
    </row>
    <row r="165" spans="2:6" ht="14.4" customHeight="1" x14ac:dyDescent="0.3">
      <c r="B165" t="s">
        <v>41</v>
      </c>
      <c r="C165" t="s">
        <v>37</v>
      </c>
      <c r="D165" t="s">
        <v>30</v>
      </c>
      <c r="E165" s="1">
        <v>1526</v>
      </c>
      <c r="F165" s="2">
        <v>240</v>
      </c>
    </row>
    <row r="166" spans="2:6" ht="14.4" customHeight="1" x14ac:dyDescent="0.3">
      <c r="B166" t="s">
        <v>41</v>
      </c>
      <c r="C166" t="s">
        <v>37</v>
      </c>
      <c r="D166" t="s">
        <v>15</v>
      </c>
      <c r="E166" s="1">
        <v>714</v>
      </c>
      <c r="F166" s="2">
        <v>231</v>
      </c>
    </row>
    <row r="167" spans="2:6" ht="14.4" customHeight="1" x14ac:dyDescent="0.3">
      <c r="B167" t="s">
        <v>7</v>
      </c>
      <c r="C167" t="s">
        <v>37</v>
      </c>
      <c r="D167" t="s">
        <v>14</v>
      </c>
      <c r="E167" s="1">
        <v>6608</v>
      </c>
      <c r="F167" s="2">
        <v>225</v>
      </c>
    </row>
    <row r="168" spans="2:6" ht="14.4" customHeight="1" x14ac:dyDescent="0.3">
      <c r="B168" t="s">
        <v>7</v>
      </c>
      <c r="C168" t="s">
        <v>37</v>
      </c>
      <c r="D168" t="s">
        <v>22</v>
      </c>
      <c r="E168" s="1">
        <v>9835</v>
      </c>
      <c r="F168" s="2">
        <v>207</v>
      </c>
    </row>
    <row r="169" spans="2:6" ht="14.4" customHeight="1" x14ac:dyDescent="0.3">
      <c r="B169" t="s">
        <v>9</v>
      </c>
      <c r="C169" t="s">
        <v>37</v>
      </c>
      <c r="D169" t="s">
        <v>4</v>
      </c>
      <c r="E169" s="1">
        <v>259</v>
      </c>
      <c r="F169" s="2">
        <v>207</v>
      </c>
    </row>
    <row r="170" spans="2:6" ht="14.4" customHeight="1" x14ac:dyDescent="0.3">
      <c r="B170" t="s">
        <v>8</v>
      </c>
      <c r="C170" t="s">
        <v>37</v>
      </c>
      <c r="D170" t="s">
        <v>19</v>
      </c>
      <c r="E170" s="1">
        <v>1771</v>
      </c>
      <c r="F170" s="2">
        <v>204</v>
      </c>
    </row>
    <row r="171" spans="2:6" ht="14.4" customHeight="1" x14ac:dyDescent="0.3">
      <c r="B171" t="s">
        <v>2</v>
      </c>
      <c r="C171" t="s">
        <v>37</v>
      </c>
      <c r="D171" t="s">
        <v>17</v>
      </c>
      <c r="E171" s="1">
        <v>9926</v>
      </c>
      <c r="F171" s="2">
        <v>201</v>
      </c>
    </row>
    <row r="172" spans="2:6" ht="14.4" customHeight="1" x14ac:dyDescent="0.3">
      <c r="B172" t="s">
        <v>8</v>
      </c>
      <c r="C172" t="s">
        <v>37</v>
      </c>
      <c r="D172" t="s">
        <v>22</v>
      </c>
      <c r="E172" s="1">
        <v>1890</v>
      </c>
      <c r="F172" s="2">
        <v>195</v>
      </c>
    </row>
    <row r="173" spans="2:6" ht="14.4" customHeight="1" x14ac:dyDescent="0.3">
      <c r="B173" t="s">
        <v>6</v>
      </c>
      <c r="C173" t="s">
        <v>37</v>
      </c>
      <c r="D173" t="s">
        <v>23</v>
      </c>
      <c r="E173" s="1">
        <v>4949</v>
      </c>
      <c r="F173" s="2">
        <v>189</v>
      </c>
    </row>
    <row r="174" spans="2:6" ht="14.4" customHeight="1" x14ac:dyDescent="0.3">
      <c r="B174" t="s">
        <v>41</v>
      </c>
      <c r="C174" t="s">
        <v>37</v>
      </c>
      <c r="D174" t="s">
        <v>26</v>
      </c>
      <c r="E174" s="1">
        <v>2324</v>
      </c>
      <c r="F174" s="2">
        <v>177</v>
      </c>
    </row>
    <row r="175" spans="2:6" ht="14.4" customHeight="1" x14ac:dyDescent="0.3">
      <c r="B175" t="s">
        <v>9</v>
      </c>
      <c r="C175" t="s">
        <v>37</v>
      </c>
      <c r="D175" t="s">
        <v>25</v>
      </c>
      <c r="E175" s="1">
        <v>4305</v>
      </c>
      <c r="F175" s="2">
        <v>156</v>
      </c>
    </row>
    <row r="176" spans="2:6" ht="14.4" customHeight="1" x14ac:dyDescent="0.3">
      <c r="B176" t="s">
        <v>8</v>
      </c>
      <c r="C176" t="s">
        <v>37</v>
      </c>
      <c r="D176" t="s">
        <v>30</v>
      </c>
      <c r="E176" s="1">
        <v>42</v>
      </c>
      <c r="F176" s="2">
        <v>150</v>
      </c>
    </row>
    <row r="177" spans="2:6" ht="14.4" customHeight="1" x14ac:dyDescent="0.3">
      <c r="B177" t="s">
        <v>3</v>
      </c>
      <c r="C177" t="s">
        <v>37</v>
      </c>
      <c r="D177" t="s">
        <v>17</v>
      </c>
      <c r="E177" s="1">
        <v>3983</v>
      </c>
      <c r="F177" s="2">
        <v>144</v>
      </c>
    </row>
    <row r="178" spans="2:6" ht="14.4" customHeight="1" x14ac:dyDescent="0.3">
      <c r="B178" t="s">
        <v>2</v>
      </c>
      <c r="C178" t="s">
        <v>37</v>
      </c>
      <c r="D178" t="s">
        <v>18</v>
      </c>
      <c r="E178" s="1">
        <v>11571</v>
      </c>
      <c r="F178" s="2">
        <v>138</v>
      </c>
    </row>
    <row r="179" spans="2:6" ht="14.4" customHeight="1" x14ac:dyDescent="0.3">
      <c r="B179" t="s">
        <v>41</v>
      </c>
      <c r="C179" t="s">
        <v>37</v>
      </c>
      <c r="D179" t="s">
        <v>20</v>
      </c>
      <c r="E179" s="1">
        <v>3388</v>
      </c>
      <c r="F179" s="2">
        <v>123</v>
      </c>
    </row>
    <row r="180" spans="2:6" ht="14.4" customHeight="1" x14ac:dyDescent="0.3">
      <c r="B180" t="s">
        <v>40</v>
      </c>
      <c r="C180" t="s">
        <v>37</v>
      </c>
      <c r="D180" t="s">
        <v>30</v>
      </c>
      <c r="E180" s="1">
        <v>1624</v>
      </c>
      <c r="F180" s="2">
        <v>114</v>
      </c>
    </row>
    <row r="181" spans="2:6" ht="14.4" customHeight="1" x14ac:dyDescent="0.3">
      <c r="B181" t="s">
        <v>41</v>
      </c>
      <c r="C181" t="s">
        <v>37</v>
      </c>
      <c r="D181" t="s">
        <v>24</v>
      </c>
      <c r="E181" s="1">
        <v>6398</v>
      </c>
      <c r="F181" s="2">
        <v>102</v>
      </c>
    </row>
    <row r="182" spans="2:6" ht="14.4" customHeight="1" x14ac:dyDescent="0.3">
      <c r="B182" t="s">
        <v>6</v>
      </c>
      <c r="C182" t="s">
        <v>37</v>
      </c>
      <c r="D182" t="s">
        <v>18</v>
      </c>
      <c r="E182" s="1">
        <v>1505</v>
      </c>
      <c r="F182" s="2">
        <v>102</v>
      </c>
    </row>
    <row r="183" spans="2:6" ht="14.4" customHeight="1" x14ac:dyDescent="0.3">
      <c r="B183" t="s">
        <v>7</v>
      </c>
      <c r="C183" t="s">
        <v>37</v>
      </c>
      <c r="D183" t="s">
        <v>17</v>
      </c>
      <c r="E183" s="1">
        <v>4487</v>
      </c>
      <c r="F183" s="2">
        <v>111</v>
      </c>
    </row>
    <row r="184" spans="2:6" ht="14.4" customHeight="1" x14ac:dyDescent="0.3">
      <c r="B184" t="s">
        <v>9</v>
      </c>
      <c r="C184" t="s">
        <v>37</v>
      </c>
      <c r="D184" t="s">
        <v>20</v>
      </c>
      <c r="E184" s="1">
        <v>7273</v>
      </c>
      <c r="F184" s="2">
        <v>96</v>
      </c>
    </row>
    <row r="185" spans="2:6" ht="14.4" customHeight="1" x14ac:dyDescent="0.3">
      <c r="B185" t="s">
        <v>9</v>
      </c>
      <c r="C185" t="s">
        <v>37</v>
      </c>
      <c r="D185" t="s">
        <v>23</v>
      </c>
      <c r="E185" s="1">
        <v>2737</v>
      </c>
      <c r="F185" s="2">
        <v>93</v>
      </c>
    </row>
    <row r="186" spans="2:6" ht="14.4" customHeight="1" x14ac:dyDescent="0.3">
      <c r="B186" t="s">
        <v>40</v>
      </c>
      <c r="C186" t="s">
        <v>37</v>
      </c>
      <c r="D186" t="s">
        <v>27</v>
      </c>
      <c r="E186" s="1">
        <v>6132</v>
      </c>
      <c r="F186" s="2">
        <v>93</v>
      </c>
    </row>
    <row r="187" spans="2:6" ht="14.4" customHeight="1" x14ac:dyDescent="0.3">
      <c r="B187" t="s">
        <v>8</v>
      </c>
      <c r="C187" t="s">
        <v>37</v>
      </c>
      <c r="D187" t="s">
        <v>21</v>
      </c>
      <c r="E187" s="1">
        <v>434</v>
      </c>
      <c r="F187" s="2">
        <v>87</v>
      </c>
    </row>
    <row r="188" spans="2:6" ht="14.4" customHeight="1" x14ac:dyDescent="0.3">
      <c r="B188" t="s">
        <v>6</v>
      </c>
      <c r="C188" t="s">
        <v>37</v>
      </c>
      <c r="D188" t="s">
        <v>31</v>
      </c>
      <c r="E188" s="1">
        <v>7693</v>
      </c>
      <c r="F188" s="2">
        <v>87</v>
      </c>
    </row>
    <row r="189" spans="2:6" ht="14.4" customHeight="1" x14ac:dyDescent="0.3">
      <c r="B189" t="s">
        <v>6</v>
      </c>
      <c r="C189" t="s">
        <v>37</v>
      </c>
      <c r="D189" t="s">
        <v>30</v>
      </c>
      <c r="E189" s="1">
        <v>560</v>
      </c>
      <c r="F189" s="2">
        <v>81</v>
      </c>
    </row>
    <row r="190" spans="2:6" ht="14.4" customHeight="1" x14ac:dyDescent="0.3">
      <c r="B190" t="s">
        <v>5</v>
      </c>
      <c r="C190" t="s">
        <v>37</v>
      </c>
      <c r="D190" t="s">
        <v>22</v>
      </c>
      <c r="E190" s="1">
        <v>518</v>
      </c>
      <c r="F190" s="2">
        <v>75</v>
      </c>
    </row>
    <row r="191" spans="2:6" ht="14.4" customHeight="1" x14ac:dyDescent="0.3">
      <c r="B191" t="s">
        <v>40</v>
      </c>
      <c r="C191" t="s">
        <v>37</v>
      </c>
      <c r="D191" t="s">
        <v>29</v>
      </c>
      <c r="E191" s="1">
        <v>9002</v>
      </c>
      <c r="F191" s="2">
        <v>72</v>
      </c>
    </row>
    <row r="192" spans="2:6" ht="14.4" customHeight="1" x14ac:dyDescent="0.3">
      <c r="B192" t="s">
        <v>2</v>
      </c>
      <c r="C192" t="s">
        <v>37</v>
      </c>
      <c r="D192" t="s">
        <v>14</v>
      </c>
      <c r="E192" s="1">
        <v>1057</v>
      </c>
      <c r="F192" s="2">
        <v>54</v>
      </c>
    </row>
    <row r="193" spans="2:6" ht="14.4" customHeight="1" x14ac:dyDescent="0.3">
      <c r="B193" t="s">
        <v>7</v>
      </c>
      <c r="C193" t="s">
        <v>37</v>
      </c>
      <c r="D193" t="s">
        <v>30</v>
      </c>
      <c r="E193" s="1">
        <v>6454</v>
      </c>
      <c r="F193" s="2">
        <v>54</v>
      </c>
    </row>
    <row r="194" spans="2:6" ht="14.4" customHeight="1" x14ac:dyDescent="0.3">
      <c r="B194" t="s">
        <v>7</v>
      </c>
      <c r="C194" t="s">
        <v>37</v>
      </c>
      <c r="D194" t="s">
        <v>33</v>
      </c>
      <c r="E194" s="1">
        <v>6391</v>
      </c>
      <c r="F194" s="2">
        <v>48</v>
      </c>
    </row>
    <row r="195" spans="2:6" ht="14.4" customHeight="1" x14ac:dyDescent="0.3">
      <c r="B195" t="s">
        <v>5</v>
      </c>
      <c r="C195" t="s">
        <v>37</v>
      </c>
      <c r="D195" t="s">
        <v>31</v>
      </c>
      <c r="E195" s="1">
        <v>182</v>
      </c>
      <c r="F195" s="2">
        <v>48</v>
      </c>
    </row>
    <row r="196" spans="2:6" ht="14.4" customHeight="1" x14ac:dyDescent="0.3">
      <c r="B196" t="s">
        <v>8</v>
      </c>
      <c r="C196" t="s">
        <v>37</v>
      </c>
      <c r="D196" t="s">
        <v>26</v>
      </c>
      <c r="E196" s="1">
        <v>6279</v>
      </c>
      <c r="F196" s="2">
        <v>45</v>
      </c>
    </row>
    <row r="197" spans="2:6" ht="14.4" customHeight="1" x14ac:dyDescent="0.3">
      <c r="B197" t="s">
        <v>9</v>
      </c>
      <c r="C197" t="s">
        <v>37</v>
      </c>
      <c r="D197" t="s">
        <v>28</v>
      </c>
      <c r="E197" s="1">
        <v>2919</v>
      </c>
      <c r="F197" s="2">
        <v>45</v>
      </c>
    </row>
    <row r="198" spans="2:6" ht="14.4" customHeight="1" x14ac:dyDescent="0.3">
      <c r="B198" t="s">
        <v>2</v>
      </c>
      <c r="C198" t="s">
        <v>37</v>
      </c>
      <c r="D198" t="s">
        <v>15</v>
      </c>
      <c r="E198" s="1">
        <v>2863</v>
      </c>
      <c r="F198" s="2">
        <v>42</v>
      </c>
    </row>
    <row r="199" spans="2:6" ht="14.4" customHeight="1" x14ac:dyDescent="0.3">
      <c r="B199" t="s">
        <v>8</v>
      </c>
      <c r="C199" t="s">
        <v>37</v>
      </c>
      <c r="D199" t="s">
        <v>15</v>
      </c>
      <c r="E199" s="1">
        <v>9709</v>
      </c>
      <c r="F199" s="2">
        <v>30</v>
      </c>
    </row>
    <row r="200" spans="2:6" ht="14.4" customHeight="1" x14ac:dyDescent="0.3">
      <c r="B200" t="s">
        <v>10</v>
      </c>
      <c r="C200" t="s">
        <v>37</v>
      </c>
      <c r="D200" t="s">
        <v>23</v>
      </c>
      <c r="E200" s="1">
        <v>4683</v>
      </c>
      <c r="F200" s="2">
        <v>30</v>
      </c>
    </row>
    <row r="201" spans="2:6" ht="14.4" customHeight="1" x14ac:dyDescent="0.3">
      <c r="B201" t="s">
        <v>10</v>
      </c>
      <c r="C201" t="s">
        <v>37</v>
      </c>
      <c r="D201" t="s">
        <v>28</v>
      </c>
      <c r="E201" s="1">
        <v>3059</v>
      </c>
      <c r="F201" s="2">
        <v>27</v>
      </c>
    </row>
    <row r="202" spans="2:6" ht="14.4" customHeight="1" x14ac:dyDescent="0.3">
      <c r="B202" t="s">
        <v>9</v>
      </c>
      <c r="C202" t="s">
        <v>37</v>
      </c>
      <c r="D202" t="s">
        <v>29</v>
      </c>
      <c r="E202" s="1">
        <v>1085</v>
      </c>
      <c r="F202" s="2">
        <v>273</v>
      </c>
    </row>
    <row r="203" spans="2:6" ht="14.4" customHeight="1" x14ac:dyDescent="0.3">
      <c r="B203" t="s">
        <v>5</v>
      </c>
      <c r="C203" t="s">
        <v>37</v>
      </c>
      <c r="D203" t="s">
        <v>25</v>
      </c>
      <c r="E203" s="1">
        <v>8813</v>
      </c>
      <c r="F203" s="2">
        <v>21</v>
      </c>
    </row>
    <row r="204" spans="2:6" ht="14.4" customHeight="1" x14ac:dyDescent="0.3">
      <c r="B204" t="s">
        <v>40</v>
      </c>
      <c r="C204" t="s">
        <v>37</v>
      </c>
      <c r="D204" t="s">
        <v>19</v>
      </c>
      <c r="E204" s="1">
        <v>7693</v>
      </c>
      <c r="F204" s="2">
        <v>21</v>
      </c>
    </row>
    <row r="205" spans="2:6" ht="14.4" customHeight="1" x14ac:dyDescent="0.3">
      <c r="B205" t="s">
        <v>2</v>
      </c>
      <c r="C205" t="s">
        <v>37</v>
      </c>
      <c r="D205" t="s">
        <v>19</v>
      </c>
      <c r="E205" s="1">
        <v>238</v>
      </c>
      <c r="F205" s="2">
        <v>18</v>
      </c>
    </row>
    <row r="206" spans="2:6" ht="14.4" customHeight="1" x14ac:dyDescent="0.3">
      <c r="B206" t="s">
        <v>5</v>
      </c>
      <c r="C206" t="s">
        <v>37</v>
      </c>
      <c r="D206" t="s">
        <v>14</v>
      </c>
      <c r="E206" s="1">
        <v>4991</v>
      </c>
      <c r="F206" s="2">
        <v>12</v>
      </c>
    </row>
    <row r="207" spans="2:6" ht="14.4" customHeight="1" x14ac:dyDescent="0.3">
      <c r="B207" t="s">
        <v>41</v>
      </c>
      <c r="C207" t="s">
        <v>37</v>
      </c>
      <c r="D207" t="s">
        <v>21</v>
      </c>
      <c r="E207" s="1">
        <v>2933</v>
      </c>
      <c r="F207" s="2">
        <v>9</v>
      </c>
    </row>
    <row r="208" spans="2:6" ht="14.4" customHeight="1" x14ac:dyDescent="0.3">
      <c r="B208" t="s">
        <v>3</v>
      </c>
      <c r="C208" t="s">
        <v>37</v>
      </c>
      <c r="D208" t="s">
        <v>29</v>
      </c>
      <c r="E208" s="1">
        <v>4592</v>
      </c>
      <c r="F208" s="2">
        <v>324</v>
      </c>
    </row>
    <row r="209" spans="2:6" ht="14.4" customHeight="1" x14ac:dyDescent="0.3">
      <c r="B209" t="s">
        <v>3</v>
      </c>
      <c r="C209" t="s">
        <v>37</v>
      </c>
      <c r="D209" t="s">
        <v>28</v>
      </c>
      <c r="E209" s="1">
        <v>7308</v>
      </c>
      <c r="F209" s="2">
        <v>327</v>
      </c>
    </row>
    <row r="210" spans="2:6" ht="14.4" customHeight="1" x14ac:dyDescent="0.3">
      <c r="B210" t="s">
        <v>7</v>
      </c>
      <c r="C210" t="s">
        <v>37</v>
      </c>
      <c r="D210" t="s">
        <v>16</v>
      </c>
      <c r="E210" s="1">
        <v>4487</v>
      </c>
      <c r="F210" s="2">
        <v>333</v>
      </c>
    </row>
    <row r="211" spans="2:6" ht="14.4" customHeight="1" x14ac:dyDescent="0.3">
      <c r="B211" t="s">
        <v>6</v>
      </c>
      <c r="C211" t="s">
        <v>37</v>
      </c>
      <c r="D211" t="s">
        <v>26</v>
      </c>
      <c r="E211" s="1">
        <v>6818</v>
      </c>
      <c r="F211" s="2">
        <v>6</v>
      </c>
    </row>
    <row r="212" spans="2:6" ht="14.4" customHeight="1" x14ac:dyDescent="0.3">
      <c r="B212" t="s">
        <v>6</v>
      </c>
      <c r="C212" t="s">
        <v>37</v>
      </c>
      <c r="D212" t="s">
        <v>16</v>
      </c>
      <c r="E212" s="1">
        <v>1904</v>
      </c>
      <c r="F212" s="2">
        <v>405</v>
      </c>
    </row>
    <row r="213" spans="2:6" ht="14.4" customHeight="1" x14ac:dyDescent="0.3">
      <c r="B213" t="s">
        <v>9</v>
      </c>
      <c r="C213" t="s">
        <v>39</v>
      </c>
      <c r="D213" t="s">
        <v>24</v>
      </c>
      <c r="E213" s="1">
        <v>3920</v>
      </c>
      <c r="F213" s="2">
        <v>306</v>
      </c>
    </row>
    <row r="214" spans="2:6" ht="14.4" customHeight="1" x14ac:dyDescent="0.3">
      <c r="B214" t="s">
        <v>10</v>
      </c>
      <c r="C214" t="s">
        <v>39</v>
      </c>
      <c r="D214" t="s">
        <v>21</v>
      </c>
      <c r="E214" s="1">
        <v>4858</v>
      </c>
      <c r="F214" s="2">
        <v>279</v>
      </c>
    </row>
    <row r="215" spans="2:6" ht="14.4" customHeight="1" x14ac:dyDescent="0.3">
      <c r="B215" t="s">
        <v>7</v>
      </c>
      <c r="C215" t="s">
        <v>39</v>
      </c>
      <c r="D215" t="s">
        <v>17</v>
      </c>
      <c r="E215" s="1">
        <v>4438</v>
      </c>
      <c r="F215" s="2">
        <v>246</v>
      </c>
    </row>
    <row r="216" spans="2:6" ht="14.4" customHeight="1" x14ac:dyDescent="0.3">
      <c r="B216" t="s">
        <v>40</v>
      </c>
      <c r="C216" t="s">
        <v>39</v>
      </c>
      <c r="D216" t="s">
        <v>28</v>
      </c>
      <c r="E216" s="1">
        <v>3101</v>
      </c>
      <c r="F216" s="2">
        <v>225</v>
      </c>
    </row>
    <row r="217" spans="2:6" ht="14.4" customHeight="1" x14ac:dyDescent="0.3">
      <c r="B217" t="s">
        <v>2</v>
      </c>
      <c r="C217" t="s">
        <v>39</v>
      </c>
      <c r="D217" t="s">
        <v>21</v>
      </c>
      <c r="E217" s="1">
        <v>7651</v>
      </c>
      <c r="F217" s="2">
        <v>213</v>
      </c>
    </row>
    <row r="218" spans="2:6" ht="14.4" customHeight="1" x14ac:dyDescent="0.3">
      <c r="B218" t="s">
        <v>8</v>
      </c>
      <c r="C218" t="s">
        <v>39</v>
      </c>
      <c r="D218" t="s">
        <v>31</v>
      </c>
      <c r="E218" s="1">
        <v>8890</v>
      </c>
      <c r="F218" s="2">
        <v>210</v>
      </c>
    </row>
    <row r="219" spans="2:6" ht="14.4" customHeight="1" x14ac:dyDescent="0.3">
      <c r="B219" t="s">
        <v>9</v>
      </c>
      <c r="C219" t="s">
        <v>39</v>
      </c>
      <c r="D219" t="s">
        <v>18</v>
      </c>
      <c r="E219" s="1">
        <v>2639</v>
      </c>
      <c r="F219" s="2">
        <v>204</v>
      </c>
    </row>
    <row r="220" spans="2:6" ht="14.4" customHeight="1" x14ac:dyDescent="0.3">
      <c r="B220" t="s">
        <v>8</v>
      </c>
      <c r="C220" t="s">
        <v>39</v>
      </c>
      <c r="D220" t="s">
        <v>30</v>
      </c>
      <c r="E220" s="1">
        <v>7021</v>
      </c>
      <c r="F220" s="2">
        <v>183</v>
      </c>
    </row>
    <row r="221" spans="2:6" ht="14.4" customHeight="1" x14ac:dyDescent="0.3">
      <c r="B221" t="s">
        <v>5</v>
      </c>
      <c r="C221" t="s">
        <v>39</v>
      </c>
      <c r="D221" t="s">
        <v>24</v>
      </c>
      <c r="E221" s="1">
        <v>4018</v>
      </c>
      <c r="F221" s="2">
        <v>171</v>
      </c>
    </row>
    <row r="222" spans="2:6" ht="14.4" customHeight="1" x14ac:dyDescent="0.3">
      <c r="B222" t="s">
        <v>3</v>
      </c>
      <c r="C222" t="s">
        <v>39</v>
      </c>
      <c r="D222" t="s">
        <v>26</v>
      </c>
      <c r="E222" s="1">
        <v>4956</v>
      </c>
      <c r="F222" s="2">
        <v>171</v>
      </c>
    </row>
    <row r="223" spans="2:6" ht="14.4" customHeight="1" x14ac:dyDescent="0.3">
      <c r="B223" t="s">
        <v>3</v>
      </c>
      <c r="C223" t="s">
        <v>39</v>
      </c>
      <c r="D223" t="s">
        <v>16</v>
      </c>
      <c r="E223" s="1">
        <v>21</v>
      </c>
      <c r="F223" s="2">
        <v>168</v>
      </c>
    </row>
    <row r="224" spans="2:6" ht="14.4" customHeight="1" x14ac:dyDescent="0.3">
      <c r="B224" t="s">
        <v>2</v>
      </c>
      <c r="C224" t="s">
        <v>39</v>
      </c>
      <c r="D224" t="s">
        <v>20</v>
      </c>
      <c r="E224" s="1">
        <v>9443</v>
      </c>
      <c r="F224" s="2">
        <v>162</v>
      </c>
    </row>
    <row r="225" spans="2:6" ht="14.4" customHeight="1" x14ac:dyDescent="0.3">
      <c r="B225" t="s">
        <v>2</v>
      </c>
      <c r="C225" t="s">
        <v>39</v>
      </c>
      <c r="D225" t="s">
        <v>28</v>
      </c>
      <c r="E225" s="1">
        <v>6027</v>
      </c>
      <c r="F225" s="2">
        <v>144</v>
      </c>
    </row>
    <row r="226" spans="2:6" ht="14.4" customHeight="1" x14ac:dyDescent="0.3">
      <c r="B226" t="s">
        <v>2</v>
      </c>
      <c r="C226" t="s">
        <v>39</v>
      </c>
      <c r="D226" t="s">
        <v>22</v>
      </c>
      <c r="E226" s="1">
        <v>1568</v>
      </c>
      <c r="F226" s="2">
        <v>141</v>
      </c>
    </row>
    <row r="227" spans="2:6" ht="14.4" customHeight="1" x14ac:dyDescent="0.3">
      <c r="B227" t="s">
        <v>40</v>
      </c>
      <c r="C227" t="s">
        <v>39</v>
      </c>
      <c r="D227" t="s">
        <v>29</v>
      </c>
      <c r="E227" s="1">
        <v>0</v>
      </c>
      <c r="F227" s="2">
        <v>135</v>
      </c>
    </row>
    <row r="228" spans="2:6" ht="14.4" customHeight="1" x14ac:dyDescent="0.3">
      <c r="B228" t="s">
        <v>2</v>
      </c>
      <c r="C228" t="s">
        <v>39</v>
      </c>
      <c r="D228" t="s">
        <v>33</v>
      </c>
      <c r="E228" s="1">
        <v>4018</v>
      </c>
      <c r="F228" s="2">
        <v>126</v>
      </c>
    </row>
    <row r="229" spans="2:6" ht="14.4" customHeight="1" x14ac:dyDescent="0.3">
      <c r="B229" t="s">
        <v>2</v>
      </c>
      <c r="C229" t="s">
        <v>39</v>
      </c>
      <c r="D229" t="s">
        <v>16</v>
      </c>
      <c r="E229" s="1">
        <v>2016</v>
      </c>
      <c r="F229" s="2">
        <v>117</v>
      </c>
    </row>
    <row r="230" spans="2:6" ht="14.4" customHeight="1" x14ac:dyDescent="0.3">
      <c r="B230" t="s">
        <v>3</v>
      </c>
      <c r="C230" t="s">
        <v>39</v>
      </c>
      <c r="D230" t="s">
        <v>28</v>
      </c>
      <c r="E230" s="1">
        <v>1652</v>
      </c>
      <c r="F230" s="2">
        <v>102</v>
      </c>
    </row>
    <row r="231" spans="2:6" ht="14.4" customHeight="1" x14ac:dyDescent="0.3">
      <c r="B231" t="s">
        <v>2</v>
      </c>
      <c r="C231" t="s">
        <v>39</v>
      </c>
      <c r="D231" t="s">
        <v>27</v>
      </c>
      <c r="E231" s="1">
        <v>7812</v>
      </c>
      <c r="F231" s="2">
        <v>81</v>
      </c>
    </row>
    <row r="232" spans="2:6" ht="14.4" customHeight="1" x14ac:dyDescent="0.3">
      <c r="B232" t="s">
        <v>5</v>
      </c>
      <c r="C232" t="s">
        <v>39</v>
      </c>
      <c r="D232" t="s">
        <v>22</v>
      </c>
      <c r="E232" s="1">
        <v>6909</v>
      </c>
      <c r="F232" s="2">
        <v>81</v>
      </c>
    </row>
    <row r="233" spans="2:6" ht="14.4" customHeight="1" x14ac:dyDescent="0.3">
      <c r="B233" t="s">
        <v>41</v>
      </c>
      <c r="C233" t="s">
        <v>39</v>
      </c>
      <c r="D233" t="s">
        <v>14</v>
      </c>
      <c r="E233" s="1">
        <v>3976</v>
      </c>
      <c r="F233" s="2">
        <v>72</v>
      </c>
    </row>
    <row r="234" spans="2:6" ht="14.4" customHeight="1" x14ac:dyDescent="0.3">
      <c r="B234" t="s">
        <v>9</v>
      </c>
      <c r="C234" t="s">
        <v>39</v>
      </c>
      <c r="D234" t="s">
        <v>25</v>
      </c>
      <c r="E234" s="1">
        <v>3192</v>
      </c>
      <c r="F234" s="2">
        <v>72</v>
      </c>
    </row>
    <row r="235" spans="2:6" ht="14.4" customHeight="1" x14ac:dyDescent="0.3">
      <c r="B235" t="s">
        <v>6</v>
      </c>
      <c r="C235" t="s">
        <v>39</v>
      </c>
      <c r="D235" t="s">
        <v>30</v>
      </c>
      <c r="E235" s="1">
        <v>1638</v>
      </c>
      <c r="F235" s="2">
        <v>63</v>
      </c>
    </row>
    <row r="236" spans="2:6" ht="14.4" customHeight="1" x14ac:dyDescent="0.3">
      <c r="B236" t="s">
        <v>5</v>
      </c>
      <c r="C236" t="s">
        <v>39</v>
      </c>
      <c r="D236" t="s">
        <v>26</v>
      </c>
      <c r="E236" s="1">
        <v>5236</v>
      </c>
      <c r="F236" s="2">
        <v>51</v>
      </c>
    </row>
    <row r="237" spans="2:6" ht="14.4" customHeight="1" x14ac:dyDescent="0.3">
      <c r="B237" t="s">
        <v>3</v>
      </c>
      <c r="C237" t="s">
        <v>39</v>
      </c>
      <c r="D237" t="s">
        <v>29</v>
      </c>
      <c r="E237" s="1">
        <v>3640</v>
      </c>
      <c r="F237" s="2">
        <v>51</v>
      </c>
    </row>
    <row r="238" spans="2:6" ht="14.4" customHeight="1" x14ac:dyDescent="0.3">
      <c r="B238" t="s">
        <v>7</v>
      </c>
      <c r="C238" t="s">
        <v>39</v>
      </c>
      <c r="D238" t="s">
        <v>27</v>
      </c>
      <c r="E238" s="1">
        <v>966</v>
      </c>
      <c r="F238" s="2">
        <v>198</v>
      </c>
    </row>
    <row r="239" spans="2:6" ht="14.4" customHeight="1" x14ac:dyDescent="0.3">
      <c r="B239" t="s">
        <v>40</v>
      </c>
      <c r="C239" t="s">
        <v>39</v>
      </c>
      <c r="D239" t="s">
        <v>15</v>
      </c>
      <c r="E239" s="1">
        <v>5775</v>
      </c>
      <c r="F239" s="2">
        <v>42</v>
      </c>
    </row>
    <row r="240" spans="2:6" ht="14.4" customHeight="1" x14ac:dyDescent="0.3">
      <c r="B240" t="s">
        <v>2</v>
      </c>
      <c r="C240" t="s">
        <v>39</v>
      </c>
      <c r="D240" t="s">
        <v>15</v>
      </c>
      <c r="E240" s="1">
        <v>4802</v>
      </c>
      <c r="F240" s="2">
        <v>36</v>
      </c>
    </row>
    <row r="241" spans="2:6" ht="14.4" customHeight="1" x14ac:dyDescent="0.3">
      <c r="B241" t="s">
        <v>2</v>
      </c>
      <c r="C241" t="s">
        <v>39</v>
      </c>
      <c r="D241" t="s">
        <v>23</v>
      </c>
      <c r="E241" s="1">
        <v>630</v>
      </c>
      <c r="F241" s="2">
        <v>36</v>
      </c>
    </row>
    <row r="242" spans="2:6" ht="14.4" customHeight="1" x14ac:dyDescent="0.3">
      <c r="B242" t="s">
        <v>10</v>
      </c>
      <c r="C242" t="s">
        <v>39</v>
      </c>
      <c r="D242" t="s">
        <v>33</v>
      </c>
      <c r="E242" s="1">
        <v>12950</v>
      </c>
      <c r="F242" s="2">
        <v>30</v>
      </c>
    </row>
    <row r="243" spans="2:6" ht="14.4" customHeight="1" x14ac:dyDescent="0.3">
      <c r="B243" t="s">
        <v>40</v>
      </c>
      <c r="C243" t="s">
        <v>39</v>
      </c>
      <c r="D243" t="s">
        <v>27</v>
      </c>
      <c r="E243" s="1">
        <v>6370</v>
      </c>
      <c r="F243" s="2">
        <v>30</v>
      </c>
    </row>
    <row r="244" spans="2:6" ht="14.4" customHeight="1" x14ac:dyDescent="0.3">
      <c r="B244" t="s">
        <v>8</v>
      </c>
      <c r="C244" t="s">
        <v>39</v>
      </c>
      <c r="D244" t="s">
        <v>18</v>
      </c>
      <c r="E244" s="1">
        <v>9660</v>
      </c>
      <c r="F244" s="2">
        <v>27</v>
      </c>
    </row>
    <row r="245" spans="2:6" ht="14.4" customHeight="1" x14ac:dyDescent="0.3">
      <c r="B245" t="s">
        <v>8</v>
      </c>
      <c r="C245" t="s">
        <v>39</v>
      </c>
      <c r="D245" t="s">
        <v>26</v>
      </c>
      <c r="E245" s="1">
        <v>1561</v>
      </c>
      <c r="F245" s="2">
        <v>27</v>
      </c>
    </row>
    <row r="246" spans="2:6" ht="14.4" customHeight="1" x14ac:dyDescent="0.3">
      <c r="B246" t="s">
        <v>6</v>
      </c>
      <c r="C246" t="s">
        <v>39</v>
      </c>
      <c r="D246" t="s">
        <v>17</v>
      </c>
      <c r="E246" s="1">
        <v>6048</v>
      </c>
      <c r="F246" s="2">
        <v>27</v>
      </c>
    </row>
    <row r="247" spans="2:6" ht="14.4" customHeight="1" x14ac:dyDescent="0.3">
      <c r="B247" t="s">
        <v>5</v>
      </c>
      <c r="C247" t="s">
        <v>39</v>
      </c>
      <c r="D247" t="s">
        <v>18</v>
      </c>
      <c r="E247" s="1">
        <v>385</v>
      </c>
      <c r="F247" s="2">
        <v>249</v>
      </c>
    </row>
    <row r="248" spans="2:6" ht="14.4" customHeight="1" x14ac:dyDescent="0.3">
      <c r="B248" t="s">
        <v>40</v>
      </c>
      <c r="C248" t="s">
        <v>39</v>
      </c>
      <c r="D248" t="s">
        <v>22</v>
      </c>
      <c r="E248" s="1">
        <v>5817</v>
      </c>
      <c r="F248" s="2">
        <v>12</v>
      </c>
    </row>
    <row r="249" spans="2:6" ht="14.4" customHeight="1" x14ac:dyDescent="0.3">
      <c r="B249" t="s">
        <v>6</v>
      </c>
      <c r="C249" t="s">
        <v>39</v>
      </c>
      <c r="D249" t="s">
        <v>29</v>
      </c>
      <c r="E249" s="1">
        <v>3052</v>
      </c>
      <c r="F249" s="2">
        <v>378</v>
      </c>
    </row>
    <row r="250" spans="2:6" ht="14.4" customHeight="1" x14ac:dyDescent="0.3">
      <c r="B250" t="s">
        <v>6</v>
      </c>
      <c r="C250" t="s">
        <v>39</v>
      </c>
      <c r="D250" t="s">
        <v>25</v>
      </c>
      <c r="E250" s="1">
        <v>2100</v>
      </c>
      <c r="F250" s="2">
        <v>414</v>
      </c>
    </row>
    <row r="251" spans="2:6" ht="14.4" customHeight="1" x14ac:dyDescent="0.3">
      <c r="B251" t="s">
        <v>6</v>
      </c>
      <c r="C251" t="s">
        <v>39</v>
      </c>
      <c r="D251" t="s">
        <v>24</v>
      </c>
      <c r="E251" s="1">
        <v>2989</v>
      </c>
      <c r="F251" s="2">
        <v>3</v>
      </c>
    </row>
    <row r="252" spans="2:6" ht="14.4" customHeight="1" x14ac:dyDescent="0.3">
      <c r="B252" t="s">
        <v>2</v>
      </c>
      <c r="C252" t="s">
        <v>39</v>
      </c>
      <c r="D252" t="s">
        <v>25</v>
      </c>
      <c r="E252" s="1">
        <v>1785</v>
      </c>
      <c r="F252" s="2">
        <v>462</v>
      </c>
    </row>
    <row r="253" spans="2:6" ht="14.4" customHeight="1" x14ac:dyDescent="0.3">
      <c r="B253" t="s">
        <v>8</v>
      </c>
      <c r="C253" t="s">
        <v>35</v>
      </c>
      <c r="D253" t="s">
        <v>32</v>
      </c>
      <c r="E253" s="1">
        <v>6706</v>
      </c>
      <c r="F253" s="2">
        <v>459</v>
      </c>
    </row>
    <row r="254" spans="2:6" ht="14.4" customHeight="1" x14ac:dyDescent="0.3">
      <c r="B254" t="s">
        <v>3</v>
      </c>
      <c r="C254" t="s">
        <v>35</v>
      </c>
      <c r="D254" t="s">
        <v>33</v>
      </c>
      <c r="E254" s="1">
        <v>819</v>
      </c>
      <c r="F254" s="2">
        <v>306</v>
      </c>
    </row>
    <row r="255" spans="2:6" ht="14.4" customHeight="1" x14ac:dyDescent="0.3">
      <c r="B255" t="s">
        <v>2</v>
      </c>
      <c r="C255" t="s">
        <v>35</v>
      </c>
      <c r="D255" t="s">
        <v>17</v>
      </c>
      <c r="E255" s="1">
        <v>1589</v>
      </c>
      <c r="F255" s="2">
        <v>303</v>
      </c>
    </row>
    <row r="256" spans="2:6" ht="14.4" customHeight="1" x14ac:dyDescent="0.3">
      <c r="B256" t="s">
        <v>8</v>
      </c>
      <c r="C256" t="s">
        <v>35</v>
      </c>
      <c r="D256" t="s">
        <v>27</v>
      </c>
      <c r="E256" s="1">
        <v>4753</v>
      </c>
      <c r="F256" s="2">
        <v>300</v>
      </c>
    </row>
    <row r="257" spans="2:6" ht="14.4" customHeight="1" x14ac:dyDescent="0.3">
      <c r="B257" t="s">
        <v>7</v>
      </c>
      <c r="C257" t="s">
        <v>35</v>
      </c>
      <c r="D257" t="s">
        <v>28</v>
      </c>
      <c r="E257" s="1">
        <v>5194</v>
      </c>
      <c r="F257" s="2">
        <v>288</v>
      </c>
    </row>
    <row r="258" spans="2:6" ht="14.4" customHeight="1" x14ac:dyDescent="0.3">
      <c r="B258" t="s">
        <v>10</v>
      </c>
      <c r="C258" t="s">
        <v>35</v>
      </c>
      <c r="D258" t="s">
        <v>18</v>
      </c>
      <c r="E258" s="1">
        <v>3808</v>
      </c>
      <c r="F258" s="2">
        <v>279</v>
      </c>
    </row>
    <row r="259" spans="2:6" ht="14.4" customHeight="1" x14ac:dyDescent="0.3">
      <c r="B259" t="s">
        <v>3</v>
      </c>
      <c r="C259" t="s">
        <v>35</v>
      </c>
      <c r="D259" t="s">
        <v>15</v>
      </c>
      <c r="E259" s="1">
        <v>6657</v>
      </c>
      <c r="F259" s="2">
        <v>276</v>
      </c>
    </row>
    <row r="260" spans="2:6" ht="14.4" customHeight="1" x14ac:dyDescent="0.3">
      <c r="B260" t="s">
        <v>6</v>
      </c>
      <c r="C260" t="s">
        <v>35</v>
      </c>
      <c r="D260" t="s">
        <v>20</v>
      </c>
      <c r="E260" s="1">
        <v>1071</v>
      </c>
      <c r="F260" s="2">
        <v>270</v>
      </c>
    </row>
    <row r="261" spans="2:6" ht="14.4" customHeight="1" x14ac:dyDescent="0.3">
      <c r="B261" t="s">
        <v>7</v>
      </c>
      <c r="C261" t="s">
        <v>35</v>
      </c>
      <c r="D261" t="s">
        <v>30</v>
      </c>
      <c r="E261" s="1">
        <v>6755</v>
      </c>
      <c r="F261" s="2">
        <v>252</v>
      </c>
    </row>
    <row r="262" spans="2:6" ht="14.4" customHeight="1" x14ac:dyDescent="0.3">
      <c r="B262" t="s">
        <v>5</v>
      </c>
      <c r="C262" t="s">
        <v>35</v>
      </c>
      <c r="D262" t="s">
        <v>31</v>
      </c>
      <c r="E262" s="1">
        <v>4753</v>
      </c>
      <c r="F262" s="2">
        <v>246</v>
      </c>
    </row>
    <row r="263" spans="2:6" ht="14.4" customHeight="1" x14ac:dyDescent="0.3">
      <c r="B263" t="s">
        <v>7</v>
      </c>
      <c r="C263" t="s">
        <v>35</v>
      </c>
      <c r="D263" t="s">
        <v>19</v>
      </c>
      <c r="E263" s="1">
        <v>4585</v>
      </c>
      <c r="F263" s="2">
        <v>240</v>
      </c>
    </row>
    <row r="264" spans="2:6" ht="14.4" customHeight="1" x14ac:dyDescent="0.3">
      <c r="B264" t="s">
        <v>3</v>
      </c>
      <c r="C264" t="s">
        <v>35</v>
      </c>
      <c r="D264" t="s">
        <v>25</v>
      </c>
      <c r="E264" s="1">
        <v>2464</v>
      </c>
      <c r="F264" s="2">
        <v>234</v>
      </c>
    </row>
    <row r="265" spans="2:6" ht="14.4" customHeight="1" x14ac:dyDescent="0.3">
      <c r="B265" t="s">
        <v>40</v>
      </c>
      <c r="C265" t="s">
        <v>35</v>
      </c>
      <c r="D265" t="s">
        <v>32</v>
      </c>
      <c r="E265" s="1">
        <v>12348</v>
      </c>
      <c r="F265" s="2">
        <v>234</v>
      </c>
    </row>
    <row r="266" spans="2:6" ht="14.4" customHeight="1" x14ac:dyDescent="0.3">
      <c r="B266" t="s">
        <v>8</v>
      </c>
      <c r="C266" t="s">
        <v>35</v>
      </c>
      <c r="D266" t="s">
        <v>22</v>
      </c>
      <c r="E266" s="1">
        <v>5012</v>
      </c>
      <c r="F266" s="2">
        <v>210</v>
      </c>
    </row>
    <row r="267" spans="2:6" ht="14.4" customHeight="1" x14ac:dyDescent="0.3">
      <c r="B267" t="s">
        <v>5</v>
      </c>
      <c r="C267" t="s">
        <v>35</v>
      </c>
      <c r="D267" t="s">
        <v>15</v>
      </c>
      <c r="E267" s="1">
        <v>13391</v>
      </c>
      <c r="F267" s="2">
        <v>201</v>
      </c>
    </row>
    <row r="268" spans="2:6" ht="14.4" customHeight="1" x14ac:dyDescent="0.3">
      <c r="B268" t="s">
        <v>10</v>
      </c>
      <c r="C268" t="s">
        <v>35</v>
      </c>
      <c r="D268" t="s">
        <v>20</v>
      </c>
      <c r="E268" s="1">
        <v>1974</v>
      </c>
      <c r="F268" s="2">
        <v>195</v>
      </c>
    </row>
    <row r="269" spans="2:6" ht="14.4" customHeight="1" x14ac:dyDescent="0.3">
      <c r="B269" t="s">
        <v>6</v>
      </c>
      <c r="C269" t="s">
        <v>35</v>
      </c>
      <c r="D269" t="s">
        <v>27</v>
      </c>
      <c r="E269" s="1">
        <v>3864</v>
      </c>
      <c r="F269" s="2">
        <v>177</v>
      </c>
    </row>
    <row r="270" spans="2:6" ht="14.4" customHeight="1" x14ac:dyDescent="0.3">
      <c r="B270" t="s">
        <v>40</v>
      </c>
      <c r="C270" t="s">
        <v>35</v>
      </c>
      <c r="D270" t="s">
        <v>16</v>
      </c>
      <c r="E270" s="1">
        <v>4725</v>
      </c>
      <c r="F270" s="2">
        <v>174</v>
      </c>
    </row>
    <row r="271" spans="2:6" ht="14.4" customHeight="1" x14ac:dyDescent="0.3">
      <c r="B271" t="s">
        <v>8</v>
      </c>
      <c r="C271" t="s">
        <v>35</v>
      </c>
      <c r="D271" t="s">
        <v>29</v>
      </c>
      <c r="E271" s="1">
        <v>2023</v>
      </c>
      <c r="F271" s="2">
        <v>168</v>
      </c>
    </row>
    <row r="272" spans="2:6" ht="14.4" customHeight="1" x14ac:dyDescent="0.3">
      <c r="B272" t="s">
        <v>3</v>
      </c>
      <c r="C272" t="s">
        <v>35</v>
      </c>
      <c r="D272" t="s">
        <v>29</v>
      </c>
      <c r="E272" s="1">
        <v>2114</v>
      </c>
      <c r="F272" s="2">
        <v>66</v>
      </c>
    </row>
    <row r="273" spans="2:6" ht="14.4" customHeight="1" x14ac:dyDescent="0.3">
      <c r="B273" t="s">
        <v>41</v>
      </c>
      <c r="C273" t="s">
        <v>35</v>
      </c>
      <c r="D273" t="s">
        <v>13</v>
      </c>
      <c r="E273" s="1">
        <v>4760</v>
      </c>
      <c r="F273" s="2">
        <v>69</v>
      </c>
    </row>
    <row r="274" spans="2:6" ht="14.4" customHeight="1" x14ac:dyDescent="0.3">
      <c r="B274" t="s">
        <v>9</v>
      </c>
      <c r="C274" t="s">
        <v>35</v>
      </c>
      <c r="D274" t="s">
        <v>26</v>
      </c>
      <c r="E274" s="1">
        <v>98</v>
      </c>
      <c r="F274" s="2">
        <v>159</v>
      </c>
    </row>
    <row r="275" spans="2:6" ht="14.4" customHeight="1" x14ac:dyDescent="0.3">
      <c r="B275" t="s">
        <v>9</v>
      </c>
      <c r="C275" t="s">
        <v>35</v>
      </c>
      <c r="D275" t="s">
        <v>27</v>
      </c>
      <c r="E275" s="1">
        <v>2429</v>
      </c>
      <c r="F275" s="2">
        <v>144</v>
      </c>
    </row>
    <row r="276" spans="2:6" ht="14.4" customHeight="1" x14ac:dyDescent="0.3">
      <c r="B276" t="s">
        <v>8</v>
      </c>
      <c r="C276" t="s">
        <v>35</v>
      </c>
      <c r="D276" t="s">
        <v>33</v>
      </c>
      <c r="E276" s="1">
        <v>357</v>
      </c>
      <c r="F276" s="2">
        <v>126</v>
      </c>
    </row>
    <row r="277" spans="2:6" ht="14.4" customHeight="1" x14ac:dyDescent="0.3">
      <c r="B277" t="s">
        <v>40</v>
      </c>
      <c r="C277" t="s">
        <v>35</v>
      </c>
      <c r="D277" t="s">
        <v>29</v>
      </c>
      <c r="E277" s="1">
        <v>1617</v>
      </c>
      <c r="F277" s="2">
        <v>126</v>
      </c>
    </row>
    <row r="278" spans="2:6" ht="14.4" customHeight="1" x14ac:dyDescent="0.3">
      <c r="B278" t="s">
        <v>6</v>
      </c>
      <c r="C278" t="s">
        <v>35</v>
      </c>
      <c r="D278" t="s">
        <v>30</v>
      </c>
      <c r="E278" s="1">
        <v>4781</v>
      </c>
      <c r="F278" s="2">
        <v>123</v>
      </c>
    </row>
    <row r="279" spans="2:6" ht="14.4" customHeight="1" x14ac:dyDescent="0.3">
      <c r="B279" t="s">
        <v>7</v>
      </c>
      <c r="C279" t="s">
        <v>35</v>
      </c>
      <c r="D279" t="s">
        <v>24</v>
      </c>
      <c r="E279" s="1">
        <v>2793</v>
      </c>
      <c r="F279" s="2">
        <v>114</v>
      </c>
    </row>
    <row r="280" spans="2:6" ht="14.4" customHeight="1" x14ac:dyDescent="0.3">
      <c r="B280" t="s">
        <v>41</v>
      </c>
      <c r="C280" t="s">
        <v>35</v>
      </c>
      <c r="D280" t="s">
        <v>19</v>
      </c>
      <c r="E280" s="1">
        <v>609</v>
      </c>
      <c r="F280" s="2">
        <v>99</v>
      </c>
    </row>
    <row r="281" spans="2:6" ht="14.4" customHeight="1" x14ac:dyDescent="0.3">
      <c r="B281" t="s">
        <v>10</v>
      </c>
      <c r="C281" t="s">
        <v>35</v>
      </c>
      <c r="D281" t="s">
        <v>14</v>
      </c>
      <c r="E281" s="1">
        <v>3472</v>
      </c>
      <c r="F281" s="2">
        <v>96</v>
      </c>
    </row>
    <row r="282" spans="2:6" ht="14.4" customHeight="1" x14ac:dyDescent="0.3">
      <c r="B282" t="s">
        <v>41</v>
      </c>
      <c r="C282" t="s">
        <v>35</v>
      </c>
      <c r="D282" t="s">
        <v>27</v>
      </c>
      <c r="E282" s="1">
        <v>847</v>
      </c>
      <c r="F282" s="2">
        <v>129</v>
      </c>
    </row>
    <row r="283" spans="2:6" ht="14.4" customHeight="1" x14ac:dyDescent="0.3">
      <c r="B283" t="s">
        <v>5</v>
      </c>
      <c r="C283" t="s">
        <v>35</v>
      </c>
      <c r="D283" t="s">
        <v>22</v>
      </c>
      <c r="E283" s="1">
        <v>490</v>
      </c>
      <c r="F283" s="2">
        <v>84</v>
      </c>
    </row>
    <row r="284" spans="2:6" ht="14.4" customHeight="1" x14ac:dyDescent="0.3">
      <c r="B284" t="s">
        <v>8</v>
      </c>
      <c r="C284" t="s">
        <v>35</v>
      </c>
      <c r="D284" t="s">
        <v>30</v>
      </c>
      <c r="E284" s="1">
        <v>3598</v>
      </c>
      <c r="F284" s="2">
        <v>81</v>
      </c>
    </row>
    <row r="285" spans="2:6" ht="14.4" customHeight="1" x14ac:dyDescent="0.3">
      <c r="B285" t="s">
        <v>3</v>
      </c>
      <c r="C285" t="s">
        <v>35</v>
      </c>
      <c r="D285" t="s">
        <v>23</v>
      </c>
      <c r="E285" s="1">
        <v>2023</v>
      </c>
      <c r="F285" s="2">
        <v>78</v>
      </c>
    </row>
    <row r="286" spans="2:6" ht="14.4" customHeight="1" x14ac:dyDescent="0.3">
      <c r="B286" t="s">
        <v>9</v>
      </c>
      <c r="C286" t="s">
        <v>35</v>
      </c>
      <c r="D286" t="s">
        <v>4</v>
      </c>
      <c r="E286" s="1">
        <v>959</v>
      </c>
      <c r="F286" s="2">
        <v>147</v>
      </c>
    </row>
    <row r="287" spans="2:6" ht="14.4" customHeight="1" x14ac:dyDescent="0.3">
      <c r="B287" t="s">
        <v>7</v>
      </c>
      <c r="C287" t="s">
        <v>35</v>
      </c>
      <c r="D287" t="s">
        <v>14</v>
      </c>
      <c r="E287" s="1">
        <v>4606</v>
      </c>
      <c r="F287" s="2">
        <v>63</v>
      </c>
    </row>
    <row r="288" spans="2:6" ht="14.4" customHeight="1" x14ac:dyDescent="0.3">
      <c r="B288" t="s">
        <v>41</v>
      </c>
      <c r="C288" t="s">
        <v>35</v>
      </c>
      <c r="D288" t="s">
        <v>15</v>
      </c>
      <c r="E288" s="1">
        <v>2114</v>
      </c>
      <c r="F288" s="2">
        <v>186</v>
      </c>
    </row>
    <row r="289" spans="2:6" ht="14.4" customHeight="1" x14ac:dyDescent="0.3">
      <c r="B289" t="s">
        <v>40</v>
      </c>
      <c r="C289" t="s">
        <v>35</v>
      </c>
      <c r="D289" t="s">
        <v>24</v>
      </c>
      <c r="E289" s="1">
        <v>1638</v>
      </c>
      <c r="F289" s="2">
        <v>48</v>
      </c>
    </row>
    <row r="290" spans="2:6" ht="14.4" customHeight="1" x14ac:dyDescent="0.3">
      <c r="B290" t="s">
        <v>41</v>
      </c>
      <c r="C290" t="s">
        <v>35</v>
      </c>
      <c r="D290" t="s">
        <v>28</v>
      </c>
      <c r="E290" s="1">
        <v>7455</v>
      </c>
      <c r="F290" s="2">
        <v>216</v>
      </c>
    </row>
    <row r="291" spans="2:6" ht="14.4" customHeight="1" x14ac:dyDescent="0.3">
      <c r="B291" t="s">
        <v>10</v>
      </c>
      <c r="C291" t="s">
        <v>35</v>
      </c>
      <c r="D291" t="s">
        <v>21</v>
      </c>
      <c r="E291" s="1">
        <v>567</v>
      </c>
      <c r="F291" s="2">
        <v>228</v>
      </c>
    </row>
    <row r="292" spans="2:6" ht="14.4" customHeight="1" x14ac:dyDescent="0.3">
      <c r="B292" t="s">
        <v>9</v>
      </c>
      <c r="C292" t="s">
        <v>35</v>
      </c>
      <c r="D292" t="s">
        <v>15</v>
      </c>
      <c r="E292" s="1">
        <v>7833</v>
      </c>
      <c r="F292" s="2">
        <v>243</v>
      </c>
    </row>
    <row r="293" spans="2:6" ht="14.4" customHeight="1" x14ac:dyDescent="0.3">
      <c r="B293" t="s">
        <v>7</v>
      </c>
      <c r="C293" t="s">
        <v>35</v>
      </c>
      <c r="D293" t="s">
        <v>16</v>
      </c>
      <c r="E293" s="1">
        <v>2135</v>
      </c>
      <c r="F293" s="2">
        <v>27</v>
      </c>
    </row>
    <row r="294" spans="2:6" ht="14.4" customHeight="1" x14ac:dyDescent="0.3">
      <c r="B294" t="s">
        <v>3</v>
      </c>
      <c r="C294" t="s">
        <v>35</v>
      </c>
      <c r="D294" t="s">
        <v>14</v>
      </c>
      <c r="E294" s="1">
        <v>2415</v>
      </c>
      <c r="F294" s="2">
        <v>255</v>
      </c>
    </row>
    <row r="295" spans="2:6" ht="14.4" customHeight="1" x14ac:dyDescent="0.3">
      <c r="B295" t="s">
        <v>7</v>
      </c>
      <c r="C295" t="s">
        <v>35</v>
      </c>
      <c r="D295" t="s">
        <v>27</v>
      </c>
      <c r="E295" s="1">
        <v>2478</v>
      </c>
      <c r="F295" s="2">
        <v>21</v>
      </c>
    </row>
    <row r="296" spans="2:6" ht="14.4" customHeight="1" x14ac:dyDescent="0.3">
      <c r="B296" t="s">
        <v>2</v>
      </c>
      <c r="C296" t="s">
        <v>35</v>
      </c>
      <c r="D296" t="s">
        <v>19</v>
      </c>
      <c r="E296" s="1">
        <v>553</v>
      </c>
      <c r="F296" s="2">
        <v>15</v>
      </c>
    </row>
    <row r="297" spans="2:6" ht="14.4" customHeight="1" x14ac:dyDescent="0.3">
      <c r="B297" t="s">
        <v>5</v>
      </c>
      <c r="C297" t="s">
        <v>35</v>
      </c>
      <c r="D297" t="s">
        <v>18</v>
      </c>
      <c r="E297" s="1">
        <v>2415</v>
      </c>
      <c r="F297" s="2">
        <v>15</v>
      </c>
    </row>
    <row r="298" spans="2:6" ht="14.4" customHeight="1" x14ac:dyDescent="0.3">
      <c r="B298" t="s">
        <v>5</v>
      </c>
      <c r="C298" t="s">
        <v>35</v>
      </c>
      <c r="D298" t="s">
        <v>4</v>
      </c>
      <c r="E298" s="1">
        <v>2744</v>
      </c>
      <c r="F298" s="2">
        <v>9</v>
      </c>
    </row>
    <row r="299" spans="2:6" ht="14.4" customHeight="1" x14ac:dyDescent="0.3">
      <c r="B299" t="s">
        <v>10</v>
      </c>
      <c r="C299" t="s">
        <v>35</v>
      </c>
      <c r="D299" t="s">
        <v>15</v>
      </c>
      <c r="E299" s="1">
        <v>2562</v>
      </c>
      <c r="F299" s="2">
        <v>6</v>
      </c>
    </row>
    <row r="300" spans="2:6" ht="14.4" customHeight="1" x14ac:dyDescent="0.3">
      <c r="B300" t="s">
        <v>5</v>
      </c>
      <c r="C300" t="s">
        <v>35</v>
      </c>
      <c r="D300" t="s">
        <v>29</v>
      </c>
      <c r="E300" s="1">
        <v>4480</v>
      </c>
      <c r="F300" s="2">
        <v>357</v>
      </c>
    </row>
    <row r="301" spans="2:6" ht="14.4" customHeight="1" x14ac:dyDescent="0.3">
      <c r="B301" t="s">
        <v>8</v>
      </c>
      <c r="C301" t="s">
        <v>35</v>
      </c>
      <c r="D301" t="s">
        <v>20</v>
      </c>
      <c r="E301" s="1">
        <v>2702</v>
      </c>
      <c r="F301" s="2">
        <v>363</v>
      </c>
    </row>
    <row r="302" spans="2:6" ht="14.4" customHeight="1" x14ac:dyDescent="0.3">
      <c r="B302" t="s">
        <v>40</v>
      </c>
      <c r="C302" t="s">
        <v>35</v>
      </c>
      <c r="D302" t="s">
        <v>22</v>
      </c>
      <c r="E302" s="1">
        <v>6853</v>
      </c>
      <c r="F302" s="2">
        <v>372</v>
      </c>
    </row>
    <row r="303" spans="2:6" ht="14.4" customHeight="1" x14ac:dyDescent="0.3">
      <c r="B303" t="s">
        <v>6</v>
      </c>
      <c r="C303" t="s">
        <v>35</v>
      </c>
      <c r="D303" t="s">
        <v>4</v>
      </c>
      <c r="E303" s="1">
        <v>1302</v>
      </c>
      <c r="F303" s="2">
        <v>402</v>
      </c>
    </row>
    <row r="304" spans="2:6" ht="14.4" customHeight="1" x14ac:dyDescent="0.3">
      <c r="B304" t="s">
        <v>40</v>
      </c>
      <c r="C304" t="s">
        <v>35</v>
      </c>
      <c r="D304" t="s">
        <v>33</v>
      </c>
      <c r="E304" s="1">
        <v>8869</v>
      </c>
      <c r="F304" s="2">
        <v>432</v>
      </c>
    </row>
    <row r="305" spans="2:6" ht="14.4" customHeight="1" x14ac:dyDescent="0.3">
      <c r="B305" t="s">
        <v>40</v>
      </c>
      <c r="C305" t="s">
        <v>35</v>
      </c>
      <c r="D305" t="s">
        <v>30</v>
      </c>
      <c r="E305" s="1">
        <v>2275</v>
      </c>
      <c r="F305" s="2">
        <v>447</v>
      </c>
    </row>
  </sheetData>
  <mergeCells count="1">
    <mergeCell ref="A2:XFD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BF6F-8127-4191-B9D5-FCBEC0EA8F71}">
  <dimension ref="A1:H13"/>
  <sheetViews>
    <sheetView showGridLines="0" workbookViewId="0">
      <selection activeCell="C28" sqref="C28"/>
    </sheetView>
  </sheetViews>
  <sheetFormatPr defaultRowHeight="14.4" x14ac:dyDescent="0.3"/>
  <cols>
    <col min="1" max="2" width="11.5546875" bestFit="1" customWidth="1"/>
    <col min="3" max="3" width="13.6640625" bestFit="1" customWidth="1"/>
    <col min="4" max="4" width="1.44140625" bestFit="1" customWidth="1"/>
    <col min="5" max="5" width="11.33203125" bestFit="1" customWidth="1"/>
  </cols>
  <sheetData>
    <row r="1" spans="1:8" s="23" customFormat="1" ht="71.400000000000006" customHeight="1" x14ac:dyDescent="0.3">
      <c r="A1" s="23" t="s">
        <v>57</v>
      </c>
    </row>
    <row r="2" spans="1:8" s="24" customFormat="1" ht="13.8" customHeight="1" x14ac:dyDescent="0.3"/>
    <row r="5" spans="1:8" x14ac:dyDescent="0.3">
      <c r="B5" s="50" t="s">
        <v>56</v>
      </c>
      <c r="C5" s="51" t="s">
        <v>58</v>
      </c>
      <c r="D5" s="51" t="s">
        <v>60</v>
      </c>
      <c r="E5" s="51" t="s">
        <v>59</v>
      </c>
    </row>
    <row r="6" spans="1:8" x14ac:dyDescent="0.3">
      <c r="B6" s="52" t="s">
        <v>35</v>
      </c>
      <c r="C6" s="51">
        <v>38325</v>
      </c>
      <c r="D6" s="53">
        <v>38325</v>
      </c>
      <c r="E6" s="53">
        <v>1833</v>
      </c>
    </row>
    <row r="7" spans="1:8" x14ac:dyDescent="0.3">
      <c r="B7" s="52" t="s">
        <v>34</v>
      </c>
      <c r="C7" s="51">
        <v>24647</v>
      </c>
      <c r="D7" s="53">
        <v>24647</v>
      </c>
      <c r="E7" s="53">
        <v>735</v>
      </c>
    </row>
    <row r="8" spans="1:8" x14ac:dyDescent="0.3">
      <c r="B8" s="52" t="s">
        <v>37</v>
      </c>
      <c r="C8" s="51">
        <v>24451</v>
      </c>
      <c r="D8" s="53">
        <v>24451</v>
      </c>
      <c r="E8" s="53">
        <v>300</v>
      </c>
      <c r="H8" s="8"/>
    </row>
    <row r="9" spans="1:8" x14ac:dyDescent="0.3">
      <c r="B9" s="52" t="s">
        <v>36</v>
      </c>
      <c r="C9" s="51">
        <v>23016</v>
      </c>
      <c r="D9" s="53">
        <v>23016</v>
      </c>
      <c r="E9" s="53">
        <v>663</v>
      </c>
    </row>
    <row r="10" spans="1:8" x14ac:dyDescent="0.3">
      <c r="B10" s="52" t="s">
        <v>39</v>
      </c>
      <c r="C10" s="51">
        <v>21063</v>
      </c>
      <c r="D10" s="53">
        <v>21063</v>
      </c>
      <c r="E10" s="53">
        <v>444</v>
      </c>
    </row>
    <row r="11" spans="1:8" x14ac:dyDescent="0.3">
      <c r="B11" s="52" t="s">
        <v>38</v>
      </c>
      <c r="C11" s="51">
        <v>20097</v>
      </c>
      <c r="D11" s="53">
        <v>20097</v>
      </c>
      <c r="E11" s="53">
        <v>711</v>
      </c>
    </row>
    <row r="13" spans="1:8" x14ac:dyDescent="0.3">
      <c r="F13" t="s">
        <v>60</v>
      </c>
    </row>
  </sheetData>
  <mergeCells count="2">
    <mergeCell ref="A1:XFD1"/>
    <mergeCell ref="A2:XFD2"/>
  </mergeCells>
  <conditionalFormatting pivot="1" sqref="D6:D11">
    <cfRule type="dataBar" priority="1">
      <dataBar showValue="0">
        <cfvo type="min"/>
        <cfvo type="max"/>
        <color theme="2" tint="-9.9978637043366805E-2"/>
      </dataBar>
      <extLst>
        <ext xmlns:x14="http://schemas.microsoft.com/office/spreadsheetml/2009/9/main" uri="{B025F937-C7B1-47D3-B67F-A62EFF666E3E}">
          <x14:id>{2A2BF185-23D8-4713-98F6-B5E440B03C80}</x14:id>
        </ext>
      </extLst>
    </cfRule>
  </conditionalFormatting>
  <pageMargins left="0.7" right="0.7" top="0.75" bottom="0.75" header="0.3" footer="0.3"/>
  <pageSetup paperSize="9" orientation="portrait" horizontalDpi="4294967293" verticalDpi="0" r:id="rId2"/>
  <drawing r:id="rId3"/>
  <extLst>
    <ext xmlns:x14="http://schemas.microsoft.com/office/spreadsheetml/2009/9/main" uri="{78C0D931-6437-407d-A8EE-F0AAD7539E65}">
      <x14:conditionalFormattings>
        <x14:conditionalFormatting xmlns:xm="http://schemas.microsoft.com/office/excel/2006/main" pivot="1">
          <x14:cfRule type="dataBar" id="{2A2BF185-23D8-4713-98F6-B5E440B03C80}">
            <x14:dataBar minLength="0" maxLength="100" border="1" negativeBarBorderColorSameAsPositive="0">
              <x14:cfvo type="autoMin"/>
              <x14:cfvo type="autoMax"/>
              <x14:borderColor theme="2"/>
              <x14:negativeFillColor rgb="FFFF0000"/>
              <x14:negativeBorderColor rgb="FFFF0000"/>
              <x14:axisColor rgb="FF000000"/>
            </x14:dataBar>
          </x14:cfRule>
          <xm:sqref>D6:D11</xm:sqref>
        </x14:conditionalFormatting>
      </x14:conditionalFormattings>
    </ex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B0AAE-5783-4812-BAA3-6C19FA2DBAA9}">
  <dimension ref="A1:C10"/>
  <sheetViews>
    <sheetView workbookViewId="0">
      <selection activeCell="C12" sqref="C12"/>
    </sheetView>
  </sheetViews>
  <sheetFormatPr defaultRowHeight="14.4" x14ac:dyDescent="0.3"/>
  <cols>
    <col min="2" max="2" width="17.77734375" bestFit="1" customWidth="1"/>
    <col min="3" max="3" width="12.21875" bestFit="1" customWidth="1"/>
    <col min="4" max="4" width="11.77734375" bestFit="1" customWidth="1"/>
  </cols>
  <sheetData>
    <row r="1" spans="1:3" s="15" customFormat="1" ht="71.400000000000006" customHeight="1" x14ac:dyDescent="0.3">
      <c r="A1" s="15" t="s">
        <v>69</v>
      </c>
    </row>
    <row r="2" spans="1:3" s="25" customFormat="1" ht="13.8" customHeight="1" x14ac:dyDescent="0.3"/>
    <row r="4" spans="1:3" x14ac:dyDescent="0.3">
      <c r="B4" s="11" t="s">
        <v>62</v>
      </c>
      <c r="C4" t="s">
        <v>64</v>
      </c>
    </row>
    <row r="5" spans="1:3" x14ac:dyDescent="0.3">
      <c r="B5" s="12" t="s">
        <v>15</v>
      </c>
      <c r="C5" s="48">
        <v>44.990867579908674</v>
      </c>
    </row>
    <row r="6" spans="1:3" x14ac:dyDescent="0.3">
      <c r="B6" s="12" t="s">
        <v>33</v>
      </c>
      <c r="C6" s="48">
        <v>37.303128371089535</v>
      </c>
    </row>
    <row r="7" spans="1:3" x14ac:dyDescent="0.3">
      <c r="B7" s="12" t="s">
        <v>24</v>
      </c>
      <c r="C7" s="48">
        <v>33.88697318007663</v>
      </c>
    </row>
    <row r="8" spans="1:3" x14ac:dyDescent="0.3">
      <c r="B8" s="12" t="s">
        <v>26</v>
      </c>
      <c r="C8" s="48">
        <v>32.807189542483663</v>
      </c>
    </row>
    <row r="9" spans="1:3" x14ac:dyDescent="0.3">
      <c r="B9" s="12" t="s">
        <v>22</v>
      </c>
      <c r="C9" s="48">
        <v>32.301656920077974</v>
      </c>
    </row>
    <row r="10" spans="1:3" x14ac:dyDescent="0.3">
      <c r="B10" s="12" t="s">
        <v>63</v>
      </c>
      <c r="C10" s="48">
        <v>35.949565217391303</v>
      </c>
    </row>
  </sheetData>
  <mergeCells count="1">
    <mergeCell ref="A2:XF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0B6E1-A45A-4B9E-9FBE-6EC878C06D0B}">
  <dimension ref="A1:U304"/>
  <sheetViews>
    <sheetView workbookViewId="0"/>
  </sheetViews>
  <sheetFormatPr defaultRowHeight="14.4" x14ac:dyDescent="0.3"/>
  <cols>
    <col min="17" max="17" width="15.109375" bestFit="1" customWidth="1"/>
    <col min="18" max="18" width="12.44140625" bestFit="1" customWidth="1"/>
  </cols>
  <sheetData>
    <row r="1" spans="1:21" s="10" customFormat="1" ht="71.400000000000006" customHeight="1" x14ac:dyDescent="0.3">
      <c r="A1" s="10" t="s">
        <v>77</v>
      </c>
    </row>
    <row r="2" spans="1:21" s="25" customFormat="1" ht="13.8" customHeight="1" x14ac:dyDescent="0.3"/>
    <row r="4" spans="1:21" x14ac:dyDescent="0.3">
      <c r="Q4" s="3" t="s">
        <v>11</v>
      </c>
      <c r="R4" s="3" t="s">
        <v>12</v>
      </c>
      <c r="S4" s="3" t="s">
        <v>0</v>
      </c>
      <c r="T4" s="4" t="s">
        <v>1</v>
      </c>
      <c r="U4" s="4" t="s">
        <v>43</v>
      </c>
    </row>
    <row r="5" spans="1:21" x14ac:dyDescent="0.3">
      <c r="Q5" t="s">
        <v>5</v>
      </c>
      <c r="R5" t="s">
        <v>36</v>
      </c>
      <c r="S5" t="s">
        <v>16</v>
      </c>
      <c r="T5" s="1">
        <v>16184</v>
      </c>
      <c r="U5" s="2">
        <v>39</v>
      </c>
    </row>
    <row r="6" spans="1:21" x14ac:dyDescent="0.3">
      <c r="Q6" t="s">
        <v>5</v>
      </c>
      <c r="R6" t="s">
        <v>34</v>
      </c>
      <c r="S6" t="s">
        <v>20</v>
      </c>
      <c r="T6" s="1">
        <v>15610</v>
      </c>
      <c r="U6" s="2" t="s">
        <v>65</v>
      </c>
    </row>
    <row r="7" spans="1:21" x14ac:dyDescent="0.3">
      <c r="Q7" t="s">
        <v>9</v>
      </c>
      <c r="R7" t="s">
        <v>34</v>
      </c>
      <c r="S7" t="s">
        <v>28</v>
      </c>
      <c r="T7" s="1">
        <v>14329</v>
      </c>
      <c r="U7" s="2">
        <v>150</v>
      </c>
    </row>
    <row r="8" spans="1:21" x14ac:dyDescent="0.3">
      <c r="Q8" t="s">
        <v>5</v>
      </c>
      <c r="R8" t="s">
        <v>35</v>
      </c>
      <c r="S8" t="s">
        <v>15</v>
      </c>
      <c r="T8" s="1">
        <v>13391</v>
      </c>
      <c r="U8" s="2">
        <v>201</v>
      </c>
    </row>
    <row r="9" spans="1:21" x14ac:dyDescent="0.3">
      <c r="Q9" t="s">
        <v>10</v>
      </c>
      <c r="R9" t="s">
        <v>39</v>
      </c>
      <c r="S9" t="s">
        <v>33</v>
      </c>
      <c r="T9" s="1">
        <v>12950</v>
      </c>
      <c r="U9" s="2">
        <v>30</v>
      </c>
    </row>
    <row r="10" spans="1:21" x14ac:dyDescent="0.3">
      <c r="Q10" t="s">
        <v>40</v>
      </c>
      <c r="R10" t="s">
        <v>35</v>
      </c>
      <c r="S10" t="s">
        <v>32</v>
      </c>
      <c r="T10" s="1">
        <v>12348</v>
      </c>
      <c r="U10" s="2">
        <v>234</v>
      </c>
    </row>
    <row r="11" spans="1:21" x14ac:dyDescent="0.3">
      <c r="Q11" t="s">
        <v>2</v>
      </c>
      <c r="R11" t="s">
        <v>37</v>
      </c>
      <c r="S11" t="s">
        <v>18</v>
      </c>
      <c r="T11" s="1">
        <v>11571</v>
      </c>
      <c r="U11" s="2">
        <v>138</v>
      </c>
    </row>
    <row r="12" spans="1:21" x14ac:dyDescent="0.3">
      <c r="Q12" t="s">
        <v>9</v>
      </c>
      <c r="R12" t="s">
        <v>36</v>
      </c>
      <c r="S12" t="s">
        <v>27</v>
      </c>
      <c r="T12" s="1">
        <v>11522</v>
      </c>
      <c r="U12" s="2">
        <v>204</v>
      </c>
    </row>
    <row r="13" spans="1:21" x14ac:dyDescent="0.3">
      <c r="Q13" t="s">
        <v>2</v>
      </c>
      <c r="R13" t="s">
        <v>36</v>
      </c>
      <c r="S13" t="s">
        <v>16</v>
      </c>
      <c r="T13" s="1">
        <v>11417</v>
      </c>
      <c r="U13" s="2">
        <v>21</v>
      </c>
    </row>
    <row r="14" spans="1:21" x14ac:dyDescent="0.3">
      <c r="Q14" t="s">
        <v>41</v>
      </c>
      <c r="R14" t="s">
        <v>36</v>
      </c>
      <c r="S14" t="s">
        <v>13</v>
      </c>
      <c r="T14" s="1">
        <v>10311</v>
      </c>
      <c r="U14" s="2">
        <v>231</v>
      </c>
    </row>
    <row r="15" spans="1:21" x14ac:dyDescent="0.3">
      <c r="Q15" t="s">
        <v>41</v>
      </c>
      <c r="R15" t="s">
        <v>36</v>
      </c>
      <c r="S15" t="s">
        <v>32</v>
      </c>
      <c r="T15" s="1">
        <v>10304</v>
      </c>
      <c r="U15" s="2">
        <v>84</v>
      </c>
    </row>
    <row r="16" spans="1:21" x14ac:dyDescent="0.3">
      <c r="Q16" t="s">
        <v>7</v>
      </c>
      <c r="R16" t="s">
        <v>38</v>
      </c>
      <c r="S16" t="s">
        <v>30</v>
      </c>
      <c r="T16" s="1">
        <v>10129</v>
      </c>
      <c r="U16" s="2">
        <v>312</v>
      </c>
    </row>
    <row r="17" spans="17:21" x14ac:dyDescent="0.3">
      <c r="Q17" t="s">
        <v>6</v>
      </c>
      <c r="R17" t="s">
        <v>36</v>
      </c>
      <c r="S17" t="s">
        <v>4</v>
      </c>
      <c r="T17" s="1">
        <v>10073</v>
      </c>
      <c r="U17" s="2">
        <v>120</v>
      </c>
    </row>
    <row r="18" spans="17:21" x14ac:dyDescent="0.3">
      <c r="Q18" t="s">
        <v>2</v>
      </c>
      <c r="R18" t="s">
        <v>37</v>
      </c>
      <c r="S18" t="s">
        <v>17</v>
      </c>
      <c r="T18" s="1">
        <v>9926</v>
      </c>
      <c r="U18" s="2">
        <v>201</v>
      </c>
    </row>
    <row r="19" spans="17:21" x14ac:dyDescent="0.3">
      <c r="Q19" t="s">
        <v>7</v>
      </c>
      <c r="R19" t="s">
        <v>37</v>
      </c>
      <c r="S19" t="s">
        <v>22</v>
      </c>
      <c r="T19" s="1">
        <v>9835</v>
      </c>
      <c r="U19" s="2">
        <v>207</v>
      </c>
    </row>
    <row r="20" spans="17:21" x14ac:dyDescent="0.3">
      <c r="Q20" t="s">
        <v>40</v>
      </c>
      <c r="R20" t="s">
        <v>36</v>
      </c>
      <c r="S20" t="s">
        <v>33</v>
      </c>
      <c r="T20" s="1">
        <v>9772</v>
      </c>
      <c r="U20" s="2">
        <v>90</v>
      </c>
    </row>
    <row r="21" spans="17:21" x14ac:dyDescent="0.3">
      <c r="Q21" t="s">
        <v>8</v>
      </c>
      <c r="R21" t="s">
        <v>37</v>
      </c>
      <c r="S21" t="s">
        <v>15</v>
      </c>
      <c r="T21" s="1">
        <v>9709</v>
      </c>
      <c r="U21" s="2">
        <v>30</v>
      </c>
    </row>
    <row r="22" spans="17:21" x14ac:dyDescent="0.3">
      <c r="Q22" t="s">
        <v>8</v>
      </c>
      <c r="R22" t="s">
        <v>39</v>
      </c>
      <c r="S22" t="s">
        <v>18</v>
      </c>
      <c r="T22" s="1">
        <v>9660</v>
      </c>
      <c r="U22" s="2">
        <v>27</v>
      </c>
    </row>
    <row r="23" spans="17:21" x14ac:dyDescent="0.3">
      <c r="Q23" t="s">
        <v>41</v>
      </c>
      <c r="R23" t="s">
        <v>36</v>
      </c>
      <c r="S23" t="s">
        <v>18</v>
      </c>
      <c r="T23" s="1">
        <v>9632</v>
      </c>
      <c r="U23" s="2">
        <v>288</v>
      </c>
    </row>
    <row r="24" spans="17:21" x14ac:dyDescent="0.3">
      <c r="Q24" t="s">
        <v>9</v>
      </c>
      <c r="R24" t="s">
        <v>38</v>
      </c>
      <c r="S24" t="s">
        <v>33</v>
      </c>
      <c r="T24" s="1">
        <v>9506</v>
      </c>
      <c r="U24" s="2">
        <v>87</v>
      </c>
    </row>
    <row r="25" spans="17:21" x14ac:dyDescent="0.3">
      <c r="Q25" t="s">
        <v>2</v>
      </c>
      <c r="R25" t="s">
        <v>39</v>
      </c>
      <c r="S25" t="s">
        <v>20</v>
      </c>
      <c r="T25" s="1">
        <v>9443</v>
      </c>
      <c r="U25" s="2">
        <v>162</v>
      </c>
    </row>
    <row r="26" spans="17:21" x14ac:dyDescent="0.3">
      <c r="Q26" t="s">
        <v>3</v>
      </c>
      <c r="R26" t="s">
        <v>36</v>
      </c>
      <c r="S26" t="s">
        <v>16</v>
      </c>
      <c r="T26" s="1">
        <v>9198</v>
      </c>
      <c r="U26" s="2">
        <v>36</v>
      </c>
    </row>
    <row r="27" spans="17:21" x14ac:dyDescent="0.3">
      <c r="Q27" t="s">
        <v>9</v>
      </c>
      <c r="R27" t="s">
        <v>36</v>
      </c>
      <c r="S27" t="s">
        <v>30</v>
      </c>
      <c r="T27" s="1">
        <v>9051</v>
      </c>
      <c r="U27" s="2">
        <v>57</v>
      </c>
    </row>
    <row r="28" spans="17:21" x14ac:dyDescent="0.3">
      <c r="Q28" t="s">
        <v>40</v>
      </c>
      <c r="R28" t="s">
        <v>37</v>
      </c>
      <c r="S28" t="s">
        <v>29</v>
      </c>
      <c r="T28" s="1">
        <v>9002</v>
      </c>
      <c r="U28" s="2">
        <v>72</v>
      </c>
    </row>
    <row r="29" spans="17:21" x14ac:dyDescent="0.3">
      <c r="Q29" t="s">
        <v>8</v>
      </c>
      <c r="R29" t="s">
        <v>39</v>
      </c>
      <c r="S29" t="s">
        <v>31</v>
      </c>
      <c r="T29" s="1">
        <v>8890</v>
      </c>
      <c r="U29" s="2">
        <v>210</v>
      </c>
    </row>
    <row r="30" spans="17:21" x14ac:dyDescent="0.3">
      <c r="Q30" t="s">
        <v>40</v>
      </c>
      <c r="R30" t="s">
        <v>35</v>
      </c>
      <c r="S30" t="s">
        <v>33</v>
      </c>
      <c r="T30" s="1">
        <v>8869</v>
      </c>
      <c r="U30" s="2">
        <v>432</v>
      </c>
    </row>
    <row r="31" spans="17:21" x14ac:dyDescent="0.3">
      <c r="Q31" t="s">
        <v>7</v>
      </c>
      <c r="R31" t="s">
        <v>34</v>
      </c>
      <c r="S31" t="s">
        <v>24</v>
      </c>
      <c r="T31" s="1">
        <v>8862</v>
      </c>
      <c r="U31" s="2">
        <v>189</v>
      </c>
    </row>
    <row r="32" spans="17:21" x14ac:dyDescent="0.3">
      <c r="Q32" t="s">
        <v>3</v>
      </c>
      <c r="R32" t="s">
        <v>38</v>
      </c>
      <c r="S32" t="s">
        <v>26</v>
      </c>
      <c r="T32" s="1">
        <v>8841</v>
      </c>
      <c r="U32" s="2">
        <v>303</v>
      </c>
    </row>
    <row r="33" spans="17:21" x14ac:dyDescent="0.3">
      <c r="Q33" t="s">
        <v>5</v>
      </c>
      <c r="R33" t="s">
        <v>37</v>
      </c>
      <c r="S33" t="s">
        <v>25</v>
      </c>
      <c r="T33" s="1">
        <v>8813</v>
      </c>
      <c r="U33" s="2">
        <v>21</v>
      </c>
    </row>
    <row r="34" spans="17:21" x14ac:dyDescent="0.3">
      <c r="Q34" t="s">
        <v>9</v>
      </c>
      <c r="R34" t="s">
        <v>34</v>
      </c>
      <c r="S34" t="s">
        <v>20</v>
      </c>
      <c r="T34" s="1">
        <v>8463</v>
      </c>
      <c r="U34" s="2">
        <v>492</v>
      </c>
    </row>
    <row r="35" spans="17:21" x14ac:dyDescent="0.3">
      <c r="Q35" t="s">
        <v>7</v>
      </c>
      <c r="R35" t="s">
        <v>36</v>
      </c>
      <c r="S35" t="s">
        <v>22</v>
      </c>
      <c r="T35" s="1">
        <v>8435</v>
      </c>
      <c r="U35" s="2">
        <v>42</v>
      </c>
    </row>
    <row r="36" spans="17:21" x14ac:dyDescent="0.3">
      <c r="Q36" t="s">
        <v>2</v>
      </c>
      <c r="R36" t="s">
        <v>36</v>
      </c>
      <c r="S36" t="s">
        <v>29</v>
      </c>
      <c r="T36" s="1">
        <v>8211</v>
      </c>
      <c r="U36" s="2">
        <v>75</v>
      </c>
    </row>
    <row r="37" spans="17:21" x14ac:dyDescent="0.3">
      <c r="Q37" t="s">
        <v>9</v>
      </c>
      <c r="R37" t="s">
        <v>34</v>
      </c>
      <c r="S37" t="s">
        <v>23</v>
      </c>
      <c r="T37" s="1">
        <v>8155</v>
      </c>
      <c r="U37" s="2">
        <v>90</v>
      </c>
    </row>
    <row r="38" spans="17:21" x14ac:dyDescent="0.3">
      <c r="Q38" t="s">
        <v>6</v>
      </c>
      <c r="R38" t="s">
        <v>34</v>
      </c>
      <c r="S38" t="s">
        <v>26</v>
      </c>
      <c r="T38" s="1">
        <v>8008</v>
      </c>
      <c r="U38" s="2">
        <v>456</v>
      </c>
    </row>
    <row r="39" spans="17:21" x14ac:dyDescent="0.3">
      <c r="Q39" t="s">
        <v>41</v>
      </c>
      <c r="R39" t="s">
        <v>34</v>
      </c>
      <c r="S39" t="s">
        <v>33</v>
      </c>
      <c r="T39" s="1">
        <v>7847</v>
      </c>
      <c r="U39" s="2">
        <v>174</v>
      </c>
    </row>
    <row r="40" spans="17:21" x14ac:dyDescent="0.3">
      <c r="Q40" t="s">
        <v>9</v>
      </c>
      <c r="R40" t="s">
        <v>35</v>
      </c>
      <c r="S40" t="s">
        <v>15</v>
      </c>
      <c r="T40" s="1">
        <v>7833</v>
      </c>
      <c r="U40" s="2">
        <v>243</v>
      </c>
    </row>
    <row r="41" spans="17:21" x14ac:dyDescent="0.3">
      <c r="Q41" t="s">
        <v>2</v>
      </c>
      <c r="R41" t="s">
        <v>39</v>
      </c>
      <c r="S41" t="s">
        <v>27</v>
      </c>
      <c r="T41" s="1">
        <v>7812</v>
      </c>
      <c r="U41" s="2">
        <v>81</v>
      </c>
    </row>
    <row r="42" spans="17:21" x14ac:dyDescent="0.3">
      <c r="Q42" t="s">
        <v>3</v>
      </c>
      <c r="R42" t="s">
        <v>34</v>
      </c>
      <c r="S42" t="s">
        <v>32</v>
      </c>
      <c r="T42" s="1">
        <v>7777</v>
      </c>
      <c r="U42" s="2">
        <v>504</v>
      </c>
    </row>
    <row r="43" spans="17:21" x14ac:dyDescent="0.3">
      <c r="Q43" t="s">
        <v>7</v>
      </c>
      <c r="R43" t="s">
        <v>34</v>
      </c>
      <c r="S43" t="s">
        <v>17</v>
      </c>
      <c r="T43" s="1">
        <v>7777</v>
      </c>
      <c r="U43" s="2">
        <v>39</v>
      </c>
    </row>
    <row r="44" spans="17:21" x14ac:dyDescent="0.3">
      <c r="Q44" t="s">
        <v>6</v>
      </c>
      <c r="R44" t="s">
        <v>37</v>
      </c>
      <c r="S44" t="s">
        <v>31</v>
      </c>
      <c r="T44" s="1">
        <v>7693</v>
      </c>
      <c r="U44" s="2">
        <v>87</v>
      </c>
    </row>
    <row r="45" spans="17:21" x14ac:dyDescent="0.3">
      <c r="Q45" t="s">
        <v>40</v>
      </c>
      <c r="R45" t="s">
        <v>37</v>
      </c>
      <c r="S45" t="s">
        <v>19</v>
      </c>
      <c r="T45" s="1">
        <v>7693</v>
      </c>
      <c r="U45" s="2">
        <v>21</v>
      </c>
    </row>
    <row r="46" spans="17:21" x14ac:dyDescent="0.3">
      <c r="Q46" t="s">
        <v>2</v>
      </c>
      <c r="R46" t="s">
        <v>39</v>
      </c>
      <c r="S46" t="s">
        <v>21</v>
      </c>
      <c r="T46" s="1">
        <v>7651</v>
      </c>
      <c r="U46" s="2">
        <v>213</v>
      </c>
    </row>
    <row r="47" spans="17:21" x14ac:dyDescent="0.3">
      <c r="Q47" t="s">
        <v>2</v>
      </c>
      <c r="R47" t="s">
        <v>34</v>
      </c>
      <c r="S47" t="s">
        <v>19</v>
      </c>
      <c r="T47" s="1">
        <v>7511</v>
      </c>
      <c r="U47" s="2">
        <v>120</v>
      </c>
    </row>
    <row r="48" spans="17:21" x14ac:dyDescent="0.3">
      <c r="Q48" t="s">
        <v>5</v>
      </c>
      <c r="R48" t="s">
        <v>38</v>
      </c>
      <c r="S48" t="s">
        <v>25</v>
      </c>
      <c r="T48" s="1">
        <v>7483</v>
      </c>
      <c r="U48" s="2">
        <v>45</v>
      </c>
    </row>
    <row r="49" spans="17:21" x14ac:dyDescent="0.3">
      <c r="Q49" t="s">
        <v>41</v>
      </c>
      <c r="R49" t="s">
        <v>35</v>
      </c>
      <c r="S49" t="s">
        <v>28</v>
      </c>
      <c r="T49" s="1">
        <v>7455</v>
      </c>
      <c r="U49" s="2">
        <v>216</v>
      </c>
    </row>
    <row r="50" spans="17:21" x14ac:dyDescent="0.3">
      <c r="Q50" t="s">
        <v>6</v>
      </c>
      <c r="R50" t="s">
        <v>38</v>
      </c>
      <c r="S50" t="s">
        <v>21</v>
      </c>
      <c r="T50" s="1">
        <v>7322</v>
      </c>
      <c r="U50" s="2">
        <v>36</v>
      </c>
    </row>
    <row r="51" spans="17:21" x14ac:dyDescent="0.3">
      <c r="Q51" t="s">
        <v>3</v>
      </c>
      <c r="R51" t="s">
        <v>37</v>
      </c>
      <c r="S51" t="s">
        <v>28</v>
      </c>
      <c r="T51" s="1">
        <v>7308</v>
      </c>
      <c r="U51" s="2">
        <v>327</v>
      </c>
    </row>
    <row r="52" spans="17:21" x14ac:dyDescent="0.3">
      <c r="Q52" t="s">
        <v>5</v>
      </c>
      <c r="R52" t="s">
        <v>34</v>
      </c>
      <c r="S52" t="s">
        <v>15</v>
      </c>
      <c r="T52" s="1">
        <v>7280</v>
      </c>
      <c r="U52" s="2">
        <v>201</v>
      </c>
    </row>
    <row r="53" spans="17:21" x14ac:dyDescent="0.3">
      <c r="Q53" t="s">
        <v>9</v>
      </c>
      <c r="R53" t="s">
        <v>37</v>
      </c>
      <c r="S53" t="s">
        <v>20</v>
      </c>
      <c r="T53" s="1">
        <v>7273</v>
      </c>
      <c r="U53" s="2">
        <v>96</v>
      </c>
    </row>
    <row r="54" spans="17:21" x14ac:dyDescent="0.3">
      <c r="Q54" t="s">
        <v>3</v>
      </c>
      <c r="R54" t="s">
        <v>34</v>
      </c>
      <c r="S54" t="s">
        <v>14</v>
      </c>
      <c r="T54" s="1">
        <v>7259</v>
      </c>
      <c r="U54" s="2">
        <v>276</v>
      </c>
    </row>
    <row r="55" spans="17:21" x14ac:dyDescent="0.3">
      <c r="Q55" t="s">
        <v>5</v>
      </c>
      <c r="R55" t="s">
        <v>38</v>
      </c>
      <c r="S55" t="s">
        <v>13</v>
      </c>
      <c r="T55" s="1">
        <v>7189</v>
      </c>
      <c r="U55" s="2">
        <v>54</v>
      </c>
    </row>
    <row r="56" spans="17:21" x14ac:dyDescent="0.3">
      <c r="Q56" t="s">
        <v>8</v>
      </c>
      <c r="R56" t="s">
        <v>39</v>
      </c>
      <c r="S56" t="s">
        <v>30</v>
      </c>
      <c r="T56" s="1">
        <v>7021</v>
      </c>
      <c r="U56" s="2">
        <v>183</v>
      </c>
    </row>
    <row r="57" spans="17:21" x14ac:dyDescent="0.3">
      <c r="Q57" t="s">
        <v>5</v>
      </c>
      <c r="R57" t="s">
        <v>34</v>
      </c>
      <c r="S57" t="s">
        <v>27</v>
      </c>
      <c r="T57" s="1">
        <v>6986</v>
      </c>
      <c r="U57" s="2">
        <v>21</v>
      </c>
    </row>
    <row r="58" spans="17:21" x14ac:dyDescent="0.3">
      <c r="Q58" t="s">
        <v>5</v>
      </c>
      <c r="R58" t="s">
        <v>39</v>
      </c>
      <c r="S58" t="s">
        <v>22</v>
      </c>
      <c r="T58" s="1">
        <v>6909</v>
      </c>
      <c r="U58" s="2">
        <v>81</v>
      </c>
    </row>
    <row r="59" spans="17:21" x14ac:dyDescent="0.3">
      <c r="Q59" t="s">
        <v>10</v>
      </c>
      <c r="R59" t="s">
        <v>38</v>
      </c>
      <c r="S59" t="s">
        <v>4</v>
      </c>
      <c r="T59" s="1">
        <v>6860</v>
      </c>
      <c r="U59" s="2">
        <v>126</v>
      </c>
    </row>
    <row r="60" spans="17:21" x14ac:dyDescent="0.3">
      <c r="Q60" t="s">
        <v>40</v>
      </c>
      <c r="R60" t="s">
        <v>35</v>
      </c>
      <c r="S60" t="s">
        <v>22</v>
      </c>
      <c r="T60" s="1">
        <v>6853</v>
      </c>
      <c r="U60" s="2">
        <v>372</v>
      </c>
    </row>
    <row r="61" spans="17:21" x14ac:dyDescent="0.3">
      <c r="Q61" t="s">
        <v>9</v>
      </c>
      <c r="R61" t="s">
        <v>34</v>
      </c>
      <c r="S61" t="s">
        <v>21</v>
      </c>
      <c r="T61" s="1">
        <v>6832</v>
      </c>
      <c r="U61" s="2">
        <v>27</v>
      </c>
    </row>
    <row r="62" spans="17:21" x14ac:dyDescent="0.3">
      <c r="Q62" t="s">
        <v>6</v>
      </c>
      <c r="R62" t="s">
        <v>37</v>
      </c>
      <c r="S62" t="s">
        <v>26</v>
      </c>
      <c r="T62" s="1">
        <v>6818</v>
      </c>
      <c r="U62" s="2">
        <v>6</v>
      </c>
    </row>
    <row r="63" spans="17:21" x14ac:dyDescent="0.3">
      <c r="Q63" t="s">
        <v>7</v>
      </c>
      <c r="R63" t="s">
        <v>35</v>
      </c>
      <c r="S63" t="s">
        <v>30</v>
      </c>
      <c r="T63" s="1">
        <v>6755</v>
      </c>
      <c r="U63" s="2">
        <v>252</v>
      </c>
    </row>
    <row r="64" spans="17:21" x14ac:dyDescent="0.3">
      <c r="Q64" t="s">
        <v>40</v>
      </c>
      <c r="R64" t="s">
        <v>34</v>
      </c>
      <c r="S64" t="s">
        <v>26</v>
      </c>
      <c r="T64" s="1">
        <v>6748</v>
      </c>
      <c r="U64" s="2">
        <v>48</v>
      </c>
    </row>
    <row r="65" spans="17:21" x14ac:dyDescent="0.3">
      <c r="Q65" t="s">
        <v>6</v>
      </c>
      <c r="R65" t="s">
        <v>34</v>
      </c>
      <c r="S65" t="s">
        <v>32</v>
      </c>
      <c r="T65" s="1">
        <v>6734</v>
      </c>
      <c r="U65" s="2">
        <v>123</v>
      </c>
    </row>
    <row r="66" spans="17:21" x14ac:dyDescent="0.3">
      <c r="Q66" t="s">
        <v>8</v>
      </c>
      <c r="R66" t="s">
        <v>35</v>
      </c>
      <c r="S66" t="s">
        <v>32</v>
      </c>
      <c r="T66" s="1">
        <v>6706</v>
      </c>
      <c r="U66" s="2">
        <v>459</v>
      </c>
    </row>
    <row r="67" spans="17:21" x14ac:dyDescent="0.3">
      <c r="Q67" t="s">
        <v>10</v>
      </c>
      <c r="R67" t="s">
        <v>36</v>
      </c>
      <c r="S67" t="s">
        <v>32</v>
      </c>
      <c r="T67" s="1">
        <v>6657</v>
      </c>
      <c r="U67" s="2">
        <v>303</v>
      </c>
    </row>
    <row r="68" spans="17:21" x14ac:dyDescent="0.3">
      <c r="Q68" t="s">
        <v>3</v>
      </c>
      <c r="R68" t="s">
        <v>35</v>
      </c>
      <c r="S68" t="s">
        <v>15</v>
      </c>
      <c r="T68" s="1">
        <v>6657</v>
      </c>
      <c r="U68" s="2">
        <v>276</v>
      </c>
    </row>
    <row r="69" spans="17:21" x14ac:dyDescent="0.3">
      <c r="Q69" t="s">
        <v>7</v>
      </c>
      <c r="R69" t="s">
        <v>37</v>
      </c>
      <c r="S69" t="s">
        <v>14</v>
      </c>
      <c r="T69" s="1">
        <v>6608</v>
      </c>
      <c r="U69" s="2">
        <v>225</v>
      </c>
    </row>
    <row r="70" spans="17:21" x14ac:dyDescent="0.3">
      <c r="Q70" t="s">
        <v>2</v>
      </c>
      <c r="R70" t="s">
        <v>38</v>
      </c>
      <c r="S70" t="s">
        <v>28</v>
      </c>
      <c r="T70" s="1">
        <v>6580</v>
      </c>
      <c r="U70" s="2">
        <v>183</v>
      </c>
    </row>
    <row r="71" spans="17:21" x14ac:dyDescent="0.3">
      <c r="Q71" t="s">
        <v>7</v>
      </c>
      <c r="R71" t="s">
        <v>37</v>
      </c>
      <c r="S71" t="s">
        <v>30</v>
      </c>
      <c r="T71" s="1">
        <v>6454</v>
      </c>
      <c r="U71" s="2">
        <v>54</v>
      </c>
    </row>
    <row r="72" spans="17:21" x14ac:dyDescent="0.3">
      <c r="Q72" t="s">
        <v>8</v>
      </c>
      <c r="R72" t="s">
        <v>38</v>
      </c>
      <c r="S72" t="s">
        <v>21</v>
      </c>
      <c r="T72" s="1">
        <v>6433</v>
      </c>
      <c r="U72" s="2">
        <v>78</v>
      </c>
    </row>
    <row r="73" spans="17:21" x14ac:dyDescent="0.3">
      <c r="Q73" t="s">
        <v>41</v>
      </c>
      <c r="R73" t="s">
        <v>37</v>
      </c>
      <c r="S73" t="s">
        <v>24</v>
      </c>
      <c r="T73" s="1">
        <v>6398</v>
      </c>
      <c r="U73" s="2">
        <v>102</v>
      </c>
    </row>
    <row r="74" spans="17:21" x14ac:dyDescent="0.3">
      <c r="Q74" t="s">
        <v>7</v>
      </c>
      <c r="R74" t="s">
        <v>37</v>
      </c>
      <c r="S74" t="s">
        <v>33</v>
      </c>
      <c r="T74" s="1">
        <v>6391</v>
      </c>
      <c r="U74" s="2">
        <v>48</v>
      </c>
    </row>
    <row r="75" spans="17:21" x14ac:dyDescent="0.3">
      <c r="Q75" t="s">
        <v>40</v>
      </c>
      <c r="R75" t="s">
        <v>39</v>
      </c>
      <c r="S75" t="s">
        <v>27</v>
      </c>
      <c r="T75" s="1">
        <v>6370</v>
      </c>
      <c r="U75" s="2">
        <v>30</v>
      </c>
    </row>
    <row r="76" spans="17:21" x14ac:dyDescent="0.3">
      <c r="Q76" t="s">
        <v>5</v>
      </c>
      <c r="R76" t="s">
        <v>36</v>
      </c>
      <c r="S76" t="s">
        <v>23</v>
      </c>
      <c r="T76" s="1">
        <v>6314</v>
      </c>
      <c r="U76" s="2">
        <v>15</v>
      </c>
    </row>
    <row r="77" spans="17:21" x14ac:dyDescent="0.3">
      <c r="Q77" t="s">
        <v>3</v>
      </c>
      <c r="R77" t="s">
        <v>34</v>
      </c>
      <c r="S77" t="s">
        <v>25</v>
      </c>
      <c r="T77" s="1">
        <v>6300</v>
      </c>
      <c r="U77" s="2">
        <v>42</v>
      </c>
    </row>
    <row r="78" spans="17:21" x14ac:dyDescent="0.3">
      <c r="Q78" t="s">
        <v>8</v>
      </c>
      <c r="R78" t="s">
        <v>37</v>
      </c>
      <c r="S78" t="s">
        <v>26</v>
      </c>
      <c r="T78" s="1">
        <v>6279</v>
      </c>
      <c r="U78" s="2">
        <v>45</v>
      </c>
    </row>
    <row r="79" spans="17:21" x14ac:dyDescent="0.3">
      <c r="Q79" t="s">
        <v>5</v>
      </c>
      <c r="R79" t="s">
        <v>34</v>
      </c>
      <c r="S79" t="s">
        <v>22</v>
      </c>
      <c r="T79" s="1">
        <v>6279</v>
      </c>
      <c r="U79" s="2">
        <v>237</v>
      </c>
    </row>
    <row r="80" spans="17:21" x14ac:dyDescent="0.3">
      <c r="Q80" t="s">
        <v>5</v>
      </c>
      <c r="R80" t="s">
        <v>36</v>
      </c>
      <c r="S80" t="s">
        <v>13</v>
      </c>
      <c r="T80" s="1">
        <v>6146</v>
      </c>
      <c r="U80" s="2">
        <v>63</v>
      </c>
    </row>
    <row r="81" spans="17:21" x14ac:dyDescent="0.3">
      <c r="Q81" t="s">
        <v>40</v>
      </c>
      <c r="R81" t="s">
        <v>37</v>
      </c>
      <c r="S81" t="s">
        <v>27</v>
      </c>
      <c r="T81" s="1">
        <v>6132</v>
      </c>
      <c r="U81" s="2">
        <v>93</v>
      </c>
    </row>
    <row r="82" spans="17:21" x14ac:dyDescent="0.3">
      <c r="Q82" t="s">
        <v>40</v>
      </c>
      <c r="R82" t="s">
        <v>38</v>
      </c>
      <c r="S82" t="s">
        <v>4</v>
      </c>
      <c r="T82" s="1">
        <v>6125</v>
      </c>
      <c r="U82" s="2">
        <v>102</v>
      </c>
    </row>
    <row r="83" spans="17:21" x14ac:dyDescent="0.3">
      <c r="Q83" t="s">
        <v>6</v>
      </c>
      <c r="R83" t="s">
        <v>36</v>
      </c>
      <c r="S83" t="s">
        <v>32</v>
      </c>
      <c r="T83" s="1">
        <v>6118</v>
      </c>
      <c r="U83" s="2">
        <v>9</v>
      </c>
    </row>
    <row r="84" spans="17:21" x14ac:dyDescent="0.3">
      <c r="Q84" t="s">
        <v>41</v>
      </c>
      <c r="R84" t="s">
        <v>36</v>
      </c>
      <c r="S84" t="s">
        <v>30</v>
      </c>
      <c r="T84" s="1">
        <v>6118</v>
      </c>
      <c r="U84" s="2">
        <v>174</v>
      </c>
    </row>
    <row r="85" spans="17:21" x14ac:dyDescent="0.3">
      <c r="Q85" t="s">
        <v>5</v>
      </c>
      <c r="R85" t="s">
        <v>36</v>
      </c>
      <c r="S85" t="s">
        <v>18</v>
      </c>
      <c r="T85" s="1">
        <v>6111</v>
      </c>
      <c r="U85" s="2">
        <v>3</v>
      </c>
    </row>
    <row r="86" spans="17:21" x14ac:dyDescent="0.3">
      <c r="Q86" t="s">
        <v>6</v>
      </c>
      <c r="R86" t="s">
        <v>39</v>
      </c>
      <c r="S86" t="s">
        <v>17</v>
      </c>
      <c r="T86" s="1">
        <v>6048</v>
      </c>
      <c r="U86" s="2">
        <v>27</v>
      </c>
    </row>
    <row r="87" spans="17:21" x14ac:dyDescent="0.3">
      <c r="Q87" t="s">
        <v>2</v>
      </c>
      <c r="R87" t="s">
        <v>39</v>
      </c>
      <c r="S87" t="s">
        <v>28</v>
      </c>
      <c r="T87" s="1">
        <v>6027</v>
      </c>
      <c r="U87" s="2">
        <v>144</v>
      </c>
    </row>
    <row r="88" spans="17:21" x14ac:dyDescent="0.3">
      <c r="Q88" t="s">
        <v>41</v>
      </c>
      <c r="R88" t="s">
        <v>38</v>
      </c>
      <c r="S88" t="s">
        <v>22</v>
      </c>
      <c r="T88" s="1">
        <v>5915</v>
      </c>
      <c r="U88" s="2">
        <v>3</v>
      </c>
    </row>
    <row r="89" spans="17:21" x14ac:dyDescent="0.3">
      <c r="Q89" t="s">
        <v>40</v>
      </c>
      <c r="R89" t="s">
        <v>39</v>
      </c>
      <c r="S89" t="s">
        <v>22</v>
      </c>
      <c r="T89" s="1">
        <v>5817</v>
      </c>
      <c r="U89" s="2">
        <v>12</v>
      </c>
    </row>
    <row r="90" spans="17:21" x14ac:dyDescent="0.3">
      <c r="Q90" t="s">
        <v>40</v>
      </c>
      <c r="R90" t="s">
        <v>39</v>
      </c>
      <c r="S90" t="s">
        <v>15</v>
      </c>
      <c r="T90" s="1">
        <v>5775</v>
      </c>
      <c r="U90" s="2">
        <v>42</v>
      </c>
    </row>
    <row r="91" spans="17:21" x14ac:dyDescent="0.3">
      <c r="Q91" t="s">
        <v>7</v>
      </c>
      <c r="R91" t="s">
        <v>38</v>
      </c>
      <c r="S91" t="s">
        <v>28</v>
      </c>
      <c r="T91" s="1">
        <v>5677</v>
      </c>
      <c r="U91" s="2">
        <v>258</v>
      </c>
    </row>
    <row r="92" spans="17:21" x14ac:dyDescent="0.3">
      <c r="Q92" t="s">
        <v>40</v>
      </c>
      <c r="R92" t="s">
        <v>38</v>
      </c>
      <c r="S92" t="s">
        <v>13</v>
      </c>
      <c r="T92" s="1">
        <v>5670</v>
      </c>
      <c r="U92" s="2">
        <v>297</v>
      </c>
    </row>
    <row r="93" spans="17:21" x14ac:dyDescent="0.3">
      <c r="Q93" t="s">
        <v>10</v>
      </c>
      <c r="R93" t="s">
        <v>38</v>
      </c>
      <c r="S93" t="s">
        <v>14</v>
      </c>
      <c r="T93" s="1">
        <v>5586</v>
      </c>
      <c r="U93" s="2">
        <v>525</v>
      </c>
    </row>
    <row r="94" spans="17:21" x14ac:dyDescent="0.3">
      <c r="Q94" t="s">
        <v>7</v>
      </c>
      <c r="R94" t="s">
        <v>36</v>
      </c>
      <c r="S94" t="s">
        <v>29</v>
      </c>
      <c r="T94" s="1">
        <v>5551</v>
      </c>
      <c r="U94" s="2">
        <v>252</v>
      </c>
    </row>
    <row r="95" spans="17:21" x14ac:dyDescent="0.3">
      <c r="Q95" t="s">
        <v>5</v>
      </c>
      <c r="R95" t="s">
        <v>38</v>
      </c>
      <c r="S95" t="s">
        <v>19</v>
      </c>
      <c r="T95" s="1">
        <v>5474</v>
      </c>
      <c r="U95" s="2">
        <v>168</v>
      </c>
    </row>
    <row r="96" spans="17:21" x14ac:dyDescent="0.3">
      <c r="Q96" t="s">
        <v>40</v>
      </c>
      <c r="R96" t="s">
        <v>36</v>
      </c>
      <c r="S96" t="s">
        <v>25</v>
      </c>
      <c r="T96" s="1">
        <v>5439</v>
      </c>
      <c r="U96" s="2">
        <v>30</v>
      </c>
    </row>
    <row r="97" spans="17:21" x14ac:dyDescent="0.3">
      <c r="Q97" t="s">
        <v>10</v>
      </c>
      <c r="R97" t="s">
        <v>34</v>
      </c>
      <c r="S97" t="s">
        <v>19</v>
      </c>
      <c r="T97" s="1">
        <v>5355</v>
      </c>
      <c r="U97" s="2">
        <v>204</v>
      </c>
    </row>
    <row r="98" spans="17:21" x14ac:dyDescent="0.3">
      <c r="Q98" t="s">
        <v>7</v>
      </c>
      <c r="R98" t="s">
        <v>37</v>
      </c>
      <c r="S98" t="s">
        <v>26</v>
      </c>
      <c r="T98" s="1">
        <v>5306</v>
      </c>
      <c r="U98" s="2">
        <v>0</v>
      </c>
    </row>
    <row r="99" spans="17:21" x14ac:dyDescent="0.3">
      <c r="Q99" t="s">
        <v>5</v>
      </c>
      <c r="R99" t="s">
        <v>39</v>
      </c>
      <c r="S99" t="s">
        <v>26</v>
      </c>
      <c r="T99" s="1">
        <v>5236</v>
      </c>
      <c r="U99" s="2">
        <v>51</v>
      </c>
    </row>
    <row r="100" spans="17:21" x14ac:dyDescent="0.3">
      <c r="Q100" t="s">
        <v>7</v>
      </c>
      <c r="R100" t="s">
        <v>35</v>
      </c>
      <c r="S100" t="s">
        <v>28</v>
      </c>
      <c r="T100" s="1">
        <v>5194</v>
      </c>
      <c r="U100" s="2">
        <v>288</v>
      </c>
    </row>
    <row r="101" spans="17:21" x14ac:dyDescent="0.3">
      <c r="Q101" t="s">
        <v>5</v>
      </c>
      <c r="R101" t="s">
        <v>38</v>
      </c>
      <c r="S101" t="s">
        <v>32</v>
      </c>
      <c r="T101" s="1">
        <v>5075</v>
      </c>
      <c r="U101" s="2">
        <v>21</v>
      </c>
    </row>
    <row r="102" spans="17:21" x14ac:dyDescent="0.3">
      <c r="Q102" t="s">
        <v>40</v>
      </c>
      <c r="R102" t="s">
        <v>34</v>
      </c>
      <c r="S102" t="s">
        <v>17</v>
      </c>
      <c r="T102" s="1">
        <v>5019</v>
      </c>
      <c r="U102" s="2">
        <v>156</v>
      </c>
    </row>
    <row r="103" spans="17:21" x14ac:dyDescent="0.3">
      <c r="Q103" t="s">
        <v>8</v>
      </c>
      <c r="R103" t="s">
        <v>36</v>
      </c>
      <c r="S103" t="s">
        <v>23</v>
      </c>
      <c r="T103" s="1">
        <v>5019</v>
      </c>
      <c r="U103" s="2">
        <v>150</v>
      </c>
    </row>
    <row r="104" spans="17:21" x14ac:dyDescent="0.3">
      <c r="Q104" t="s">
        <v>8</v>
      </c>
      <c r="R104" t="s">
        <v>35</v>
      </c>
      <c r="S104" t="s">
        <v>22</v>
      </c>
      <c r="T104" s="1">
        <v>5012</v>
      </c>
      <c r="U104" s="2">
        <v>210</v>
      </c>
    </row>
    <row r="105" spans="17:21" x14ac:dyDescent="0.3">
      <c r="Q105" t="s">
        <v>5</v>
      </c>
      <c r="R105" t="s">
        <v>37</v>
      </c>
      <c r="S105" t="s">
        <v>14</v>
      </c>
      <c r="T105" s="1">
        <v>4991</v>
      </c>
      <c r="U105" s="2">
        <v>12</v>
      </c>
    </row>
    <row r="106" spans="17:21" x14ac:dyDescent="0.3">
      <c r="Q106" t="s">
        <v>10</v>
      </c>
      <c r="R106" t="s">
        <v>34</v>
      </c>
      <c r="S106" t="s">
        <v>26</v>
      </c>
      <c r="T106" s="1">
        <v>4991</v>
      </c>
      <c r="U106" s="2">
        <v>9</v>
      </c>
    </row>
    <row r="107" spans="17:21" x14ac:dyDescent="0.3">
      <c r="Q107" t="s">
        <v>6</v>
      </c>
      <c r="R107" t="s">
        <v>36</v>
      </c>
      <c r="S107" t="s">
        <v>17</v>
      </c>
      <c r="T107" s="1">
        <v>4970</v>
      </c>
      <c r="U107" s="2">
        <v>156</v>
      </c>
    </row>
    <row r="108" spans="17:21" x14ac:dyDescent="0.3">
      <c r="Q108" t="s">
        <v>3</v>
      </c>
      <c r="R108" t="s">
        <v>39</v>
      </c>
      <c r="S108" t="s">
        <v>26</v>
      </c>
      <c r="T108" s="1">
        <v>4956</v>
      </c>
      <c r="U108" s="2">
        <v>171</v>
      </c>
    </row>
    <row r="109" spans="17:21" x14ac:dyDescent="0.3">
      <c r="Q109" t="s">
        <v>6</v>
      </c>
      <c r="R109" t="s">
        <v>37</v>
      </c>
      <c r="S109" t="s">
        <v>23</v>
      </c>
      <c r="T109" s="1">
        <v>4949</v>
      </c>
      <c r="U109" s="2">
        <v>189</v>
      </c>
    </row>
    <row r="110" spans="17:21" x14ac:dyDescent="0.3">
      <c r="Q110" t="s">
        <v>41</v>
      </c>
      <c r="R110" t="s">
        <v>34</v>
      </c>
      <c r="S110" t="s">
        <v>23</v>
      </c>
      <c r="T110" s="1">
        <v>4935</v>
      </c>
      <c r="U110" s="2">
        <v>126</v>
      </c>
    </row>
    <row r="111" spans="17:21" x14ac:dyDescent="0.3">
      <c r="Q111" t="s">
        <v>10</v>
      </c>
      <c r="R111" t="s">
        <v>39</v>
      </c>
      <c r="S111" t="s">
        <v>21</v>
      </c>
      <c r="T111" s="1">
        <v>4858</v>
      </c>
      <c r="U111" s="2">
        <v>279</v>
      </c>
    </row>
    <row r="112" spans="17:21" x14ac:dyDescent="0.3">
      <c r="Q112" t="s">
        <v>2</v>
      </c>
      <c r="R112" t="s">
        <v>39</v>
      </c>
      <c r="S112" t="s">
        <v>15</v>
      </c>
      <c r="T112" s="1">
        <v>4802</v>
      </c>
      <c r="U112" s="2">
        <v>36</v>
      </c>
    </row>
    <row r="113" spans="17:21" x14ac:dyDescent="0.3">
      <c r="Q113" t="s">
        <v>6</v>
      </c>
      <c r="R113" t="s">
        <v>35</v>
      </c>
      <c r="S113" t="s">
        <v>30</v>
      </c>
      <c r="T113" s="1">
        <v>4781</v>
      </c>
      <c r="U113" s="2">
        <v>123</v>
      </c>
    </row>
    <row r="114" spans="17:21" x14ac:dyDescent="0.3">
      <c r="Q114" t="s">
        <v>41</v>
      </c>
      <c r="R114" t="s">
        <v>35</v>
      </c>
      <c r="S114" t="s">
        <v>13</v>
      </c>
      <c r="T114" s="1">
        <v>4760</v>
      </c>
      <c r="U114" s="2">
        <v>69</v>
      </c>
    </row>
    <row r="115" spans="17:21" x14ac:dyDescent="0.3">
      <c r="Q115" t="s">
        <v>8</v>
      </c>
      <c r="R115" t="s">
        <v>35</v>
      </c>
      <c r="S115" t="s">
        <v>27</v>
      </c>
      <c r="T115" s="1">
        <v>4753</v>
      </c>
      <c r="U115" s="2">
        <v>300</v>
      </c>
    </row>
    <row r="116" spans="17:21" x14ac:dyDescent="0.3">
      <c r="Q116" t="s">
        <v>5</v>
      </c>
      <c r="R116" t="s">
        <v>35</v>
      </c>
      <c r="S116" t="s">
        <v>31</v>
      </c>
      <c r="T116" s="1">
        <v>4753</v>
      </c>
      <c r="U116" s="2">
        <v>246</v>
      </c>
    </row>
    <row r="117" spans="17:21" x14ac:dyDescent="0.3">
      <c r="Q117" t="s">
        <v>40</v>
      </c>
      <c r="R117" t="s">
        <v>35</v>
      </c>
      <c r="S117" t="s">
        <v>16</v>
      </c>
      <c r="T117" s="1">
        <v>4725</v>
      </c>
      <c r="U117" s="2">
        <v>174</v>
      </c>
    </row>
    <row r="118" spans="17:21" x14ac:dyDescent="0.3">
      <c r="Q118" t="s">
        <v>10</v>
      </c>
      <c r="R118" t="s">
        <v>37</v>
      </c>
      <c r="S118" t="s">
        <v>23</v>
      </c>
      <c r="T118" s="1">
        <v>4683</v>
      </c>
      <c r="U118" s="2">
        <v>30</v>
      </c>
    </row>
    <row r="119" spans="17:21" x14ac:dyDescent="0.3">
      <c r="Q119" t="s">
        <v>7</v>
      </c>
      <c r="R119" t="s">
        <v>35</v>
      </c>
      <c r="S119" t="s">
        <v>14</v>
      </c>
      <c r="T119" s="1">
        <v>4606</v>
      </c>
      <c r="U119" s="2">
        <v>63</v>
      </c>
    </row>
    <row r="120" spans="17:21" x14ac:dyDescent="0.3">
      <c r="Q120" t="s">
        <v>3</v>
      </c>
      <c r="R120" t="s">
        <v>37</v>
      </c>
      <c r="S120" t="s">
        <v>29</v>
      </c>
      <c r="T120" s="1">
        <v>4592</v>
      </c>
      <c r="U120" s="2">
        <v>324</v>
      </c>
    </row>
    <row r="121" spans="17:21" x14ac:dyDescent="0.3">
      <c r="Q121" t="s">
        <v>7</v>
      </c>
      <c r="R121" t="s">
        <v>35</v>
      </c>
      <c r="S121" t="s">
        <v>19</v>
      </c>
      <c r="T121" s="1">
        <v>4585</v>
      </c>
      <c r="U121" s="2">
        <v>240</v>
      </c>
    </row>
    <row r="122" spans="17:21" x14ac:dyDescent="0.3">
      <c r="Q122" t="s">
        <v>7</v>
      </c>
      <c r="R122" t="s">
        <v>37</v>
      </c>
      <c r="S122" t="s">
        <v>17</v>
      </c>
      <c r="T122" s="1">
        <v>4487</v>
      </c>
      <c r="U122" s="2">
        <v>111</v>
      </c>
    </row>
    <row r="123" spans="17:21" x14ac:dyDescent="0.3">
      <c r="Q123" t="s">
        <v>7</v>
      </c>
      <c r="R123" t="s">
        <v>37</v>
      </c>
      <c r="S123" t="s">
        <v>16</v>
      </c>
      <c r="T123" s="1">
        <v>4487</v>
      </c>
      <c r="U123" s="2">
        <v>333</v>
      </c>
    </row>
    <row r="124" spans="17:21" x14ac:dyDescent="0.3">
      <c r="Q124" t="s">
        <v>5</v>
      </c>
      <c r="R124" t="s">
        <v>35</v>
      </c>
      <c r="S124" t="s">
        <v>29</v>
      </c>
      <c r="T124" s="1">
        <v>4480</v>
      </c>
      <c r="U124" s="2">
        <v>357</v>
      </c>
    </row>
    <row r="125" spans="17:21" x14ac:dyDescent="0.3">
      <c r="Q125" t="s">
        <v>7</v>
      </c>
      <c r="R125" t="s">
        <v>39</v>
      </c>
      <c r="S125" t="s">
        <v>17</v>
      </c>
      <c r="T125" s="1">
        <v>4438</v>
      </c>
      <c r="U125" s="2">
        <v>246</v>
      </c>
    </row>
    <row r="126" spans="17:21" x14ac:dyDescent="0.3">
      <c r="Q126" t="s">
        <v>40</v>
      </c>
      <c r="R126" t="s">
        <v>36</v>
      </c>
      <c r="S126" t="s">
        <v>13</v>
      </c>
      <c r="T126" s="1">
        <v>4424</v>
      </c>
      <c r="U126" s="2">
        <v>201</v>
      </c>
    </row>
    <row r="127" spans="17:21" x14ac:dyDescent="0.3">
      <c r="Q127" t="s">
        <v>2</v>
      </c>
      <c r="R127" t="s">
        <v>38</v>
      </c>
      <c r="S127" t="s">
        <v>23</v>
      </c>
      <c r="T127" s="1">
        <v>4417</v>
      </c>
      <c r="U127" s="2">
        <v>153</v>
      </c>
    </row>
    <row r="128" spans="17:21" x14ac:dyDescent="0.3">
      <c r="Q128" t="s">
        <v>2</v>
      </c>
      <c r="R128" t="s">
        <v>38</v>
      </c>
      <c r="S128" t="s">
        <v>31</v>
      </c>
      <c r="T128" s="1">
        <v>4326</v>
      </c>
      <c r="U128" s="2">
        <v>348</v>
      </c>
    </row>
    <row r="129" spans="17:21" x14ac:dyDescent="0.3">
      <c r="Q129" t="s">
        <v>6</v>
      </c>
      <c r="R129" t="s">
        <v>36</v>
      </c>
      <c r="S129" t="s">
        <v>13</v>
      </c>
      <c r="T129" s="1">
        <v>4319</v>
      </c>
      <c r="U129" s="2">
        <v>30</v>
      </c>
    </row>
    <row r="130" spans="17:21" x14ac:dyDescent="0.3">
      <c r="Q130" t="s">
        <v>9</v>
      </c>
      <c r="R130" t="s">
        <v>37</v>
      </c>
      <c r="S130" t="s">
        <v>25</v>
      </c>
      <c r="T130" s="1">
        <v>4305</v>
      </c>
      <c r="U130" s="2">
        <v>156</v>
      </c>
    </row>
    <row r="131" spans="17:21" x14ac:dyDescent="0.3">
      <c r="Q131" t="s">
        <v>6</v>
      </c>
      <c r="R131" t="s">
        <v>34</v>
      </c>
      <c r="S131" t="s">
        <v>27</v>
      </c>
      <c r="T131" s="1">
        <v>4242</v>
      </c>
      <c r="U131" s="2">
        <v>207</v>
      </c>
    </row>
    <row r="132" spans="17:21" x14ac:dyDescent="0.3">
      <c r="Q132" t="s">
        <v>9</v>
      </c>
      <c r="R132" t="s">
        <v>38</v>
      </c>
      <c r="S132" t="s">
        <v>24</v>
      </c>
      <c r="T132" s="1">
        <v>4137</v>
      </c>
      <c r="U132" s="2">
        <v>60</v>
      </c>
    </row>
    <row r="133" spans="17:21" x14ac:dyDescent="0.3">
      <c r="Q133" t="s">
        <v>10</v>
      </c>
      <c r="R133" t="s">
        <v>34</v>
      </c>
      <c r="S133" t="s">
        <v>22</v>
      </c>
      <c r="T133" s="1">
        <v>4053</v>
      </c>
      <c r="U133" s="2">
        <v>24</v>
      </c>
    </row>
    <row r="134" spans="17:21" x14ac:dyDescent="0.3">
      <c r="Q134" t="s">
        <v>40</v>
      </c>
      <c r="R134" t="s">
        <v>34</v>
      </c>
      <c r="S134" t="s">
        <v>19</v>
      </c>
      <c r="T134" s="1">
        <v>4018</v>
      </c>
      <c r="U134" s="2">
        <v>162</v>
      </c>
    </row>
    <row r="135" spans="17:21" x14ac:dyDescent="0.3">
      <c r="Q135" t="s">
        <v>5</v>
      </c>
      <c r="R135" t="s">
        <v>39</v>
      </c>
      <c r="S135" t="s">
        <v>24</v>
      </c>
      <c r="T135" s="1">
        <v>4018</v>
      </c>
      <c r="U135" s="2">
        <v>171</v>
      </c>
    </row>
    <row r="136" spans="17:21" x14ac:dyDescent="0.3">
      <c r="Q136" t="s">
        <v>2</v>
      </c>
      <c r="R136" t="s">
        <v>39</v>
      </c>
      <c r="S136" t="s">
        <v>33</v>
      </c>
      <c r="T136" s="1">
        <v>4018</v>
      </c>
      <c r="U136" s="2">
        <v>126</v>
      </c>
    </row>
    <row r="137" spans="17:21" x14ac:dyDescent="0.3">
      <c r="Q137" t="s">
        <v>3</v>
      </c>
      <c r="R137" t="s">
        <v>37</v>
      </c>
      <c r="S137" t="s">
        <v>17</v>
      </c>
      <c r="T137" s="1">
        <v>3983</v>
      </c>
      <c r="U137" s="2">
        <v>144</v>
      </c>
    </row>
    <row r="138" spans="17:21" x14ac:dyDescent="0.3">
      <c r="Q138" t="s">
        <v>41</v>
      </c>
      <c r="R138" t="s">
        <v>39</v>
      </c>
      <c r="S138" t="s">
        <v>14</v>
      </c>
      <c r="T138" s="1">
        <v>3976</v>
      </c>
      <c r="U138" s="2">
        <v>72</v>
      </c>
    </row>
    <row r="139" spans="17:21" x14ac:dyDescent="0.3">
      <c r="Q139" t="s">
        <v>9</v>
      </c>
      <c r="R139" t="s">
        <v>39</v>
      </c>
      <c r="S139" t="s">
        <v>24</v>
      </c>
      <c r="T139" s="1">
        <v>3920</v>
      </c>
      <c r="U139" s="2">
        <v>306</v>
      </c>
    </row>
    <row r="140" spans="17:21" x14ac:dyDescent="0.3">
      <c r="Q140" t="s">
        <v>6</v>
      </c>
      <c r="R140" t="s">
        <v>35</v>
      </c>
      <c r="S140" t="s">
        <v>27</v>
      </c>
      <c r="T140" s="1">
        <v>3864</v>
      </c>
      <c r="U140" s="2">
        <v>177</v>
      </c>
    </row>
    <row r="141" spans="17:21" x14ac:dyDescent="0.3">
      <c r="Q141" t="s">
        <v>9</v>
      </c>
      <c r="R141" t="s">
        <v>38</v>
      </c>
      <c r="S141" t="s">
        <v>25</v>
      </c>
      <c r="T141" s="1">
        <v>3850</v>
      </c>
      <c r="U141" s="2">
        <v>102</v>
      </c>
    </row>
    <row r="142" spans="17:21" x14ac:dyDescent="0.3">
      <c r="Q142" t="s">
        <v>7</v>
      </c>
      <c r="R142" t="s">
        <v>34</v>
      </c>
      <c r="S142" t="s">
        <v>15</v>
      </c>
      <c r="T142" s="1">
        <v>3829</v>
      </c>
      <c r="U142" s="2">
        <v>24</v>
      </c>
    </row>
    <row r="143" spans="17:21" x14ac:dyDescent="0.3">
      <c r="Q143" t="s">
        <v>10</v>
      </c>
      <c r="R143" t="s">
        <v>35</v>
      </c>
      <c r="S143" t="s">
        <v>18</v>
      </c>
      <c r="T143" s="1">
        <v>3808</v>
      </c>
      <c r="U143" s="2">
        <v>279</v>
      </c>
    </row>
    <row r="144" spans="17:21" x14ac:dyDescent="0.3">
      <c r="Q144" t="s">
        <v>40</v>
      </c>
      <c r="R144" t="s">
        <v>34</v>
      </c>
      <c r="S144" t="s">
        <v>33</v>
      </c>
      <c r="T144" s="1">
        <v>3794</v>
      </c>
      <c r="U144" s="2">
        <v>159</v>
      </c>
    </row>
    <row r="145" spans="17:21" x14ac:dyDescent="0.3">
      <c r="Q145" t="s">
        <v>3</v>
      </c>
      <c r="R145" t="s">
        <v>36</v>
      </c>
      <c r="S145" t="s">
        <v>23</v>
      </c>
      <c r="T145" s="1">
        <v>3773</v>
      </c>
      <c r="U145" s="2">
        <v>165</v>
      </c>
    </row>
    <row r="146" spans="17:21" x14ac:dyDescent="0.3">
      <c r="Q146" t="s">
        <v>6</v>
      </c>
      <c r="R146" t="s">
        <v>34</v>
      </c>
      <c r="S146" t="s">
        <v>17</v>
      </c>
      <c r="T146" s="1">
        <v>3759</v>
      </c>
      <c r="U146" s="2">
        <v>150</v>
      </c>
    </row>
    <row r="147" spans="17:21" x14ac:dyDescent="0.3">
      <c r="Q147" t="s">
        <v>8</v>
      </c>
      <c r="R147" t="s">
        <v>38</v>
      </c>
      <c r="S147" t="s">
        <v>32</v>
      </c>
      <c r="T147" s="1">
        <v>3752</v>
      </c>
      <c r="U147" s="2">
        <v>213</v>
      </c>
    </row>
    <row r="148" spans="17:21" x14ac:dyDescent="0.3">
      <c r="Q148" t="s">
        <v>3</v>
      </c>
      <c r="R148" t="s">
        <v>34</v>
      </c>
      <c r="S148" t="s">
        <v>28</v>
      </c>
      <c r="T148" s="1">
        <v>3689</v>
      </c>
      <c r="U148" s="2">
        <v>312</v>
      </c>
    </row>
    <row r="149" spans="17:21" x14ac:dyDescent="0.3">
      <c r="Q149" t="s">
        <v>3</v>
      </c>
      <c r="R149" t="s">
        <v>39</v>
      </c>
      <c r="S149" t="s">
        <v>29</v>
      </c>
      <c r="T149" s="1">
        <v>3640</v>
      </c>
      <c r="U149" s="2">
        <v>51</v>
      </c>
    </row>
    <row r="150" spans="17:21" x14ac:dyDescent="0.3">
      <c r="Q150" t="s">
        <v>8</v>
      </c>
      <c r="R150" t="s">
        <v>35</v>
      </c>
      <c r="S150" t="s">
        <v>30</v>
      </c>
      <c r="T150" s="1">
        <v>3598</v>
      </c>
      <c r="U150" s="2">
        <v>81</v>
      </c>
    </row>
    <row r="151" spans="17:21" x14ac:dyDescent="0.3">
      <c r="Q151" t="s">
        <v>6</v>
      </c>
      <c r="R151" t="s">
        <v>37</v>
      </c>
      <c r="S151" t="s">
        <v>28</v>
      </c>
      <c r="T151" s="1">
        <v>3556</v>
      </c>
      <c r="U151" s="2">
        <v>459</v>
      </c>
    </row>
    <row r="152" spans="17:21" x14ac:dyDescent="0.3">
      <c r="Q152" t="s">
        <v>2</v>
      </c>
      <c r="R152" t="s">
        <v>38</v>
      </c>
      <c r="S152" t="s">
        <v>4</v>
      </c>
      <c r="T152" s="1">
        <v>3549</v>
      </c>
      <c r="U152" s="2">
        <v>3</v>
      </c>
    </row>
    <row r="153" spans="17:21" x14ac:dyDescent="0.3">
      <c r="Q153" t="s">
        <v>8</v>
      </c>
      <c r="R153" t="s">
        <v>34</v>
      </c>
      <c r="S153" t="s">
        <v>31</v>
      </c>
      <c r="T153" s="1">
        <v>3507</v>
      </c>
      <c r="U153" s="2">
        <v>288</v>
      </c>
    </row>
    <row r="154" spans="17:21" x14ac:dyDescent="0.3">
      <c r="Q154" t="s">
        <v>10</v>
      </c>
      <c r="R154" t="s">
        <v>35</v>
      </c>
      <c r="S154" t="s">
        <v>14</v>
      </c>
      <c r="T154" s="1">
        <v>3472</v>
      </c>
      <c r="U154" s="2">
        <v>96</v>
      </c>
    </row>
    <row r="155" spans="17:21" x14ac:dyDescent="0.3">
      <c r="Q155" t="s">
        <v>6</v>
      </c>
      <c r="R155" t="s">
        <v>34</v>
      </c>
      <c r="S155" t="s">
        <v>30</v>
      </c>
      <c r="T155" s="1">
        <v>3402</v>
      </c>
      <c r="U155" s="2">
        <v>366</v>
      </c>
    </row>
    <row r="156" spans="17:21" x14ac:dyDescent="0.3">
      <c r="Q156" t="s">
        <v>41</v>
      </c>
      <c r="R156" t="s">
        <v>37</v>
      </c>
      <c r="S156" t="s">
        <v>20</v>
      </c>
      <c r="T156" s="1">
        <v>3388</v>
      </c>
      <c r="U156" s="2">
        <v>123</v>
      </c>
    </row>
    <row r="157" spans="17:21" x14ac:dyDescent="0.3">
      <c r="Q157" t="s">
        <v>6</v>
      </c>
      <c r="R157" t="s">
        <v>34</v>
      </c>
      <c r="S157" t="s">
        <v>29</v>
      </c>
      <c r="T157" s="1">
        <v>3339</v>
      </c>
      <c r="U157" s="2">
        <v>75</v>
      </c>
    </row>
    <row r="158" spans="17:21" x14ac:dyDescent="0.3">
      <c r="Q158" t="s">
        <v>3</v>
      </c>
      <c r="R158" t="s">
        <v>36</v>
      </c>
      <c r="S158" t="s">
        <v>25</v>
      </c>
      <c r="T158" s="1">
        <v>3339</v>
      </c>
      <c r="U158" s="2">
        <v>39</v>
      </c>
    </row>
    <row r="159" spans="17:21" x14ac:dyDescent="0.3">
      <c r="Q159" t="s">
        <v>5</v>
      </c>
      <c r="R159" t="s">
        <v>36</v>
      </c>
      <c r="S159" t="s">
        <v>17</v>
      </c>
      <c r="T159" s="1">
        <v>3339</v>
      </c>
      <c r="U159" s="2">
        <v>348</v>
      </c>
    </row>
    <row r="160" spans="17:21" x14ac:dyDescent="0.3">
      <c r="Q160" t="s">
        <v>7</v>
      </c>
      <c r="R160" t="s">
        <v>34</v>
      </c>
      <c r="S160" t="s">
        <v>32</v>
      </c>
      <c r="T160" s="1">
        <v>3262</v>
      </c>
      <c r="U160" s="2">
        <v>75</v>
      </c>
    </row>
    <row r="161" spans="17:21" x14ac:dyDescent="0.3">
      <c r="Q161" t="s">
        <v>9</v>
      </c>
      <c r="R161" t="s">
        <v>39</v>
      </c>
      <c r="S161" t="s">
        <v>25</v>
      </c>
      <c r="T161" s="1">
        <v>3192</v>
      </c>
      <c r="U161" s="2">
        <v>72</v>
      </c>
    </row>
    <row r="162" spans="17:21" x14ac:dyDescent="0.3">
      <c r="Q162" t="s">
        <v>40</v>
      </c>
      <c r="R162" t="s">
        <v>36</v>
      </c>
      <c r="S162" t="s">
        <v>27</v>
      </c>
      <c r="T162" s="1">
        <v>3164</v>
      </c>
      <c r="U162" s="2">
        <v>306</v>
      </c>
    </row>
    <row r="163" spans="17:21" x14ac:dyDescent="0.3">
      <c r="Q163" t="s">
        <v>3</v>
      </c>
      <c r="R163" t="s">
        <v>34</v>
      </c>
      <c r="S163" t="s">
        <v>26</v>
      </c>
      <c r="T163" s="1">
        <v>3108</v>
      </c>
      <c r="U163" s="2">
        <v>54</v>
      </c>
    </row>
    <row r="164" spans="17:21" x14ac:dyDescent="0.3">
      <c r="Q164" t="s">
        <v>40</v>
      </c>
      <c r="R164" t="s">
        <v>39</v>
      </c>
      <c r="S164" t="s">
        <v>28</v>
      </c>
      <c r="T164" s="1">
        <v>3101</v>
      </c>
      <c r="U164" s="2">
        <v>225</v>
      </c>
    </row>
    <row r="165" spans="17:21" x14ac:dyDescent="0.3">
      <c r="Q165" t="s">
        <v>2</v>
      </c>
      <c r="R165" t="s">
        <v>36</v>
      </c>
      <c r="S165" t="s">
        <v>31</v>
      </c>
      <c r="T165" s="1">
        <v>3094</v>
      </c>
      <c r="U165" s="2">
        <v>246</v>
      </c>
    </row>
    <row r="166" spans="17:21" x14ac:dyDescent="0.3">
      <c r="Q166" t="s">
        <v>10</v>
      </c>
      <c r="R166" t="s">
        <v>37</v>
      </c>
      <c r="S166" t="s">
        <v>28</v>
      </c>
      <c r="T166" s="1">
        <v>3059</v>
      </c>
      <c r="U166" s="2">
        <v>27</v>
      </c>
    </row>
    <row r="167" spans="17:21" x14ac:dyDescent="0.3">
      <c r="Q167" t="s">
        <v>6</v>
      </c>
      <c r="R167" t="s">
        <v>39</v>
      </c>
      <c r="S167" t="s">
        <v>29</v>
      </c>
      <c r="T167" s="1">
        <v>3052</v>
      </c>
      <c r="U167" s="2">
        <v>378</v>
      </c>
    </row>
    <row r="168" spans="17:21" x14ac:dyDescent="0.3">
      <c r="Q168" t="s">
        <v>6</v>
      </c>
      <c r="R168" t="s">
        <v>39</v>
      </c>
      <c r="S168" t="s">
        <v>24</v>
      </c>
      <c r="T168" s="1">
        <v>2989</v>
      </c>
      <c r="U168" s="2">
        <v>3</v>
      </c>
    </row>
    <row r="169" spans="17:21" x14ac:dyDescent="0.3">
      <c r="Q169" t="s">
        <v>9</v>
      </c>
      <c r="R169" t="s">
        <v>36</v>
      </c>
      <c r="S169" t="s">
        <v>32</v>
      </c>
      <c r="T169" s="1">
        <v>2954</v>
      </c>
      <c r="U169" s="2">
        <v>189</v>
      </c>
    </row>
    <row r="170" spans="17:21" x14ac:dyDescent="0.3">
      <c r="Q170" t="s">
        <v>41</v>
      </c>
      <c r="R170" t="s">
        <v>37</v>
      </c>
      <c r="S170" t="s">
        <v>21</v>
      </c>
      <c r="T170" s="1">
        <v>2933</v>
      </c>
      <c r="U170" s="2">
        <v>9</v>
      </c>
    </row>
    <row r="171" spans="17:21" x14ac:dyDescent="0.3">
      <c r="Q171" t="s">
        <v>9</v>
      </c>
      <c r="R171" t="s">
        <v>37</v>
      </c>
      <c r="S171" t="s">
        <v>28</v>
      </c>
      <c r="T171" s="1">
        <v>2919</v>
      </c>
      <c r="U171" s="2">
        <v>45</v>
      </c>
    </row>
    <row r="172" spans="17:21" x14ac:dyDescent="0.3">
      <c r="Q172" t="s">
        <v>3</v>
      </c>
      <c r="R172" t="s">
        <v>34</v>
      </c>
      <c r="S172" t="s">
        <v>17</v>
      </c>
      <c r="T172" s="1">
        <v>2919</v>
      </c>
      <c r="U172" s="2">
        <v>93</v>
      </c>
    </row>
    <row r="173" spans="17:21" x14ac:dyDescent="0.3">
      <c r="Q173" t="s">
        <v>5</v>
      </c>
      <c r="R173" t="s">
        <v>34</v>
      </c>
      <c r="S173" t="s">
        <v>29</v>
      </c>
      <c r="T173" s="1">
        <v>2891</v>
      </c>
      <c r="U173" s="2">
        <v>102</v>
      </c>
    </row>
    <row r="174" spans="17:21" x14ac:dyDescent="0.3">
      <c r="Q174" t="s">
        <v>7</v>
      </c>
      <c r="R174" t="s">
        <v>36</v>
      </c>
      <c r="S174" t="s">
        <v>19</v>
      </c>
      <c r="T174" s="1">
        <v>2870</v>
      </c>
      <c r="U174" s="2">
        <v>300</v>
      </c>
    </row>
    <row r="175" spans="17:21" x14ac:dyDescent="0.3">
      <c r="Q175" t="s">
        <v>2</v>
      </c>
      <c r="R175" t="s">
        <v>37</v>
      </c>
      <c r="S175" t="s">
        <v>15</v>
      </c>
      <c r="T175" s="1">
        <v>2863</v>
      </c>
      <c r="U175" s="2">
        <v>42</v>
      </c>
    </row>
    <row r="176" spans="17:21" x14ac:dyDescent="0.3">
      <c r="Q176" t="s">
        <v>9</v>
      </c>
      <c r="R176" t="s">
        <v>37</v>
      </c>
      <c r="S176" t="s">
        <v>26</v>
      </c>
      <c r="T176" s="1">
        <v>2856</v>
      </c>
      <c r="U176" s="2">
        <v>246</v>
      </c>
    </row>
    <row r="177" spans="17:21" x14ac:dyDescent="0.3">
      <c r="Q177" t="s">
        <v>7</v>
      </c>
      <c r="R177" t="s">
        <v>35</v>
      </c>
      <c r="S177" t="s">
        <v>24</v>
      </c>
      <c r="T177" s="1">
        <v>2793</v>
      </c>
      <c r="U177" s="2">
        <v>114</v>
      </c>
    </row>
    <row r="178" spans="17:21" x14ac:dyDescent="0.3">
      <c r="Q178" t="s">
        <v>40</v>
      </c>
      <c r="R178" t="s">
        <v>34</v>
      </c>
      <c r="S178" t="s">
        <v>23</v>
      </c>
      <c r="T178" s="1">
        <v>2779</v>
      </c>
      <c r="U178" s="2">
        <v>75</v>
      </c>
    </row>
    <row r="179" spans="17:21" x14ac:dyDescent="0.3">
      <c r="Q179" t="s">
        <v>5</v>
      </c>
      <c r="R179" t="s">
        <v>35</v>
      </c>
      <c r="S179" t="s">
        <v>4</v>
      </c>
      <c r="T179" s="1">
        <v>2744</v>
      </c>
      <c r="U179" s="2">
        <v>9</v>
      </c>
    </row>
    <row r="180" spans="17:21" x14ac:dyDescent="0.3">
      <c r="Q180" t="s">
        <v>9</v>
      </c>
      <c r="R180" t="s">
        <v>37</v>
      </c>
      <c r="S180" t="s">
        <v>23</v>
      </c>
      <c r="T180" s="1">
        <v>2737</v>
      </c>
      <c r="U180" s="2">
        <v>93</v>
      </c>
    </row>
    <row r="181" spans="17:21" x14ac:dyDescent="0.3">
      <c r="Q181" t="s">
        <v>8</v>
      </c>
      <c r="R181" t="s">
        <v>35</v>
      </c>
      <c r="S181" t="s">
        <v>20</v>
      </c>
      <c r="T181" s="1">
        <v>2702</v>
      </c>
      <c r="U181" s="2">
        <v>363</v>
      </c>
    </row>
    <row r="182" spans="17:21" x14ac:dyDescent="0.3">
      <c r="Q182" t="s">
        <v>6</v>
      </c>
      <c r="R182" t="s">
        <v>38</v>
      </c>
      <c r="S182" t="s">
        <v>31</v>
      </c>
      <c r="T182" s="1">
        <v>2681</v>
      </c>
      <c r="U182" s="2">
        <v>54</v>
      </c>
    </row>
    <row r="183" spans="17:21" x14ac:dyDescent="0.3">
      <c r="Q183" t="s">
        <v>9</v>
      </c>
      <c r="R183" t="s">
        <v>38</v>
      </c>
      <c r="S183" t="s">
        <v>16</v>
      </c>
      <c r="T183" s="1">
        <v>2646</v>
      </c>
      <c r="U183" s="2">
        <v>120</v>
      </c>
    </row>
    <row r="184" spans="17:21" x14ac:dyDescent="0.3">
      <c r="Q184" t="s">
        <v>7</v>
      </c>
      <c r="R184" t="s">
        <v>36</v>
      </c>
      <c r="S184" t="s">
        <v>18</v>
      </c>
      <c r="T184" s="1">
        <v>2646</v>
      </c>
      <c r="U184" s="2">
        <v>177</v>
      </c>
    </row>
    <row r="185" spans="17:21" x14ac:dyDescent="0.3">
      <c r="Q185" t="s">
        <v>9</v>
      </c>
      <c r="R185" t="s">
        <v>39</v>
      </c>
      <c r="S185" t="s">
        <v>18</v>
      </c>
      <c r="T185" s="1">
        <v>2639</v>
      </c>
      <c r="U185" s="2">
        <v>204</v>
      </c>
    </row>
    <row r="186" spans="17:21" x14ac:dyDescent="0.3">
      <c r="Q186" t="s">
        <v>3</v>
      </c>
      <c r="R186" t="s">
        <v>34</v>
      </c>
      <c r="S186" t="s">
        <v>20</v>
      </c>
      <c r="T186" s="1">
        <v>2583</v>
      </c>
      <c r="U186" s="2">
        <v>18</v>
      </c>
    </row>
    <row r="187" spans="17:21" x14ac:dyDescent="0.3">
      <c r="Q187" t="s">
        <v>10</v>
      </c>
      <c r="R187" t="s">
        <v>35</v>
      </c>
      <c r="S187" t="s">
        <v>15</v>
      </c>
      <c r="T187" s="1">
        <v>2562</v>
      </c>
      <c r="U187" s="2">
        <v>6</v>
      </c>
    </row>
    <row r="188" spans="17:21" x14ac:dyDescent="0.3">
      <c r="Q188" t="s">
        <v>40</v>
      </c>
      <c r="R188" t="s">
        <v>38</v>
      </c>
      <c r="S188" t="s">
        <v>25</v>
      </c>
      <c r="T188" s="1">
        <v>2541</v>
      </c>
      <c r="U188" s="2">
        <v>90</v>
      </c>
    </row>
    <row r="189" spans="17:21" x14ac:dyDescent="0.3">
      <c r="Q189" t="s">
        <v>40</v>
      </c>
      <c r="R189" t="s">
        <v>38</v>
      </c>
      <c r="S189" t="s">
        <v>29</v>
      </c>
      <c r="T189" s="1">
        <v>2541</v>
      </c>
      <c r="U189" s="2">
        <v>45</v>
      </c>
    </row>
    <row r="190" spans="17:21" x14ac:dyDescent="0.3">
      <c r="Q190" t="s">
        <v>7</v>
      </c>
      <c r="R190" t="s">
        <v>35</v>
      </c>
      <c r="S190" t="s">
        <v>27</v>
      </c>
      <c r="T190" s="1">
        <v>2478</v>
      </c>
      <c r="U190" s="2">
        <v>21</v>
      </c>
    </row>
    <row r="191" spans="17:21" x14ac:dyDescent="0.3">
      <c r="Q191" t="s">
        <v>10</v>
      </c>
      <c r="R191" t="s">
        <v>36</v>
      </c>
      <c r="S191" t="s">
        <v>29</v>
      </c>
      <c r="T191" s="1">
        <v>2471</v>
      </c>
      <c r="U191" s="2">
        <v>342</v>
      </c>
    </row>
    <row r="192" spans="17:21" x14ac:dyDescent="0.3">
      <c r="Q192" t="s">
        <v>3</v>
      </c>
      <c r="R192" t="s">
        <v>35</v>
      </c>
      <c r="S192" t="s">
        <v>25</v>
      </c>
      <c r="T192" s="1">
        <v>2464</v>
      </c>
      <c r="U192" s="2">
        <v>234</v>
      </c>
    </row>
    <row r="193" spans="17:21" x14ac:dyDescent="0.3">
      <c r="Q193" t="s">
        <v>9</v>
      </c>
      <c r="R193" t="s">
        <v>38</v>
      </c>
      <c r="S193" t="s">
        <v>26</v>
      </c>
      <c r="T193" s="1">
        <v>2436</v>
      </c>
      <c r="U193" s="2">
        <v>99</v>
      </c>
    </row>
    <row r="194" spans="17:21" x14ac:dyDescent="0.3">
      <c r="Q194" t="s">
        <v>9</v>
      </c>
      <c r="R194" t="s">
        <v>35</v>
      </c>
      <c r="S194" t="s">
        <v>27</v>
      </c>
      <c r="T194" s="1">
        <v>2429</v>
      </c>
      <c r="U194" s="2">
        <v>144</v>
      </c>
    </row>
    <row r="195" spans="17:21" x14ac:dyDescent="0.3">
      <c r="Q195" t="s">
        <v>3</v>
      </c>
      <c r="R195" t="s">
        <v>35</v>
      </c>
      <c r="S195" t="s">
        <v>14</v>
      </c>
      <c r="T195" s="1">
        <v>2415</v>
      </c>
      <c r="U195" s="2">
        <v>255</v>
      </c>
    </row>
    <row r="196" spans="17:21" x14ac:dyDescent="0.3">
      <c r="Q196" t="s">
        <v>5</v>
      </c>
      <c r="R196" t="s">
        <v>35</v>
      </c>
      <c r="S196" t="s">
        <v>18</v>
      </c>
      <c r="T196" s="1">
        <v>2415</v>
      </c>
      <c r="U196" s="2">
        <v>15</v>
      </c>
    </row>
    <row r="197" spans="17:21" x14ac:dyDescent="0.3">
      <c r="Q197" t="s">
        <v>9</v>
      </c>
      <c r="R197" t="s">
        <v>38</v>
      </c>
      <c r="S197" t="s">
        <v>17</v>
      </c>
      <c r="T197" s="1">
        <v>2408</v>
      </c>
      <c r="U197" s="2">
        <v>9</v>
      </c>
    </row>
    <row r="198" spans="17:21" x14ac:dyDescent="0.3">
      <c r="Q198" t="s">
        <v>41</v>
      </c>
      <c r="R198" t="s">
        <v>37</v>
      </c>
      <c r="S198" t="s">
        <v>26</v>
      </c>
      <c r="T198" s="1">
        <v>2324</v>
      </c>
      <c r="U198" s="2">
        <v>177</v>
      </c>
    </row>
    <row r="199" spans="17:21" x14ac:dyDescent="0.3">
      <c r="Q199" t="s">
        <v>10</v>
      </c>
      <c r="R199" t="s">
        <v>36</v>
      </c>
      <c r="S199" t="s">
        <v>23</v>
      </c>
      <c r="T199" s="1">
        <v>2317</v>
      </c>
      <c r="U199" s="2">
        <v>261</v>
      </c>
    </row>
    <row r="200" spans="17:21" x14ac:dyDescent="0.3">
      <c r="Q200" t="s">
        <v>6</v>
      </c>
      <c r="R200" t="s">
        <v>38</v>
      </c>
      <c r="S200" t="s">
        <v>13</v>
      </c>
      <c r="T200" s="1">
        <v>2317</v>
      </c>
      <c r="U200" s="2">
        <v>123</v>
      </c>
    </row>
    <row r="201" spans="17:21" x14ac:dyDescent="0.3">
      <c r="Q201" t="s">
        <v>40</v>
      </c>
      <c r="R201" t="s">
        <v>34</v>
      </c>
      <c r="S201" t="s">
        <v>27</v>
      </c>
      <c r="T201" s="1">
        <v>2289</v>
      </c>
      <c r="U201" s="2">
        <v>135</v>
      </c>
    </row>
    <row r="202" spans="17:21" x14ac:dyDescent="0.3">
      <c r="Q202" t="s">
        <v>40</v>
      </c>
      <c r="R202" t="s">
        <v>35</v>
      </c>
      <c r="S202" t="s">
        <v>30</v>
      </c>
      <c r="T202" s="1">
        <v>2275</v>
      </c>
      <c r="U202" s="2">
        <v>447</v>
      </c>
    </row>
    <row r="203" spans="17:21" x14ac:dyDescent="0.3">
      <c r="Q203" t="s">
        <v>8</v>
      </c>
      <c r="R203" t="s">
        <v>38</v>
      </c>
      <c r="S203" t="s">
        <v>27</v>
      </c>
      <c r="T203" s="1">
        <v>2268</v>
      </c>
      <c r="U203" s="2">
        <v>63</v>
      </c>
    </row>
    <row r="204" spans="17:21" x14ac:dyDescent="0.3">
      <c r="Q204" t="s">
        <v>7</v>
      </c>
      <c r="R204" t="s">
        <v>34</v>
      </c>
      <c r="S204" t="s">
        <v>33</v>
      </c>
      <c r="T204" s="1">
        <v>2226</v>
      </c>
      <c r="U204" s="2">
        <v>48</v>
      </c>
    </row>
    <row r="205" spans="17:21" x14ac:dyDescent="0.3">
      <c r="Q205" t="s">
        <v>6</v>
      </c>
      <c r="R205" t="s">
        <v>34</v>
      </c>
      <c r="S205" t="s">
        <v>16</v>
      </c>
      <c r="T205" s="1">
        <v>2219</v>
      </c>
      <c r="U205" s="2">
        <v>75</v>
      </c>
    </row>
    <row r="206" spans="17:21" x14ac:dyDescent="0.3">
      <c r="Q206" t="s">
        <v>3</v>
      </c>
      <c r="R206" t="s">
        <v>34</v>
      </c>
      <c r="S206" t="s">
        <v>23</v>
      </c>
      <c r="T206" s="1">
        <v>2212</v>
      </c>
      <c r="U206" s="2">
        <v>117</v>
      </c>
    </row>
    <row r="207" spans="17:21" x14ac:dyDescent="0.3">
      <c r="Q207" t="s">
        <v>10</v>
      </c>
      <c r="R207" t="s">
        <v>38</v>
      </c>
      <c r="S207" t="s">
        <v>22</v>
      </c>
      <c r="T207" s="1">
        <v>2205</v>
      </c>
      <c r="U207" s="2">
        <v>141</v>
      </c>
    </row>
    <row r="208" spans="17:21" x14ac:dyDescent="0.3">
      <c r="Q208" t="s">
        <v>7</v>
      </c>
      <c r="R208" t="s">
        <v>34</v>
      </c>
      <c r="S208" t="s">
        <v>20</v>
      </c>
      <c r="T208" s="1">
        <v>2205</v>
      </c>
      <c r="U208" s="2">
        <v>138</v>
      </c>
    </row>
    <row r="209" spans="17:21" x14ac:dyDescent="0.3">
      <c r="Q209" t="s">
        <v>7</v>
      </c>
      <c r="R209" t="s">
        <v>36</v>
      </c>
      <c r="S209" t="s">
        <v>31</v>
      </c>
      <c r="T209" s="1">
        <v>2149</v>
      </c>
      <c r="U209" s="2">
        <v>117</v>
      </c>
    </row>
    <row r="210" spans="17:21" x14ac:dyDescent="0.3">
      <c r="Q210" t="s">
        <v>9</v>
      </c>
      <c r="R210" t="s">
        <v>36</v>
      </c>
      <c r="S210" t="s">
        <v>25</v>
      </c>
      <c r="T210" s="1">
        <v>2142</v>
      </c>
      <c r="U210" s="2">
        <v>114</v>
      </c>
    </row>
    <row r="211" spans="17:21" x14ac:dyDescent="0.3">
      <c r="Q211" t="s">
        <v>7</v>
      </c>
      <c r="R211" t="s">
        <v>35</v>
      </c>
      <c r="S211" t="s">
        <v>16</v>
      </c>
      <c r="T211" s="1">
        <v>2135</v>
      </c>
      <c r="U211" s="2">
        <v>27</v>
      </c>
    </row>
    <row r="212" spans="17:21" x14ac:dyDescent="0.3">
      <c r="Q212" t="s">
        <v>3</v>
      </c>
      <c r="R212" t="s">
        <v>35</v>
      </c>
      <c r="S212" t="s">
        <v>29</v>
      </c>
      <c r="T212" s="1">
        <v>2114</v>
      </c>
      <c r="U212" s="2">
        <v>66</v>
      </c>
    </row>
    <row r="213" spans="17:21" x14ac:dyDescent="0.3">
      <c r="Q213" t="s">
        <v>41</v>
      </c>
      <c r="R213" t="s">
        <v>35</v>
      </c>
      <c r="S213" t="s">
        <v>15</v>
      </c>
      <c r="T213" s="1">
        <v>2114</v>
      </c>
      <c r="U213" s="2">
        <v>186</v>
      </c>
    </row>
    <row r="214" spans="17:21" x14ac:dyDescent="0.3">
      <c r="Q214" t="s">
        <v>6</v>
      </c>
      <c r="R214" t="s">
        <v>39</v>
      </c>
      <c r="S214" t="s">
        <v>25</v>
      </c>
      <c r="T214" s="1">
        <v>2100</v>
      </c>
      <c r="U214" s="2">
        <v>414</v>
      </c>
    </row>
    <row r="215" spans="17:21" x14ac:dyDescent="0.3">
      <c r="Q215" t="s">
        <v>8</v>
      </c>
      <c r="R215" t="s">
        <v>35</v>
      </c>
      <c r="S215" t="s">
        <v>29</v>
      </c>
      <c r="T215" s="1">
        <v>2023</v>
      </c>
      <c r="U215" s="2">
        <v>168</v>
      </c>
    </row>
    <row r="216" spans="17:21" x14ac:dyDescent="0.3">
      <c r="Q216" t="s">
        <v>3</v>
      </c>
      <c r="R216" t="s">
        <v>35</v>
      </c>
      <c r="S216" t="s">
        <v>23</v>
      </c>
      <c r="T216" s="1">
        <v>2023</v>
      </c>
      <c r="U216" s="2">
        <v>78</v>
      </c>
    </row>
    <row r="217" spans="17:21" x14ac:dyDescent="0.3">
      <c r="Q217" t="s">
        <v>2</v>
      </c>
      <c r="R217" t="s">
        <v>39</v>
      </c>
      <c r="S217" t="s">
        <v>16</v>
      </c>
      <c r="T217" s="1">
        <v>2016</v>
      </c>
      <c r="U217" s="2">
        <v>117</v>
      </c>
    </row>
    <row r="218" spans="17:21" x14ac:dyDescent="0.3">
      <c r="Q218" t="s">
        <v>8</v>
      </c>
      <c r="R218" t="s">
        <v>34</v>
      </c>
      <c r="S218" t="s">
        <v>16</v>
      </c>
      <c r="T218" s="1">
        <v>2009</v>
      </c>
      <c r="U218" s="2">
        <v>219</v>
      </c>
    </row>
    <row r="219" spans="17:21" x14ac:dyDescent="0.3">
      <c r="Q219" t="s">
        <v>40</v>
      </c>
      <c r="R219" t="s">
        <v>38</v>
      </c>
      <c r="S219" t="s">
        <v>31</v>
      </c>
      <c r="T219" s="1">
        <v>1988</v>
      </c>
      <c r="U219" s="2">
        <v>39</v>
      </c>
    </row>
    <row r="220" spans="17:21" x14ac:dyDescent="0.3">
      <c r="Q220" t="s">
        <v>10</v>
      </c>
      <c r="R220" t="s">
        <v>35</v>
      </c>
      <c r="S220" t="s">
        <v>20</v>
      </c>
      <c r="T220" s="1">
        <v>1974</v>
      </c>
      <c r="U220" s="2">
        <v>195</v>
      </c>
    </row>
    <row r="221" spans="17:21" x14ac:dyDescent="0.3">
      <c r="Q221" t="s">
        <v>7</v>
      </c>
      <c r="R221" t="s">
        <v>34</v>
      </c>
      <c r="S221" t="s">
        <v>14</v>
      </c>
      <c r="T221" s="1">
        <v>1932</v>
      </c>
      <c r="U221" s="2">
        <v>369</v>
      </c>
    </row>
    <row r="222" spans="17:21" x14ac:dyDescent="0.3">
      <c r="Q222" t="s">
        <v>41</v>
      </c>
      <c r="R222" t="s">
        <v>36</v>
      </c>
      <c r="S222" t="s">
        <v>19</v>
      </c>
      <c r="T222" s="1">
        <v>1925</v>
      </c>
      <c r="U222" s="2">
        <v>192</v>
      </c>
    </row>
    <row r="223" spans="17:21" x14ac:dyDescent="0.3">
      <c r="Q223" t="s">
        <v>6</v>
      </c>
      <c r="R223" t="s">
        <v>37</v>
      </c>
      <c r="S223" t="s">
        <v>16</v>
      </c>
      <c r="T223" s="1">
        <v>1904</v>
      </c>
      <c r="U223" s="2">
        <v>405</v>
      </c>
    </row>
    <row r="224" spans="17:21" x14ac:dyDescent="0.3">
      <c r="Q224" t="s">
        <v>8</v>
      </c>
      <c r="R224" t="s">
        <v>37</v>
      </c>
      <c r="S224" t="s">
        <v>22</v>
      </c>
      <c r="T224" s="1">
        <v>1890</v>
      </c>
      <c r="U224" s="2">
        <v>195</v>
      </c>
    </row>
    <row r="225" spans="17:21" x14ac:dyDescent="0.3">
      <c r="Q225" t="s">
        <v>2</v>
      </c>
      <c r="R225" t="s">
        <v>39</v>
      </c>
      <c r="S225" t="s">
        <v>25</v>
      </c>
      <c r="T225" s="1">
        <v>1785</v>
      </c>
      <c r="U225" s="2">
        <v>462</v>
      </c>
    </row>
    <row r="226" spans="17:21" x14ac:dyDescent="0.3">
      <c r="Q226" t="s">
        <v>7</v>
      </c>
      <c r="R226" t="s">
        <v>38</v>
      </c>
      <c r="S226" t="s">
        <v>18</v>
      </c>
      <c r="T226" s="1">
        <v>1778</v>
      </c>
      <c r="U226" s="2">
        <v>270</v>
      </c>
    </row>
    <row r="227" spans="17:21" x14ac:dyDescent="0.3">
      <c r="Q227" t="s">
        <v>8</v>
      </c>
      <c r="R227" t="s">
        <v>37</v>
      </c>
      <c r="S227" t="s">
        <v>19</v>
      </c>
      <c r="T227" s="1">
        <v>1771</v>
      </c>
      <c r="U227" s="2">
        <v>204</v>
      </c>
    </row>
    <row r="228" spans="17:21" x14ac:dyDescent="0.3">
      <c r="Q228" t="s">
        <v>8</v>
      </c>
      <c r="R228" t="s">
        <v>38</v>
      </c>
      <c r="S228" t="s">
        <v>23</v>
      </c>
      <c r="T228" s="1">
        <v>1701</v>
      </c>
      <c r="U228" s="2">
        <v>234</v>
      </c>
    </row>
    <row r="229" spans="17:21" x14ac:dyDescent="0.3">
      <c r="Q229" t="s">
        <v>5</v>
      </c>
      <c r="R229" t="s">
        <v>34</v>
      </c>
      <c r="S229" t="s">
        <v>33</v>
      </c>
      <c r="T229" s="1">
        <v>1652</v>
      </c>
      <c r="U229" s="2">
        <v>93</v>
      </c>
    </row>
    <row r="230" spans="17:21" x14ac:dyDescent="0.3">
      <c r="Q230" t="s">
        <v>3</v>
      </c>
      <c r="R230" t="s">
        <v>39</v>
      </c>
      <c r="S230" t="s">
        <v>28</v>
      </c>
      <c r="T230" s="1">
        <v>1652</v>
      </c>
      <c r="U230" s="2">
        <v>102</v>
      </c>
    </row>
    <row r="231" spans="17:21" x14ac:dyDescent="0.3">
      <c r="Q231" t="s">
        <v>6</v>
      </c>
      <c r="R231" t="s">
        <v>39</v>
      </c>
      <c r="S231" t="s">
        <v>30</v>
      </c>
      <c r="T231" s="1">
        <v>1638</v>
      </c>
      <c r="U231" s="2">
        <v>63</v>
      </c>
    </row>
    <row r="232" spans="17:21" x14ac:dyDescent="0.3">
      <c r="Q232" t="s">
        <v>40</v>
      </c>
      <c r="R232" t="s">
        <v>35</v>
      </c>
      <c r="S232" t="s">
        <v>24</v>
      </c>
      <c r="T232" s="1">
        <v>1638</v>
      </c>
      <c r="U232" s="2">
        <v>48</v>
      </c>
    </row>
    <row r="233" spans="17:21" x14ac:dyDescent="0.3">
      <c r="Q233" t="s">
        <v>40</v>
      </c>
      <c r="R233" t="s">
        <v>37</v>
      </c>
      <c r="S233" t="s">
        <v>30</v>
      </c>
      <c r="T233" s="1">
        <v>1624</v>
      </c>
      <c r="U233" s="2">
        <v>114</v>
      </c>
    </row>
    <row r="234" spans="17:21" x14ac:dyDescent="0.3">
      <c r="Q234" t="s">
        <v>40</v>
      </c>
      <c r="R234" t="s">
        <v>35</v>
      </c>
      <c r="S234" t="s">
        <v>29</v>
      </c>
      <c r="T234" s="1">
        <v>1617</v>
      </c>
      <c r="U234" s="2">
        <v>126</v>
      </c>
    </row>
    <row r="235" spans="17:21" x14ac:dyDescent="0.3">
      <c r="Q235" t="s">
        <v>2</v>
      </c>
      <c r="R235" t="s">
        <v>35</v>
      </c>
      <c r="S235" t="s">
        <v>17</v>
      </c>
      <c r="T235" s="1">
        <v>1589</v>
      </c>
      <c r="U235" s="2">
        <v>303</v>
      </c>
    </row>
    <row r="236" spans="17:21" x14ac:dyDescent="0.3">
      <c r="Q236" t="s">
        <v>7</v>
      </c>
      <c r="R236" t="s">
        <v>34</v>
      </c>
      <c r="S236" t="s">
        <v>25</v>
      </c>
      <c r="T236" s="1">
        <v>1568</v>
      </c>
      <c r="U236" s="2">
        <v>96</v>
      </c>
    </row>
    <row r="237" spans="17:21" x14ac:dyDescent="0.3">
      <c r="Q237" t="s">
        <v>2</v>
      </c>
      <c r="R237" t="s">
        <v>39</v>
      </c>
      <c r="S237" t="s">
        <v>22</v>
      </c>
      <c r="T237" s="1">
        <v>1568</v>
      </c>
      <c r="U237" s="2">
        <v>141</v>
      </c>
    </row>
    <row r="238" spans="17:21" x14ac:dyDescent="0.3">
      <c r="Q238" t="s">
        <v>8</v>
      </c>
      <c r="R238" t="s">
        <v>39</v>
      </c>
      <c r="S238" t="s">
        <v>26</v>
      </c>
      <c r="T238" s="1">
        <v>1561</v>
      </c>
      <c r="U238" s="2">
        <v>27</v>
      </c>
    </row>
    <row r="239" spans="17:21" x14ac:dyDescent="0.3">
      <c r="Q239" t="s">
        <v>41</v>
      </c>
      <c r="R239" t="s">
        <v>37</v>
      </c>
      <c r="S239" t="s">
        <v>30</v>
      </c>
      <c r="T239" s="1">
        <v>1526</v>
      </c>
      <c r="U239" s="2">
        <v>240</v>
      </c>
    </row>
    <row r="240" spans="17:21" x14ac:dyDescent="0.3">
      <c r="Q240" t="s">
        <v>5</v>
      </c>
      <c r="R240" t="s">
        <v>36</v>
      </c>
      <c r="S240" t="s">
        <v>30</v>
      </c>
      <c r="T240" s="1">
        <v>1526</v>
      </c>
      <c r="U240" s="2">
        <v>105</v>
      </c>
    </row>
    <row r="241" spans="17:21" x14ac:dyDescent="0.3">
      <c r="Q241" t="s">
        <v>6</v>
      </c>
      <c r="R241" t="s">
        <v>37</v>
      </c>
      <c r="S241" t="s">
        <v>18</v>
      </c>
      <c r="T241" s="1">
        <v>1505</v>
      </c>
      <c r="U241" s="2">
        <v>102</v>
      </c>
    </row>
    <row r="242" spans="17:21" x14ac:dyDescent="0.3">
      <c r="Q242" t="s">
        <v>41</v>
      </c>
      <c r="R242" t="s">
        <v>34</v>
      </c>
      <c r="S242" t="s">
        <v>17</v>
      </c>
      <c r="T242" s="1">
        <v>1463</v>
      </c>
      <c r="U242" s="2">
        <v>39</v>
      </c>
    </row>
    <row r="243" spans="17:21" x14ac:dyDescent="0.3">
      <c r="Q243" t="s">
        <v>6</v>
      </c>
      <c r="R243" t="s">
        <v>34</v>
      </c>
      <c r="S243" t="s">
        <v>15</v>
      </c>
      <c r="T243" s="1">
        <v>1442</v>
      </c>
      <c r="U243" s="2">
        <v>15</v>
      </c>
    </row>
    <row r="244" spans="17:21" x14ac:dyDescent="0.3">
      <c r="Q244" t="s">
        <v>10</v>
      </c>
      <c r="R244" t="s">
        <v>34</v>
      </c>
      <c r="S244" t="s">
        <v>25</v>
      </c>
      <c r="T244" s="1">
        <v>1428</v>
      </c>
      <c r="U244" s="2">
        <v>93</v>
      </c>
    </row>
    <row r="245" spans="17:21" x14ac:dyDescent="0.3">
      <c r="Q245" t="s">
        <v>10</v>
      </c>
      <c r="R245" t="s">
        <v>36</v>
      </c>
      <c r="S245" t="s">
        <v>27</v>
      </c>
      <c r="T245" s="1">
        <v>1407</v>
      </c>
      <c r="U245" s="2">
        <v>72</v>
      </c>
    </row>
    <row r="246" spans="17:21" x14ac:dyDescent="0.3">
      <c r="Q246" t="s">
        <v>6</v>
      </c>
      <c r="R246" t="s">
        <v>36</v>
      </c>
      <c r="S246" t="s">
        <v>29</v>
      </c>
      <c r="T246" s="1">
        <v>1400</v>
      </c>
      <c r="U246" s="2">
        <v>135</v>
      </c>
    </row>
    <row r="247" spans="17:21" x14ac:dyDescent="0.3">
      <c r="Q247" t="s">
        <v>6</v>
      </c>
      <c r="R247" t="s">
        <v>35</v>
      </c>
      <c r="S247" t="s">
        <v>4</v>
      </c>
      <c r="T247" s="1">
        <v>1302</v>
      </c>
      <c r="U247" s="2">
        <v>402</v>
      </c>
    </row>
    <row r="248" spans="17:21" x14ac:dyDescent="0.3">
      <c r="Q248" t="s">
        <v>7</v>
      </c>
      <c r="R248" t="s">
        <v>38</v>
      </c>
      <c r="S248" t="s">
        <v>14</v>
      </c>
      <c r="T248" s="1">
        <v>1281</v>
      </c>
      <c r="U248" s="2">
        <v>75</v>
      </c>
    </row>
    <row r="249" spans="17:21" x14ac:dyDescent="0.3">
      <c r="Q249" t="s">
        <v>3</v>
      </c>
      <c r="R249" t="s">
        <v>36</v>
      </c>
      <c r="S249" t="s">
        <v>19</v>
      </c>
      <c r="T249" s="1">
        <v>1281</v>
      </c>
      <c r="U249" s="2">
        <v>18</v>
      </c>
    </row>
    <row r="250" spans="17:21" x14ac:dyDescent="0.3">
      <c r="Q250" t="s">
        <v>41</v>
      </c>
      <c r="R250" t="s">
        <v>34</v>
      </c>
      <c r="S250" t="s">
        <v>16</v>
      </c>
      <c r="T250" s="1">
        <v>1274</v>
      </c>
      <c r="U250" s="2">
        <v>225</v>
      </c>
    </row>
    <row r="251" spans="17:21" x14ac:dyDescent="0.3">
      <c r="Q251" t="s">
        <v>6</v>
      </c>
      <c r="R251" t="s">
        <v>38</v>
      </c>
      <c r="S251" t="s">
        <v>27</v>
      </c>
      <c r="T251" s="1">
        <v>1134</v>
      </c>
      <c r="U251" s="2">
        <v>282</v>
      </c>
    </row>
    <row r="252" spans="17:21" x14ac:dyDescent="0.3">
      <c r="Q252" t="s">
        <v>9</v>
      </c>
      <c r="R252" t="s">
        <v>37</v>
      </c>
      <c r="S252" t="s">
        <v>29</v>
      </c>
      <c r="T252" s="1">
        <v>1085</v>
      </c>
      <c r="U252" s="2">
        <v>273</v>
      </c>
    </row>
    <row r="253" spans="17:21" x14ac:dyDescent="0.3">
      <c r="Q253" t="s">
        <v>6</v>
      </c>
      <c r="R253" t="s">
        <v>35</v>
      </c>
      <c r="S253" t="s">
        <v>20</v>
      </c>
      <c r="T253" s="1">
        <v>1071</v>
      </c>
      <c r="U253" s="2">
        <v>270</v>
      </c>
    </row>
    <row r="254" spans="17:21" x14ac:dyDescent="0.3">
      <c r="Q254" t="s">
        <v>2</v>
      </c>
      <c r="R254" t="s">
        <v>37</v>
      </c>
      <c r="S254" t="s">
        <v>14</v>
      </c>
      <c r="T254" s="1">
        <v>1057</v>
      </c>
      <c r="U254" s="2">
        <v>54</v>
      </c>
    </row>
    <row r="255" spans="17:21" x14ac:dyDescent="0.3">
      <c r="Q255" t="s">
        <v>3</v>
      </c>
      <c r="R255" t="s">
        <v>36</v>
      </c>
      <c r="S255" t="s">
        <v>28</v>
      </c>
      <c r="T255" s="1">
        <v>973</v>
      </c>
      <c r="U255" s="2">
        <v>162</v>
      </c>
    </row>
    <row r="256" spans="17:21" x14ac:dyDescent="0.3">
      <c r="Q256" t="s">
        <v>7</v>
      </c>
      <c r="R256" t="s">
        <v>39</v>
      </c>
      <c r="S256" t="s">
        <v>27</v>
      </c>
      <c r="T256" s="1">
        <v>966</v>
      </c>
      <c r="U256" s="2">
        <v>198</v>
      </c>
    </row>
    <row r="257" spans="17:21" x14ac:dyDescent="0.3">
      <c r="Q257" t="s">
        <v>9</v>
      </c>
      <c r="R257" t="s">
        <v>35</v>
      </c>
      <c r="S257" t="s">
        <v>4</v>
      </c>
      <c r="T257" s="1">
        <v>959</v>
      </c>
      <c r="U257" s="2">
        <v>147</v>
      </c>
    </row>
    <row r="258" spans="17:21" x14ac:dyDescent="0.3">
      <c r="Q258" t="s">
        <v>6</v>
      </c>
      <c r="R258" t="s">
        <v>38</v>
      </c>
      <c r="S258" t="s">
        <v>33</v>
      </c>
      <c r="T258" s="1">
        <v>959</v>
      </c>
      <c r="U258" s="2">
        <v>135</v>
      </c>
    </row>
    <row r="259" spans="17:21" x14ac:dyDescent="0.3">
      <c r="Q259" t="s">
        <v>10</v>
      </c>
      <c r="R259" t="s">
        <v>36</v>
      </c>
      <c r="S259" t="s">
        <v>13</v>
      </c>
      <c r="T259" s="1">
        <v>945</v>
      </c>
      <c r="U259" s="2">
        <v>75</v>
      </c>
    </row>
    <row r="260" spans="17:21" x14ac:dyDescent="0.3">
      <c r="Q260" t="s">
        <v>6</v>
      </c>
      <c r="R260" t="s">
        <v>38</v>
      </c>
      <c r="S260" t="s">
        <v>16</v>
      </c>
      <c r="T260" s="1">
        <v>938</v>
      </c>
      <c r="U260" s="2">
        <v>6</v>
      </c>
    </row>
    <row r="261" spans="17:21" x14ac:dyDescent="0.3">
      <c r="Q261" t="s">
        <v>9</v>
      </c>
      <c r="R261" t="s">
        <v>34</v>
      </c>
      <c r="S261" t="s">
        <v>16</v>
      </c>
      <c r="T261" s="1">
        <v>938</v>
      </c>
      <c r="U261" s="2">
        <v>189</v>
      </c>
    </row>
    <row r="262" spans="17:21" x14ac:dyDescent="0.3">
      <c r="Q262" t="s">
        <v>3</v>
      </c>
      <c r="R262" t="s">
        <v>37</v>
      </c>
      <c r="S262" t="s">
        <v>4</v>
      </c>
      <c r="T262" s="1">
        <v>938</v>
      </c>
      <c r="U262" s="2">
        <v>366</v>
      </c>
    </row>
    <row r="263" spans="17:21" x14ac:dyDescent="0.3">
      <c r="Q263" t="s">
        <v>5</v>
      </c>
      <c r="R263" t="s">
        <v>34</v>
      </c>
      <c r="S263" t="s">
        <v>19</v>
      </c>
      <c r="T263" s="1">
        <v>861</v>
      </c>
      <c r="U263" s="2">
        <v>195</v>
      </c>
    </row>
    <row r="264" spans="17:21" x14ac:dyDescent="0.3">
      <c r="Q264" t="s">
        <v>41</v>
      </c>
      <c r="R264" t="s">
        <v>36</v>
      </c>
      <c r="S264" t="s">
        <v>28</v>
      </c>
      <c r="T264" s="1">
        <v>854</v>
      </c>
      <c r="U264" s="2">
        <v>309</v>
      </c>
    </row>
    <row r="265" spans="17:21" x14ac:dyDescent="0.3">
      <c r="Q265" t="s">
        <v>41</v>
      </c>
      <c r="R265" t="s">
        <v>35</v>
      </c>
      <c r="S265" t="s">
        <v>27</v>
      </c>
      <c r="T265" s="1">
        <v>847</v>
      </c>
      <c r="U265" s="2">
        <v>129</v>
      </c>
    </row>
    <row r="266" spans="17:21" x14ac:dyDescent="0.3">
      <c r="Q266" t="s">
        <v>8</v>
      </c>
      <c r="R266" t="s">
        <v>38</v>
      </c>
      <c r="S266" t="s">
        <v>13</v>
      </c>
      <c r="T266" s="1">
        <v>819</v>
      </c>
      <c r="U266" s="2">
        <v>510</v>
      </c>
    </row>
    <row r="267" spans="17:21" x14ac:dyDescent="0.3">
      <c r="Q267" t="s">
        <v>3</v>
      </c>
      <c r="R267" t="s">
        <v>35</v>
      </c>
      <c r="S267" t="s">
        <v>33</v>
      </c>
      <c r="T267" s="1">
        <v>819</v>
      </c>
      <c r="U267" s="2">
        <v>306</v>
      </c>
    </row>
    <row r="268" spans="17:21" x14ac:dyDescent="0.3">
      <c r="Q268" t="s">
        <v>2</v>
      </c>
      <c r="R268" t="s">
        <v>36</v>
      </c>
      <c r="S268" t="s">
        <v>27</v>
      </c>
      <c r="T268" s="1">
        <v>798</v>
      </c>
      <c r="U268" s="2">
        <v>519</v>
      </c>
    </row>
    <row r="269" spans="17:21" x14ac:dyDescent="0.3">
      <c r="Q269" t="s">
        <v>41</v>
      </c>
      <c r="R269" t="s">
        <v>37</v>
      </c>
      <c r="S269" t="s">
        <v>15</v>
      </c>
      <c r="T269" s="1">
        <v>714</v>
      </c>
      <c r="U269" s="2">
        <v>231</v>
      </c>
    </row>
    <row r="270" spans="17:21" x14ac:dyDescent="0.3">
      <c r="Q270" t="s">
        <v>9</v>
      </c>
      <c r="R270" t="s">
        <v>34</v>
      </c>
      <c r="S270" t="s">
        <v>17</v>
      </c>
      <c r="T270" s="1">
        <v>707</v>
      </c>
      <c r="U270" s="2">
        <v>174</v>
      </c>
    </row>
    <row r="271" spans="17:21" x14ac:dyDescent="0.3">
      <c r="Q271" t="s">
        <v>10</v>
      </c>
      <c r="R271" t="s">
        <v>34</v>
      </c>
      <c r="S271" t="s">
        <v>17</v>
      </c>
      <c r="T271" s="1">
        <v>700</v>
      </c>
      <c r="U271" s="2">
        <v>87</v>
      </c>
    </row>
    <row r="272" spans="17:21" x14ac:dyDescent="0.3">
      <c r="Q272" t="s">
        <v>2</v>
      </c>
      <c r="R272" t="s">
        <v>39</v>
      </c>
      <c r="S272" t="s">
        <v>23</v>
      </c>
      <c r="T272" s="1">
        <v>630</v>
      </c>
      <c r="U272" s="2">
        <v>36</v>
      </c>
    </row>
    <row r="273" spans="17:21" x14ac:dyDescent="0.3">
      <c r="Q273" t="s">
        <v>40</v>
      </c>
      <c r="R273" t="s">
        <v>38</v>
      </c>
      <c r="S273" t="s">
        <v>24</v>
      </c>
      <c r="T273" s="1">
        <v>623</v>
      </c>
      <c r="U273" s="2">
        <v>51</v>
      </c>
    </row>
    <row r="274" spans="17:21" x14ac:dyDescent="0.3">
      <c r="Q274" t="s">
        <v>40</v>
      </c>
      <c r="R274" t="s">
        <v>38</v>
      </c>
      <c r="S274" t="s">
        <v>26</v>
      </c>
      <c r="T274" s="1">
        <v>609</v>
      </c>
      <c r="U274" s="2">
        <v>87</v>
      </c>
    </row>
    <row r="275" spans="17:21" x14ac:dyDescent="0.3">
      <c r="Q275" t="s">
        <v>41</v>
      </c>
      <c r="R275" t="s">
        <v>35</v>
      </c>
      <c r="S275" t="s">
        <v>19</v>
      </c>
      <c r="T275" s="1">
        <v>609</v>
      </c>
      <c r="U275" s="2">
        <v>99</v>
      </c>
    </row>
    <row r="276" spans="17:21" x14ac:dyDescent="0.3">
      <c r="Q276" t="s">
        <v>10</v>
      </c>
      <c r="R276" t="s">
        <v>35</v>
      </c>
      <c r="S276" t="s">
        <v>21</v>
      </c>
      <c r="T276" s="1">
        <v>567</v>
      </c>
      <c r="U276" s="2">
        <v>228</v>
      </c>
    </row>
    <row r="277" spans="17:21" x14ac:dyDescent="0.3">
      <c r="Q277" t="s">
        <v>6</v>
      </c>
      <c r="R277" t="s">
        <v>37</v>
      </c>
      <c r="S277" t="s">
        <v>30</v>
      </c>
      <c r="T277" s="1">
        <v>560</v>
      </c>
      <c r="U277" s="2">
        <v>81</v>
      </c>
    </row>
    <row r="278" spans="17:21" x14ac:dyDescent="0.3">
      <c r="Q278" t="s">
        <v>2</v>
      </c>
      <c r="R278" t="s">
        <v>35</v>
      </c>
      <c r="S278" t="s">
        <v>19</v>
      </c>
      <c r="T278" s="1">
        <v>553</v>
      </c>
      <c r="U278" s="2">
        <v>15</v>
      </c>
    </row>
    <row r="279" spans="17:21" x14ac:dyDescent="0.3">
      <c r="Q279" t="s">
        <v>6</v>
      </c>
      <c r="R279" t="s">
        <v>34</v>
      </c>
      <c r="S279" t="s">
        <v>4</v>
      </c>
      <c r="T279" s="1">
        <v>525</v>
      </c>
      <c r="U279" s="2">
        <v>48</v>
      </c>
    </row>
    <row r="280" spans="17:21" x14ac:dyDescent="0.3">
      <c r="Q280" t="s">
        <v>5</v>
      </c>
      <c r="R280" t="s">
        <v>37</v>
      </c>
      <c r="S280" t="s">
        <v>22</v>
      </c>
      <c r="T280" s="1">
        <v>518</v>
      </c>
      <c r="U280" s="2">
        <v>75</v>
      </c>
    </row>
    <row r="281" spans="17:21" x14ac:dyDescent="0.3">
      <c r="Q281" t="s">
        <v>6</v>
      </c>
      <c r="R281" t="s">
        <v>36</v>
      </c>
      <c r="S281" t="s">
        <v>21</v>
      </c>
      <c r="T281" s="1">
        <v>497</v>
      </c>
      <c r="U281" s="2">
        <v>63</v>
      </c>
    </row>
    <row r="282" spans="17:21" x14ac:dyDescent="0.3">
      <c r="Q282" t="s">
        <v>5</v>
      </c>
      <c r="R282" t="s">
        <v>35</v>
      </c>
      <c r="S282" t="s">
        <v>22</v>
      </c>
      <c r="T282" s="1">
        <v>490</v>
      </c>
      <c r="U282" s="2">
        <v>84</v>
      </c>
    </row>
    <row r="283" spans="17:21" x14ac:dyDescent="0.3">
      <c r="Q283" t="s">
        <v>6</v>
      </c>
      <c r="R283" t="s">
        <v>38</v>
      </c>
      <c r="S283" t="s">
        <v>25</v>
      </c>
      <c r="T283" s="1">
        <v>469</v>
      </c>
      <c r="U283" s="2">
        <v>75</v>
      </c>
    </row>
    <row r="284" spans="17:21" x14ac:dyDescent="0.3">
      <c r="Q284" t="s">
        <v>8</v>
      </c>
      <c r="R284" t="s">
        <v>37</v>
      </c>
      <c r="S284" t="s">
        <v>21</v>
      </c>
      <c r="T284" s="1">
        <v>434</v>
      </c>
      <c r="U284" s="2">
        <v>87</v>
      </c>
    </row>
    <row r="285" spans="17:21" x14ac:dyDescent="0.3">
      <c r="Q285" t="s">
        <v>5</v>
      </c>
      <c r="R285" t="s">
        <v>39</v>
      </c>
      <c r="S285" t="s">
        <v>18</v>
      </c>
      <c r="T285" s="1">
        <v>385</v>
      </c>
      <c r="U285" s="2">
        <v>249</v>
      </c>
    </row>
    <row r="286" spans="17:21" x14ac:dyDescent="0.3">
      <c r="Q286" t="s">
        <v>8</v>
      </c>
      <c r="R286" t="s">
        <v>35</v>
      </c>
      <c r="S286" t="s">
        <v>33</v>
      </c>
      <c r="T286" s="1">
        <v>357</v>
      </c>
      <c r="U286" s="2">
        <v>126</v>
      </c>
    </row>
    <row r="287" spans="17:21" x14ac:dyDescent="0.3">
      <c r="Q287" t="s">
        <v>41</v>
      </c>
      <c r="R287" t="s">
        <v>34</v>
      </c>
      <c r="S287" t="s">
        <v>22</v>
      </c>
      <c r="T287" s="1">
        <v>336</v>
      </c>
      <c r="U287" s="2">
        <v>144</v>
      </c>
    </row>
    <row r="288" spans="17:21" x14ac:dyDescent="0.3">
      <c r="Q288" t="s">
        <v>7</v>
      </c>
      <c r="R288" t="s">
        <v>36</v>
      </c>
      <c r="S288" t="s">
        <v>32</v>
      </c>
      <c r="T288" s="1">
        <v>280</v>
      </c>
      <c r="U288" s="2">
        <v>87</v>
      </c>
    </row>
    <row r="289" spans="17:21" x14ac:dyDescent="0.3">
      <c r="Q289" t="s">
        <v>9</v>
      </c>
      <c r="R289" t="s">
        <v>37</v>
      </c>
      <c r="S289" t="s">
        <v>4</v>
      </c>
      <c r="T289" s="1">
        <v>259</v>
      </c>
      <c r="U289" s="2">
        <v>207</v>
      </c>
    </row>
    <row r="290" spans="17:21" x14ac:dyDescent="0.3">
      <c r="Q290" t="s">
        <v>2</v>
      </c>
      <c r="R290" t="s">
        <v>34</v>
      </c>
      <c r="S290" t="s">
        <v>13</v>
      </c>
      <c r="T290" s="1">
        <v>252</v>
      </c>
      <c r="U290" s="2">
        <v>54</v>
      </c>
    </row>
    <row r="291" spans="17:21" x14ac:dyDescent="0.3">
      <c r="Q291" t="s">
        <v>10</v>
      </c>
      <c r="R291" t="s">
        <v>37</v>
      </c>
      <c r="S291" t="s">
        <v>21</v>
      </c>
      <c r="T291" s="1">
        <v>245</v>
      </c>
      <c r="U291" s="2">
        <v>288</v>
      </c>
    </row>
    <row r="292" spans="17:21" x14ac:dyDescent="0.3">
      <c r="Q292" t="s">
        <v>2</v>
      </c>
      <c r="R292" t="s">
        <v>37</v>
      </c>
      <c r="S292" t="s">
        <v>19</v>
      </c>
      <c r="T292" s="1">
        <v>238</v>
      </c>
      <c r="U292" s="2">
        <v>18</v>
      </c>
    </row>
    <row r="293" spans="17:21" x14ac:dyDescent="0.3">
      <c r="Q293" t="s">
        <v>40</v>
      </c>
      <c r="R293" t="s">
        <v>36</v>
      </c>
      <c r="S293" t="s">
        <v>4</v>
      </c>
      <c r="T293" s="1">
        <v>217</v>
      </c>
      <c r="U293" s="2">
        <v>36</v>
      </c>
    </row>
    <row r="294" spans="17:21" x14ac:dyDescent="0.3">
      <c r="Q294" t="s">
        <v>2</v>
      </c>
      <c r="R294" t="s">
        <v>36</v>
      </c>
      <c r="S294" t="s">
        <v>17</v>
      </c>
      <c r="T294" s="1">
        <v>189</v>
      </c>
      <c r="U294" s="2">
        <v>48</v>
      </c>
    </row>
    <row r="295" spans="17:21" x14ac:dyDescent="0.3">
      <c r="Q295" t="s">
        <v>5</v>
      </c>
      <c r="R295" t="s">
        <v>37</v>
      </c>
      <c r="S295" t="s">
        <v>31</v>
      </c>
      <c r="T295" s="1">
        <v>182</v>
      </c>
      <c r="U295" s="2">
        <v>48</v>
      </c>
    </row>
    <row r="296" spans="17:21" x14ac:dyDescent="0.3">
      <c r="Q296" t="s">
        <v>8</v>
      </c>
      <c r="R296" t="s">
        <v>38</v>
      </c>
      <c r="S296" t="s">
        <v>22</v>
      </c>
      <c r="T296" s="1">
        <v>168</v>
      </c>
      <c r="U296" s="2">
        <v>84</v>
      </c>
    </row>
    <row r="297" spans="17:21" x14ac:dyDescent="0.3">
      <c r="Q297" t="s">
        <v>41</v>
      </c>
      <c r="R297" t="s">
        <v>38</v>
      </c>
      <c r="S297" t="s">
        <v>25</v>
      </c>
      <c r="T297" s="1">
        <v>154</v>
      </c>
      <c r="U297" s="2">
        <v>21</v>
      </c>
    </row>
    <row r="298" spans="17:21" x14ac:dyDescent="0.3">
      <c r="Q298" t="s">
        <v>9</v>
      </c>
      <c r="R298" t="s">
        <v>35</v>
      </c>
      <c r="S298" t="s">
        <v>26</v>
      </c>
      <c r="T298" s="1">
        <v>98</v>
      </c>
      <c r="U298" s="2">
        <v>159</v>
      </c>
    </row>
    <row r="299" spans="17:21" x14ac:dyDescent="0.3">
      <c r="Q299" t="s">
        <v>41</v>
      </c>
      <c r="R299" t="s">
        <v>36</v>
      </c>
      <c r="S299" t="s">
        <v>26</v>
      </c>
      <c r="T299" s="1">
        <v>98</v>
      </c>
      <c r="U299" s="2">
        <v>204</v>
      </c>
    </row>
    <row r="300" spans="17:21" x14ac:dyDescent="0.3">
      <c r="Q300" t="s">
        <v>10</v>
      </c>
      <c r="R300" t="s">
        <v>38</v>
      </c>
      <c r="S300" t="s">
        <v>13</v>
      </c>
      <c r="T300" s="1">
        <v>63</v>
      </c>
      <c r="U300" s="2">
        <v>123</v>
      </c>
    </row>
    <row r="301" spans="17:21" x14ac:dyDescent="0.3">
      <c r="Q301" t="s">
        <v>2</v>
      </c>
      <c r="R301" t="s">
        <v>38</v>
      </c>
      <c r="S301" t="s">
        <v>13</v>
      </c>
      <c r="T301" s="1">
        <v>56</v>
      </c>
      <c r="U301" s="2">
        <v>51</v>
      </c>
    </row>
    <row r="302" spans="17:21" x14ac:dyDescent="0.3">
      <c r="Q302" t="s">
        <v>8</v>
      </c>
      <c r="R302" t="s">
        <v>37</v>
      </c>
      <c r="S302" t="s">
        <v>30</v>
      </c>
      <c r="T302" s="1">
        <v>42</v>
      </c>
      <c r="U302" s="2">
        <v>150</v>
      </c>
    </row>
    <row r="303" spans="17:21" x14ac:dyDescent="0.3">
      <c r="Q303" t="s">
        <v>3</v>
      </c>
      <c r="R303" t="s">
        <v>39</v>
      </c>
      <c r="S303" t="s">
        <v>16</v>
      </c>
      <c r="T303" s="1">
        <v>21</v>
      </c>
      <c r="U303" s="2">
        <v>168</v>
      </c>
    </row>
    <row r="304" spans="17:21" x14ac:dyDescent="0.3">
      <c r="Q304" t="s">
        <v>40</v>
      </c>
      <c r="R304" t="s">
        <v>39</v>
      </c>
      <c r="S304" t="s">
        <v>29</v>
      </c>
      <c r="T304" s="1">
        <v>0</v>
      </c>
      <c r="U304" s="2">
        <v>135</v>
      </c>
    </row>
  </sheetData>
  <mergeCells count="1">
    <mergeCell ref="A2:XFD2"/>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921C-A60B-4AE1-AD24-5CEB70C8AFB2}">
  <dimension ref="A1:F19"/>
  <sheetViews>
    <sheetView workbookViewId="0">
      <selection activeCell="A2" sqref="A2:XFD2"/>
    </sheetView>
  </sheetViews>
  <sheetFormatPr defaultRowHeight="14.4" x14ac:dyDescent="0.3"/>
  <cols>
    <col min="2" max="2" width="15.5546875" bestFit="1" customWidth="1"/>
    <col min="3" max="3" width="14.44140625" bestFit="1" customWidth="1"/>
    <col min="4" max="4" width="17" bestFit="1" customWidth="1"/>
    <col min="5" max="5" width="15.5546875" bestFit="1" customWidth="1"/>
    <col min="6" max="6" width="14.44140625" bestFit="1" customWidth="1"/>
  </cols>
  <sheetData>
    <row r="1" spans="1:6" s="21" customFormat="1" ht="71.400000000000006" customHeight="1" x14ac:dyDescent="0.3">
      <c r="A1" s="21" t="s">
        <v>78</v>
      </c>
    </row>
    <row r="2" spans="1:6" s="24" customFormat="1" ht="13.8" customHeight="1" x14ac:dyDescent="0.3"/>
    <row r="6" spans="1:6" x14ac:dyDescent="0.3">
      <c r="B6" s="11" t="s">
        <v>62</v>
      </c>
      <c r="C6" t="s">
        <v>58</v>
      </c>
      <c r="E6" s="11" t="s">
        <v>62</v>
      </c>
      <c r="F6" t="s">
        <v>58</v>
      </c>
    </row>
    <row r="7" spans="1:6" x14ac:dyDescent="0.3">
      <c r="B7" s="12" t="s">
        <v>39</v>
      </c>
      <c r="C7" s="28">
        <v>45752</v>
      </c>
      <c r="E7" s="12" t="s">
        <v>37</v>
      </c>
      <c r="F7" s="28">
        <v>7987</v>
      </c>
    </row>
    <row r="8" spans="1:6" x14ac:dyDescent="0.3">
      <c r="B8" s="16" t="s">
        <v>2</v>
      </c>
      <c r="C8" s="28">
        <v>45752</v>
      </c>
      <c r="E8" s="16" t="s">
        <v>10</v>
      </c>
      <c r="F8" s="28">
        <v>7987</v>
      </c>
    </row>
    <row r="9" spans="1:6" x14ac:dyDescent="0.3">
      <c r="B9" s="12" t="s">
        <v>37</v>
      </c>
      <c r="C9" s="28">
        <v>43568</v>
      </c>
      <c r="E9" s="12" t="s">
        <v>38</v>
      </c>
      <c r="F9" s="28">
        <v>6069</v>
      </c>
    </row>
    <row r="10" spans="1:6" x14ac:dyDescent="0.3">
      <c r="B10" s="16" t="s">
        <v>7</v>
      </c>
      <c r="C10" s="28">
        <v>43568</v>
      </c>
      <c r="E10" s="16" t="s">
        <v>41</v>
      </c>
      <c r="F10" s="28">
        <v>6069</v>
      </c>
    </row>
    <row r="11" spans="1:6" x14ac:dyDescent="0.3">
      <c r="B11" s="12" t="s">
        <v>34</v>
      </c>
      <c r="C11" s="28">
        <v>41559</v>
      </c>
      <c r="E11" s="12" t="s">
        <v>34</v>
      </c>
      <c r="F11" s="28">
        <v>5516</v>
      </c>
    </row>
    <row r="12" spans="1:6" x14ac:dyDescent="0.3">
      <c r="B12" s="16" t="s">
        <v>5</v>
      </c>
      <c r="C12" s="28">
        <v>41559</v>
      </c>
      <c r="E12" s="16" t="s">
        <v>8</v>
      </c>
      <c r="F12" s="28">
        <v>5516</v>
      </c>
    </row>
    <row r="13" spans="1:6" x14ac:dyDescent="0.3">
      <c r="B13" s="12" t="s">
        <v>36</v>
      </c>
      <c r="C13" s="28">
        <v>39620</v>
      </c>
      <c r="E13" s="12" t="s">
        <v>36</v>
      </c>
      <c r="F13" s="28">
        <v>5019</v>
      </c>
    </row>
    <row r="14" spans="1:6" x14ac:dyDescent="0.3">
      <c r="B14" s="16" t="s">
        <v>5</v>
      </c>
      <c r="C14" s="28">
        <v>39620</v>
      </c>
      <c r="E14" s="16" t="s">
        <v>8</v>
      </c>
      <c r="F14" s="28">
        <v>5019</v>
      </c>
    </row>
    <row r="15" spans="1:6" x14ac:dyDescent="0.3">
      <c r="B15" s="12" t="s">
        <v>35</v>
      </c>
      <c r="C15" s="28">
        <v>38325</v>
      </c>
      <c r="E15" s="12" t="s">
        <v>39</v>
      </c>
      <c r="F15" s="28">
        <v>3976</v>
      </c>
    </row>
    <row r="16" spans="1:6" x14ac:dyDescent="0.3">
      <c r="B16" s="16" t="s">
        <v>40</v>
      </c>
      <c r="C16" s="28">
        <v>38325</v>
      </c>
      <c r="E16" s="16" t="s">
        <v>41</v>
      </c>
      <c r="F16" s="28">
        <v>3976</v>
      </c>
    </row>
    <row r="17" spans="2:6" x14ac:dyDescent="0.3">
      <c r="B17" s="12" t="s">
        <v>38</v>
      </c>
      <c r="C17" s="28">
        <v>25221</v>
      </c>
      <c r="E17" s="12" t="s">
        <v>35</v>
      </c>
      <c r="F17" s="28">
        <v>2142</v>
      </c>
    </row>
    <row r="18" spans="2:6" x14ac:dyDescent="0.3">
      <c r="B18" s="16" t="s">
        <v>5</v>
      </c>
      <c r="C18" s="28">
        <v>25221</v>
      </c>
      <c r="E18" s="16" t="s">
        <v>2</v>
      </c>
      <c r="F18" s="28">
        <v>2142</v>
      </c>
    </row>
    <row r="19" spans="2:6" x14ac:dyDescent="0.3">
      <c r="B19" s="12" t="s">
        <v>63</v>
      </c>
      <c r="C19" s="28">
        <v>234045</v>
      </c>
      <c r="E19" s="12" t="s">
        <v>63</v>
      </c>
      <c r="F19" s="28">
        <v>30709</v>
      </c>
    </row>
  </sheetData>
  <mergeCells count="2">
    <mergeCell ref="A2:XFD2"/>
    <mergeCell ref="A1:XFD1"/>
  </mergeCells>
  <pageMargins left="0.7" right="0.7" top="0.75" bottom="0.75" header="0.3" footer="0.3"/>
  <pageSetup paperSize="9" orientation="portrait" horizontalDpi="4294967293"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C7A20-CFD6-45C6-9689-C19D00D70B01}">
  <dimension ref="A1:C28"/>
  <sheetViews>
    <sheetView workbookViewId="0">
      <selection activeCell="C5" sqref="C5"/>
    </sheetView>
  </sheetViews>
  <sheetFormatPr defaultRowHeight="14.4" x14ac:dyDescent="0.3"/>
  <cols>
    <col min="2" max="2" width="20.21875" bestFit="1" customWidth="1"/>
    <col min="3" max="5" width="10.33203125" bestFit="1" customWidth="1"/>
  </cols>
  <sheetData>
    <row r="1" spans="1:3" s="10" customFormat="1" ht="71.400000000000006" customHeight="1" x14ac:dyDescent="0.3">
      <c r="A1" s="10" t="s">
        <v>79</v>
      </c>
    </row>
    <row r="2" spans="1:3" s="25" customFormat="1" ht="13.8" customHeight="1" x14ac:dyDescent="0.3"/>
    <row r="5" spans="1:3" x14ac:dyDescent="0.3">
      <c r="B5" s="11" t="s">
        <v>62</v>
      </c>
      <c r="C5" t="s">
        <v>83</v>
      </c>
    </row>
    <row r="6" spans="1:3" x14ac:dyDescent="0.3">
      <c r="B6" s="12" t="s">
        <v>26</v>
      </c>
      <c r="C6" s="49">
        <v>58277.8</v>
      </c>
    </row>
    <row r="7" spans="1:3" x14ac:dyDescent="0.3">
      <c r="B7" s="12" t="s">
        <v>17</v>
      </c>
      <c r="C7" s="49">
        <v>56471.590000000004</v>
      </c>
    </row>
    <row r="8" spans="1:3" x14ac:dyDescent="0.3">
      <c r="B8" s="12" t="s">
        <v>32</v>
      </c>
      <c r="C8" s="49">
        <v>52063.35</v>
      </c>
    </row>
    <row r="9" spans="1:3" x14ac:dyDescent="0.3">
      <c r="B9" s="12" t="s">
        <v>15</v>
      </c>
      <c r="C9" s="49">
        <v>50988.91</v>
      </c>
    </row>
    <row r="10" spans="1:3" x14ac:dyDescent="0.3">
      <c r="B10" s="12" t="s">
        <v>22</v>
      </c>
      <c r="C10" s="49">
        <v>46234.960000000006</v>
      </c>
    </row>
    <row r="11" spans="1:3" x14ac:dyDescent="0.3">
      <c r="B11" s="12" t="s">
        <v>33</v>
      </c>
      <c r="C11" s="49">
        <v>46226.020000000004</v>
      </c>
    </row>
    <row r="12" spans="1:3" x14ac:dyDescent="0.3">
      <c r="B12" s="12" t="s">
        <v>23</v>
      </c>
      <c r="C12" s="49">
        <v>44884.12</v>
      </c>
    </row>
    <row r="13" spans="1:3" x14ac:dyDescent="0.3">
      <c r="B13" s="12" t="s">
        <v>16</v>
      </c>
      <c r="C13" s="49">
        <v>43177.340000000004</v>
      </c>
    </row>
    <row r="14" spans="1:3" x14ac:dyDescent="0.3">
      <c r="B14" s="12" t="s">
        <v>18</v>
      </c>
      <c r="C14" s="49">
        <v>40814.559999999998</v>
      </c>
    </row>
    <row r="15" spans="1:3" x14ac:dyDescent="0.3">
      <c r="B15" s="12" t="s">
        <v>28</v>
      </c>
      <c r="C15" s="49">
        <v>39084.340000000004</v>
      </c>
    </row>
    <row r="16" spans="1:3" x14ac:dyDescent="0.3">
      <c r="B16" s="12" t="s">
        <v>29</v>
      </c>
      <c r="C16" s="49">
        <v>36700.840000000004</v>
      </c>
    </row>
    <row r="17" spans="2:3" x14ac:dyDescent="0.3">
      <c r="B17" s="12" t="s">
        <v>20</v>
      </c>
      <c r="C17" s="49">
        <v>31390.480000000003</v>
      </c>
    </row>
    <row r="18" spans="2:3" x14ac:dyDescent="0.3">
      <c r="B18" s="12" t="s">
        <v>24</v>
      </c>
      <c r="C18" s="49">
        <v>30189.32</v>
      </c>
    </row>
    <row r="19" spans="2:3" x14ac:dyDescent="0.3">
      <c r="B19" s="12" t="s">
        <v>19</v>
      </c>
      <c r="C19" s="49">
        <v>29800.160000000003</v>
      </c>
    </row>
    <row r="20" spans="2:3" x14ac:dyDescent="0.3">
      <c r="B20" s="12" t="s">
        <v>13</v>
      </c>
      <c r="C20" s="49">
        <v>29721.27</v>
      </c>
    </row>
    <row r="21" spans="2:3" x14ac:dyDescent="0.3">
      <c r="B21" s="12" t="s">
        <v>25</v>
      </c>
      <c r="C21" s="49">
        <v>29678.099999999995</v>
      </c>
    </row>
    <row r="22" spans="2:3" x14ac:dyDescent="0.3">
      <c r="B22" s="12" t="s">
        <v>31</v>
      </c>
      <c r="C22" s="49">
        <v>29518.43</v>
      </c>
    </row>
    <row r="23" spans="2:3" x14ac:dyDescent="0.3">
      <c r="B23" s="12" t="s">
        <v>21</v>
      </c>
      <c r="C23" s="49">
        <v>26000</v>
      </c>
    </row>
    <row r="24" spans="2:3" x14ac:dyDescent="0.3">
      <c r="B24" s="12" t="s">
        <v>30</v>
      </c>
      <c r="C24" s="49">
        <v>25899.020000000011</v>
      </c>
    </row>
    <row r="25" spans="2:3" x14ac:dyDescent="0.3">
      <c r="B25" s="12" t="s">
        <v>27</v>
      </c>
      <c r="C25" s="49">
        <v>19572.14</v>
      </c>
    </row>
    <row r="26" spans="2:3" x14ac:dyDescent="0.3">
      <c r="B26" s="12" t="s">
        <v>14</v>
      </c>
      <c r="C26" s="49">
        <v>19525.600000000002</v>
      </c>
    </row>
    <row r="27" spans="2:3" x14ac:dyDescent="0.3">
      <c r="B27" s="12" t="s">
        <v>4</v>
      </c>
      <c r="C27" s="49">
        <v>14946.919999999998</v>
      </c>
    </row>
    <row r="28" spans="2:3" x14ac:dyDescent="0.3">
      <c r="B28" s="12" t="s">
        <v>63</v>
      </c>
      <c r="C28" s="49">
        <v>801165.2699999999</v>
      </c>
    </row>
  </sheetData>
  <mergeCells count="1">
    <mergeCell ref="A2:XFD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12650-46EC-48C5-9093-B360A6EAB486}">
  <dimension ref="A1:R18"/>
  <sheetViews>
    <sheetView showGridLines="0" zoomScale="115" zoomScaleNormal="115" workbookViewId="0">
      <selection activeCell="D10" sqref="D10"/>
    </sheetView>
  </sheetViews>
  <sheetFormatPr defaultRowHeight="14.4" x14ac:dyDescent="0.3"/>
  <cols>
    <col min="2" max="2" width="14.44140625" bestFit="1" customWidth="1"/>
    <col min="3" max="3" width="15.6640625" customWidth="1"/>
    <col min="4" max="4" width="13.88671875" customWidth="1"/>
    <col min="5" max="5" width="11.44140625" customWidth="1"/>
    <col min="6" max="6" width="15.109375" bestFit="1" customWidth="1"/>
    <col min="7" max="7" width="11.5546875" bestFit="1" customWidth="1"/>
    <col min="8" max="8" width="9.33203125" bestFit="1" customWidth="1"/>
    <col min="9" max="9" width="7.44140625" bestFit="1" customWidth="1"/>
  </cols>
  <sheetData>
    <row r="1" spans="1:18" s="10" customFormat="1" ht="71.400000000000006" customHeight="1" x14ac:dyDescent="0.3">
      <c r="A1" s="10" t="s">
        <v>80</v>
      </c>
    </row>
    <row r="2" spans="1:18" s="25" customFormat="1" ht="13.8" customHeight="1" x14ac:dyDescent="0.3"/>
    <row r="4" spans="1:18" x14ac:dyDescent="0.3">
      <c r="B4" s="43" t="s">
        <v>92</v>
      </c>
      <c r="C4" s="39" t="s">
        <v>38</v>
      </c>
      <c r="D4" s="39"/>
      <c r="E4" s="39"/>
      <c r="F4" s="39"/>
      <c r="G4" s="39"/>
      <c r="H4" s="39"/>
      <c r="I4" s="39"/>
    </row>
    <row r="5" spans="1:18" x14ac:dyDescent="0.3">
      <c r="B5" s="29"/>
      <c r="C5" s="29"/>
      <c r="D5" s="38"/>
      <c r="R5" t="s">
        <v>34</v>
      </c>
    </row>
    <row r="6" spans="1:18" x14ac:dyDescent="0.3">
      <c r="B6" s="30" t="s">
        <v>84</v>
      </c>
      <c r="C6" s="30"/>
      <c r="D6" s="42"/>
      <c r="F6" s="40" t="s">
        <v>90</v>
      </c>
      <c r="G6" s="42"/>
      <c r="H6" s="42"/>
      <c r="I6" s="42"/>
      <c r="R6" t="s">
        <v>36</v>
      </c>
    </row>
    <row r="7" spans="1:18" x14ac:dyDescent="0.3">
      <c r="B7" s="31"/>
      <c r="C7" s="31"/>
      <c r="D7" s="29"/>
      <c r="F7" s="29"/>
      <c r="G7" s="29"/>
      <c r="H7" s="29"/>
      <c r="I7" s="29"/>
      <c r="R7" t="s">
        <v>35</v>
      </c>
    </row>
    <row r="8" spans="1:18" x14ac:dyDescent="0.3">
      <c r="B8" s="42"/>
      <c r="C8" s="32" t="s">
        <v>88</v>
      </c>
      <c r="D8" s="32" t="s">
        <v>47</v>
      </c>
      <c r="F8" s="42"/>
      <c r="G8" s="40" t="s">
        <v>46</v>
      </c>
      <c r="H8" s="40" t="s">
        <v>43</v>
      </c>
      <c r="I8" s="40" t="s">
        <v>91</v>
      </c>
      <c r="R8" t="s">
        <v>38</v>
      </c>
    </row>
    <row r="9" spans="1:18" x14ac:dyDescent="0.3">
      <c r="B9" s="33" t="s">
        <v>85</v>
      </c>
      <c r="C9" s="34">
        <f>SUMIFS(data[Amount],data[Geography],C4)</f>
        <v>168679</v>
      </c>
      <c r="D9" s="34">
        <f>AVERAGEIFS(data[Amount],data[Geography],C4)</f>
        <v>3666.9347826086955</v>
      </c>
      <c r="F9" s="29" t="s">
        <v>2</v>
      </c>
      <c r="G9" s="34">
        <f>SUMIFS(data[Amount],data[Sales Person],F9,data[Geography],$C$4)</f>
        <v>18928</v>
      </c>
      <c r="H9" s="36">
        <f>SUMIFS(data[Units],data[Sales Person],F9,data[Geography],$C$4)</f>
        <v>738</v>
      </c>
      <c r="I9" s="41">
        <f>IF(G9&gt;12000,1,-1)</f>
        <v>1</v>
      </c>
      <c r="R9" t="s">
        <v>39</v>
      </c>
    </row>
    <row r="10" spans="1:18" x14ac:dyDescent="0.3">
      <c r="B10" s="33" t="s">
        <v>82</v>
      </c>
      <c r="C10" s="34">
        <f>SUMIFS(data[Cost],data[Geography],C4)</f>
        <v>60684.719999999987</v>
      </c>
      <c r="D10" s="34">
        <f>AVERAGEIFS(data[Cost],data[Geography],C4)</f>
        <v>1319.2330434782605</v>
      </c>
      <c r="F10" s="29" t="s">
        <v>8</v>
      </c>
      <c r="G10" s="34">
        <f>SUMIFS(data[Amount],data[Sales Person],F10,data[Geography],$C$4)</f>
        <v>15141</v>
      </c>
      <c r="H10" s="36">
        <f>SUMIFS(data[Units],data[Sales Person],F10,data[Geography],$C$4)</f>
        <v>1182</v>
      </c>
      <c r="I10" s="41">
        <f t="shared" ref="I10:I18" si="0">IF(G10&gt;12000,1,-1)</f>
        <v>1</v>
      </c>
      <c r="R10" t="s">
        <v>37</v>
      </c>
    </row>
    <row r="11" spans="1:18" x14ac:dyDescent="0.3">
      <c r="B11" s="33" t="s">
        <v>86</v>
      </c>
      <c r="C11" s="34">
        <f>C9-C10</f>
        <v>107994.28000000001</v>
      </c>
      <c r="D11" s="34">
        <f>D9-D10</f>
        <v>2347.7017391304353</v>
      </c>
      <c r="F11" s="29" t="s">
        <v>41</v>
      </c>
      <c r="G11" s="34">
        <f>SUMIFS(data[Amount],data[Sales Person],F11,data[Geography],$C$4)</f>
        <v>6069</v>
      </c>
      <c r="H11" s="36">
        <f>SUMIFS(data[Units],data[Sales Person],F11,data[Geography],$C$4)</f>
        <v>24</v>
      </c>
      <c r="I11" s="41">
        <f t="shared" si="0"/>
        <v>-1</v>
      </c>
    </row>
    <row r="12" spans="1:18" x14ac:dyDescent="0.3">
      <c r="B12" s="33" t="s">
        <v>87</v>
      </c>
      <c r="C12" s="35">
        <f>SUMIFS(data[Units],data[Geography],C4)</f>
        <v>6264</v>
      </c>
      <c r="D12" s="36">
        <f>AVERAGEIFS(data[Units],data[Geography],C4)</f>
        <v>136.17391304347825</v>
      </c>
      <c r="F12" s="29" t="s">
        <v>7</v>
      </c>
      <c r="G12" s="34">
        <f>SUMIFS(data[Amount],data[Sales Person],F12,data[Geography],$C$4)</f>
        <v>18865</v>
      </c>
      <c r="H12" s="36">
        <f>SUMIFS(data[Units],data[Sales Person],F12,data[Geography],$C$4)</f>
        <v>915</v>
      </c>
      <c r="I12" s="41">
        <f t="shared" si="0"/>
        <v>1</v>
      </c>
    </row>
    <row r="13" spans="1:18" x14ac:dyDescent="0.3">
      <c r="B13" s="29"/>
      <c r="C13" s="29"/>
      <c r="D13" s="29"/>
      <c r="F13" s="29" t="s">
        <v>6</v>
      </c>
      <c r="G13" s="34">
        <f>SUMIFS(data[Amount],data[Sales Person],F13,data[Geography],$C$4)</f>
        <v>15820</v>
      </c>
      <c r="H13" s="36">
        <f>SUMIFS(data[Units],data[Sales Person],F13,data[Geography],$C$4)</f>
        <v>711</v>
      </c>
      <c r="I13" s="41">
        <f t="shared" si="0"/>
        <v>1</v>
      </c>
    </row>
    <row r="14" spans="1:18" x14ac:dyDescent="0.3">
      <c r="B14" s="37" t="s">
        <v>89</v>
      </c>
      <c r="C14" s="37"/>
      <c r="D14" s="29">
        <f>COUNTIFS(data[Geography],C4)</f>
        <v>46</v>
      </c>
      <c r="F14" s="29" t="s">
        <v>5</v>
      </c>
      <c r="G14" s="34">
        <f>SUMIFS(data[Amount],data[Sales Person],F14,data[Geography],$C$4)</f>
        <v>25221</v>
      </c>
      <c r="H14" s="36">
        <f>SUMIFS(data[Units],data[Sales Person],F14,data[Geography],$C$4)</f>
        <v>288</v>
      </c>
      <c r="I14" s="41">
        <f t="shared" si="0"/>
        <v>1</v>
      </c>
    </row>
    <row r="15" spans="1:18" x14ac:dyDescent="0.3">
      <c r="F15" s="29" t="s">
        <v>3</v>
      </c>
      <c r="G15" s="34">
        <f>SUMIFS(data[Amount],data[Sales Person],F15,data[Geography],$C$4)</f>
        <v>8841</v>
      </c>
      <c r="H15" s="36">
        <f>SUMIFS(data[Units],data[Sales Person],F15,data[Geography],$C$4)</f>
        <v>303</v>
      </c>
      <c r="I15" s="41">
        <f t="shared" si="0"/>
        <v>-1</v>
      </c>
    </row>
    <row r="16" spans="1:18" x14ac:dyDescent="0.3">
      <c r="F16" s="29" t="s">
        <v>9</v>
      </c>
      <c r="G16" s="34">
        <f>SUMIFS(data[Amount],data[Sales Person],F16,data[Geography],$C$4)</f>
        <v>24983</v>
      </c>
      <c r="H16" s="36">
        <f>SUMIFS(data[Units],data[Sales Person],F16,data[Geography],$C$4)</f>
        <v>477</v>
      </c>
      <c r="I16" s="41">
        <f t="shared" si="0"/>
        <v>1</v>
      </c>
    </row>
    <row r="17" spans="6:9" x14ac:dyDescent="0.3">
      <c r="F17" s="29" t="s">
        <v>10</v>
      </c>
      <c r="G17" s="34">
        <f>SUMIFS(data[Amount],data[Sales Person],F17,data[Geography],$C$4)</f>
        <v>14714</v>
      </c>
      <c r="H17" s="36">
        <f>SUMIFS(data[Units],data[Sales Person],F17,data[Geography],$C$4)</f>
        <v>915</v>
      </c>
      <c r="I17" s="41">
        <f t="shared" si="0"/>
        <v>1</v>
      </c>
    </row>
    <row r="18" spans="6:9" x14ac:dyDescent="0.3">
      <c r="F18" s="29" t="s">
        <v>40</v>
      </c>
      <c r="G18" s="34">
        <f>SUMIFS(data[Amount],data[Sales Person],F18,data[Geography],$C$4)</f>
        <v>20097</v>
      </c>
      <c r="H18" s="36">
        <f>SUMIFS(data[Units],data[Sales Person],F18,data[Geography],$C$4)</f>
        <v>711</v>
      </c>
      <c r="I18" s="41">
        <f t="shared" si="0"/>
        <v>1</v>
      </c>
    </row>
  </sheetData>
  <mergeCells count="3">
    <mergeCell ref="A2:XFD2"/>
    <mergeCell ref="B14:C14"/>
    <mergeCell ref="C4:I4"/>
  </mergeCells>
  <conditionalFormatting sqref="I9:I18">
    <cfRule type="iconSet" priority="1">
      <iconSet iconSet="3Symbols2" showValue="0">
        <cfvo type="percent" val="0"/>
        <cfvo type="percent" val="33"/>
        <cfvo type="percent" val="67"/>
      </iconSet>
    </cfRule>
  </conditionalFormatting>
  <dataValidations count="1">
    <dataValidation type="list" allowBlank="1" showInputMessage="1" showErrorMessage="1" sqref="C4" xr:uid="{0FC07A60-15CB-43B5-941B-8AE39EFF7A06}">
      <formula1>$R$5:$R$10</formula1>
    </dataValidation>
  </dataValidations>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7F383-08CE-45EC-8335-2287C511B1C4}">
  <dimension ref="A1:F27"/>
  <sheetViews>
    <sheetView tabSelected="1" workbookViewId="0">
      <selection activeCell="J17" sqref="J17"/>
    </sheetView>
  </sheetViews>
  <sheetFormatPr defaultRowHeight="14.4" x14ac:dyDescent="0.3"/>
  <cols>
    <col min="2" max="2" width="20.21875" bestFit="1" customWidth="1"/>
    <col min="3" max="3" width="14.44140625" bestFit="1" customWidth="1"/>
    <col min="4" max="4" width="11.77734375" bestFit="1" customWidth="1"/>
    <col min="5" max="5" width="10.33203125" bestFit="1" customWidth="1"/>
    <col min="6" max="6" width="7.5546875" bestFit="1" customWidth="1"/>
  </cols>
  <sheetData>
    <row r="1" spans="1:6" s="10" customFormat="1" ht="71.400000000000006" customHeight="1" x14ac:dyDescent="0.3">
      <c r="A1" s="10" t="s">
        <v>81</v>
      </c>
    </row>
    <row r="2" spans="1:6" s="25" customFormat="1" ht="13.8" customHeight="1" x14ac:dyDescent="0.3"/>
    <row r="4" spans="1:6" x14ac:dyDescent="0.3">
      <c r="B4" s="11" t="s">
        <v>62</v>
      </c>
      <c r="C4" t="s">
        <v>58</v>
      </c>
      <c r="D4" t="s">
        <v>59</v>
      </c>
      <c r="E4" t="s">
        <v>83</v>
      </c>
      <c r="F4" t="s">
        <v>93</v>
      </c>
    </row>
    <row r="5" spans="1:6" x14ac:dyDescent="0.3">
      <c r="B5" s="12" t="s">
        <v>17</v>
      </c>
      <c r="C5" s="28">
        <v>63721</v>
      </c>
      <c r="D5" s="28">
        <v>2331</v>
      </c>
      <c r="E5" s="49">
        <v>56471.590000000004</v>
      </c>
      <c r="F5" s="54">
        <v>0.88623201142480512</v>
      </c>
    </row>
    <row r="6" spans="1:6" x14ac:dyDescent="0.3">
      <c r="B6" s="12" t="s">
        <v>24</v>
      </c>
      <c r="C6" s="28">
        <v>35378</v>
      </c>
      <c r="D6" s="28">
        <v>1044</v>
      </c>
      <c r="E6" s="49">
        <v>30189.32</v>
      </c>
      <c r="F6" s="54">
        <v>0.85333597150771667</v>
      </c>
    </row>
    <row r="7" spans="1:6" x14ac:dyDescent="0.3">
      <c r="B7" s="12" t="s">
        <v>26</v>
      </c>
      <c r="C7" s="28">
        <v>70273</v>
      </c>
      <c r="D7" s="28">
        <v>2142</v>
      </c>
      <c r="E7" s="49">
        <v>58277.8</v>
      </c>
      <c r="F7" s="54">
        <v>0.82930570773981471</v>
      </c>
    </row>
    <row r="8" spans="1:6" x14ac:dyDescent="0.3">
      <c r="B8" s="12" t="s">
        <v>23</v>
      </c>
      <c r="C8" s="28">
        <v>56644</v>
      </c>
      <c r="D8" s="28">
        <v>1812</v>
      </c>
      <c r="E8" s="49">
        <v>44884.12</v>
      </c>
      <c r="F8" s="54">
        <v>0.79238966174705183</v>
      </c>
    </row>
    <row r="9" spans="1:6" x14ac:dyDescent="0.3">
      <c r="B9" s="12" t="s">
        <v>18</v>
      </c>
      <c r="C9" s="28">
        <v>52150</v>
      </c>
      <c r="D9" s="28">
        <v>1752</v>
      </c>
      <c r="E9" s="49">
        <v>40814.559999999998</v>
      </c>
      <c r="F9" s="54">
        <v>0.78263777564717163</v>
      </c>
    </row>
    <row r="10" spans="1:6" x14ac:dyDescent="0.3">
      <c r="B10" s="12" t="s">
        <v>31</v>
      </c>
      <c r="C10" s="28">
        <v>39263</v>
      </c>
      <c r="D10" s="28">
        <v>1683</v>
      </c>
      <c r="E10" s="49">
        <v>29518.43</v>
      </c>
      <c r="F10" s="54">
        <v>0.75181290273285284</v>
      </c>
    </row>
    <row r="11" spans="1:6" x14ac:dyDescent="0.3">
      <c r="B11" s="12" t="s">
        <v>15</v>
      </c>
      <c r="C11" s="28">
        <v>68971</v>
      </c>
      <c r="D11" s="28">
        <v>1533</v>
      </c>
      <c r="E11" s="49">
        <v>50988.91</v>
      </c>
      <c r="F11" s="54">
        <v>0.73928042220643464</v>
      </c>
    </row>
    <row r="12" spans="1:6" x14ac:dyDescent="0.3">
      <c r="B12" s="12" t="s">
        <v>32</v>
      </c>
      <c r="C12" s="28">
        <v>71967</v>
      </c>
      <c r="D12" s="28">
        <v>2301</v>
      </c>
      <c r="E12" s="49">
        <v>52063.35</v>
      </c>
      <c r="F12" s="54">
        <v>0.72343365709283425</v>
      </c>
    </row>
    <row r="13" spans="1:6" x14ac:dyDescent="0.3">
      <c r="B13" s="12" t="s">
        <v>22</v>
      </c>
      <c r="C13" s="28">
        <v>66283</v>
      </c>
      <c r="D13" s="28">
        <v>2052</v>
      </c>
      <c r="E13" s="49">
        <v>46234.960000000006</v>
      </c>
      <c r="F13" s="54">
        <v>0.69753873542235578</v>
      </c>
    </row>
    <row r="14" spans="1:6" x14ac:dyDescent="0.3">
      <c r="B14" s="12" t="s">
        <v>16</v>
      </c>
      <c r="C14" s="28">
        <v>62111</v>
      </c>
      <c r="D14" s="28">
        <v>2154</v>
      </c>
      <c r="E14" s="49">
        <v>43177.340000000004</v>
      </c>
      <c r="F14" s="54">
        <v>0.6951641416174269</v>
      </c>
    </row>
    <row r="15" spans="1:6" x14ac:dyDescent="0.3">
      <c r="B15" s="12" t="s">
        <v>21</v>
      </c>
      <c r="C15" s="28">
        <v>37772</v>
      </c>
      <c r="D15" s="28">
        <v>1308</v>
      </c>
      <c r="E15" s="49">
        <v>26000</v>
      </c>
      <c r="F15" s="54">
        <v>0.68834056973419466</v>
      </c>
    </row>
    <row r="16" spans="1:6" x14ac:dyDescent="0.3">
      <c r="B16" s="12" t="s">
        <v>33</v>
      </c>
      <c r="C16" s="28">
        <v>69160</v>
      </c>
      <c r="D16" s="28">
        <v>1854</v>
      </c>
      <c r="E16" s="49">
        <v>46226.020000000004</v>
      </c>
      <c r="F16" s="54">
        <v>0.6683924233661076</v>
      </c>
    </row>
    <row r="17" spans="2:6" x14ac:dyDescent="0.3">
      <c r="B17" s="12" t="s">
        <v>19</v>
      </c>
      <c r="C17" s="28">
        <v>44744</v>
      </c>
      <c r="D17" s="28">
        <v>1956</v>
      </c>
      <c r="E17" s="49">
        <v>29800.160000000003</v>
      </c>
      <c r="F17" s="54">
        <v>0.66601466118362251</v>
      </c>
    </row>
    <row r="18" spans="2:6" x14ac:dyDescent="0.3">
      <c r="B18" s="12" t="s">
        <v>29</v>
      </c>
      <c r="C18" s="28">
        <v>58009</v>
      </c>
      <c r="D18" s="28">
        <v>2976</v>
      </c>
      <c r="E18" s="49">
        <v>36700.840000000004</v>
      </c>
      <c r="F18" s="54">
        <v>0.6326749297522799</v>
      </c>
    </row>
    <row r="19" spans="2:6" x14ac:dyDescent="0.3">
      <c r="B19" s="12" t="s">
        <v>13</v>
      </c>
      <c r="C19" s="28">
        <v>47271</v>
      </c>
      <c r="D19" s="28">
        <v>1881</v>
      </c>
      <c r="E19" s="49">
        <v>29721.27</v>
      </c>
      <c r="F19" s="54">
        <v>0.62874214634765502</v>
      </c>
    </row>
    <row r="20" spans="2:6" x14ac:dyDescent="0.3">
      <c r="B20" s="12" t="s">
        <v>20</v>
      </c>
      <c r="C20" s="28">
        <v>54712</v>
      </c>
      <c r="D20" s="28">
        <v>2196</v>
      </c>
      <c r="E20" s="49">
        <v>31390.480000000003</v>
      </c>
      <c r="F20" s="54">
        <v>0.57374031291124439</v>
      </c>
    </row>
    <row r="21" spans="2:6" x14ac:dyDescent="0.3">
      <c r="B21" s="12" t="s">
        <v>28</v>
      </c>
      <c r="C21" s="28">
        <v>72373</v>
      </c>
      <c r="D21" s="28">
        <v>3207</v>
      </c>
      <c r="E21" s="49">
        <v>39084.340000000004</v>
      </c>
      <c r="F21" s="54">
        <v>0.54004034653807365</v>
      </c>
    </row>
    <row r="22" spans="2:6" x14ac:dyDescent="0.3">
      <c r="B22" s="12" t="s">
        <v>25</v>
      </c>
      <c r="C22" s="28">
        <v>57372</v>
      </c>
      <c r="D22" s="28">
        <v>2106</v>
      </c>
      <c r="E22" s="49">
        <v>29678.099999999995</v>
      </c>
      <c r="F22" s="54">
        <v>0.51729240744614091</v>
      </c>
    </row>
    <row r="23" spans="2:6" x14ac:dyDescent="0.3">
      <c r="B23" s="12" t="s">
        <v>14</v>
      </c>
      <c r="C23" s="28">
        <v>43183</v>
      </c>
      <c r="D23" s="28">
        <v>2022</v>
      </c>
      <c r="E23" s="49">
        <v>19525.600000000002</v>
      </c>
      <c r="F23" s="54">
        <v>0.45215941458444298</v>
      </c>
    </row>
    <row r="24" spans="2:6" x14ac:dyDescent="0.3">
      <c r="B24" s="12" t="s">
        <v>4</v>
      </c>
      <c r="C24" s="28">
        <v>33551</v>
      </c>
      <c r="D24" s="28">
        <v>1566</v>
      </c>
      <c r="E24" s="49">
        <v>14946.919999999998</v>
      </c>
      <c r="F24" s="54">
        <v>0.44549849482876808</v>
      </c>
    </row>
    <row r="25" spans="2:6" x14ac:dyDescent="0.3">
      <c r="B25" s="12" t="s">
        <v>30</v>
      </c>
      <c r="C25" s="28">
        <v>66500</v>
      </c>
      <c r="D25" s="28">
        <v>2802</v>
      </c>
      <c r="E25" s="49">
        <v>25899.020000000011</v>
      </c>
      <c r="F25" s="54">
        <v>0.38945894736842124</v>
      </c>
    </row>
    <row r="26" spans="2:6" x14ac:dyDescent="0.3">
      <c r="B26" s="12" t="s">
        <v>27</v>
      </c>
      <c r="C26" s="28">
        <v>69461</v>
      </c>
      <c r="D26" s="28">
        <v>2982</v>
      </c>
      <c r="E26" s="49">
        <v>19572.14</v>
      </c>
      <c r="F26" s="54">
        <v>0.28177164164063284</v>
      </c>
    </row>
    <row r="27" spans="2:6" x14ac:dyDescent="0.3">
      <c r="B27" s="12" t="s">
        <v>63</v>
      </c>
      <c r="C27" s="28">
        <v>1240869</v>
      </c>
      <c r="D27" s="28">
        <v>45660</v>
      </c>
      <c r="E27" s="49">
        <v>801165.2699999999</v>
      </c>
      <c r="F27" s="54">
        <v>0.64564854952456696</v>
      </c>
    </row>
  </sheetData>
  <mergeCells count="1">
    <mergeCell ref="A2:XFD2"/>
  </mergeCells>
  <conditionalFormatting pivot="1" sqref="F5:F27">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1</vt:lpstr>
      <vt:lpstr>2</vt:lpstr>
      <vt:lpstr>3</vt:lpstr>
      <vt:lpstr>4</vt:lpstr>
      <vt:lpstr>5</vt:lpstr>
      <vt:lpstr>6</vt:lpstr>
      <vt:lpstr>7</vt:lpstr>
      <vt:lpstr>8</vt:lpstr>
      <vt:lpst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Jesper Valdez</cp:lastModifiedBy>
  <dcterms:created xsi:type="dcterms:W3CDTF">2021-03-14T20:21:32Z</dcterms:created>
  <dcterms:modified xsi:type="dcterms:W3CDTF">2023-07-17T12:46:59Z</dcterms:modified>
</cp:coreProperties>
</file>