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9BCE750-249B-4BA8-9696-DFC8D5A914E9}" xr6:coauthVersionLast="47" xr6:coauthVersionMax="47" xr10:uidLastSave="{00000000-0000-0000-0000-000000000000}"/>
  <bookViews>
    <workbookView xWindow="-120" yWindow="-120" windowWidth="29040" windowHeight="15720" xr2:uid="{FCEA294A-4ACF-4234-BA0E-D22A7860C650}"/>
  </bookViews>
  <sheets>
    <sheet name="Data" sheetId="2" r:id="rId1"/>
  </sheets>
  <definedNames>
    <definedName name="BPI">Data!$E$5</definedName>
    <definedName name="jmfpris_innertak">Data!$Y$2</definedName>
    <definedName name="jmfpris_vagg">Data!$L$2</definedName>
    <definedName name="jmfpris_yttertak">Data!$AG$2</definedName>
    <definedName name="Moms">Data!$F$5</definedName>
    <definedName name="Prishöjningsfaktor_FPI">Data!$D$5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5" i="2" l="1"/>
  <c r="N6" i="2" l="1"/>
  <c r="AG2" i="2" l="1"/>
  <c r="AJ11" i="2" s="1"/>
  <c r="AI12" i="2" l="1"/>
  <c r="AI11" i="2"/>
  <c r="AI5" i="2"/>
  <c r="AI10" i="2"/>
  <c r="AJ9" i="2"/>
  <c r="AJ10" i="2"/>
  <c r="AI7" i="2"/>
  <c r="AI9" i="2"/>
  <c r="AJ8" i="2"/>
  <c r="AJ7" i="2"/>
  <c r="AI6" i="2"/>
  <c r="AI8" i="2"/>
  <c r="AI15" i="2"/>
  <c r="AJ15" i="2"/>
  <c r="AJ6" i="2"/>
  <c r="AJ13" i="2"/>
  <c r="AI14" i="2"/>
  <c r="AJ5" i="2"/>
  <c r="AI13" i="2"/>
  <c r="AJ12" i="2"/>
  <c r="AA2" i="2"/>
  <c r="Z2" i="2"/>
  <c r="Y2" i="2"/>
  <c r="L2" i="2"/>
  <c r="U2" i="2"/>
  <c r="AD6" i="2" l="1"/>
  <c r="AD7" i="2"/>
  <c r="AC9" i="2"/>
  <c r="AC10" i="2"/>
  <c r="AC8" i="2"/>
  <c r="AD8" i="2"/>
  <c r="AD9" i="2"/>
  <c r="AC5" i="2"/>
  <c r="AB10" i="2"/>
  <c r="AD10" i="2"/>
  <c r="AD5" i="2"/>
  <c r="AB9" i="2"/>
  <c r="AC6" i="2"/>
  <c r="AB8" i="2"/>
  <c r="AC7" i="2"/>
  <c r="N17" i="2"/>
  <c r="N13" i="2"/>
  <c r="N22" i="2"/>
  <c r="N30" i="2"/>
  <c r="N14" i="2"/>
  <c r="N23" i="2"/>
  <c r="N5" i="2"/>
  <c r="N15" i="2"/>
  <c r="N7" i="2"/>
  <c r="N24" i="2"/>
  <c r="N8" i="2"/>
  <c r="N16" i="2"/>
  <c r="N25" i="2"/>
  <c r="N18" i="2"/>
  <c r="N26" i="2"/>
  <c r="N9" i="2"/>
  <c r="N10" i="2"/>
  <c r="N19" i="2"/>
  <c r="N27" i="2"/>
  <c r="N12" i="2"/>
  <c r="N11" i="2"/>
  <c r="N20" i="2"/>
  <c r="N28" i="2"/>
  <c r="N21" i="2"/>
  <c r="N29" i="2"/>
  <c r="V10" i="2" l="1"/>
  <c r="V9" i="2"/>
  <c r="V8" i="2"/>
  <c r="V7" i="2"/>
  <c r="V6" i="2"/>
  <c r="V5" i="2"/>
  <c r="D5" i="2"/>
  <c r="CB7" i="2" l="1"/>
  <c r="BY5" i="2"/>
  <c r="AP5" i="2"/>
  <c r="BD8" i="2"/>
  <c r="BC6" i="2"/>
  <c r="BC14" i="2"/>
  <c r="BB12" i="2"/>
  <c r="BA13" i="2"/>
  <c r="R7" i="2"/>
  <c r="BB6" i="2"/>
  <c r="R5" i="2"/>
  <c r="AL5" i="2"/>
  <c r="CB6" i="2"/>
  <c r="BM5" i="2"/>
  <c r="BD9" i="2"/>
  <c r="BC7" i="2"/>
  <c r="BB5" i="2"/>
  <c r="BB13" i="2"/>
  <c r="BA12" i="2"/>
  <c r="R6" i="2"/>
  <c r="BD10" i="2"/>
  <c r="BC8" i="2"/>
  <c r="BB14" i="2"/>
  <c r="BA11" i="2"/>
  <c r="BD12" i="2"/>
  <c r="BC10" i="2"/>
  <c r="BB8" i="2"/>
  <c r="BA9" i="2"/>
  <c r="BY8" i="2"/>
  <c r="AT5" i="2"/>
  <c r="BA8" i="2"/>
  <c r="BY7" i="2"/>
  <c r="AP7" i="2"/>
  <c r="BY6" i="2"/>
  <c r="BA14" i="2"/>
  <c r="CB5" i="2"/>
  <c r="BK5" i="2"/>
  <c r="BV5" i="2"/>
  <c r="BD6" i="2"/>
  <c r="BC12" i="2"/>
  <c r="BY10" i="2"/>
  <c r="BJ5" i="2"/>
  <c r="BD11" i="2"/>
  <c r="BC9" i="2"/>
  <c r="BB7" i="2"/>
  <c r="BA10" i="2"/>
  <c r="BD14" i="2"/>
  <c r="BB10" i="2"/>
  <c r="BA7" i="2"/>
  <c r="BY9" i="2"/>
  <c r="AT6" i="2"/>
  <c r="BD5" i="2"/>
  <c r="BD13" i="2"/>
  <c r="BC11" i="2"/>
  <c r="BB9" i="2"/>
  <c r="AP6" i="2"/>
  <c r="BD7" i="2"/>
  <c r="BC5" i="2"/>
  <c r="BC13" i="2"/>
  <c r="BB11" i="2"/>
  <c r="BA6" i="2"/>
</calcChain>
</file>

<file path=xl/sharedStrings.xml><?xml version="1.0" encoding="utf-8"?>
<sst xmlns="http://schemas.openxmlformats.org/spreadsheetml/2006/main" count="300" uniqueCount="201">
  <si>
    <t>Fönster dekorerat</t>
  </si>
  <si>
    <t>Typ</t>
  </si>
  <si>
    <t>Golv</t>
  </si>
  <si>
    <t>Innertak</t>
  </si>
  <si>
    <t>Yttertak</t>
  </si>
  <si>
    <t>Takryttare</t>
  </si>
  <si>
    <t>Vägg</t>
  </si>
  <si>
    <t>Torntak</t>
  </si>
  <si>
    <t>Höjd</t>
  </si>
  <si>
    <t>Fial</t>
  </si>
  <si>
    <t>Klockor</t>
  </si>
  <si>
    <t>Tornur</t>
  </si>
  <si>
    <t>Bänkar</t>
  </si>
  <si>
    <t>Stolar</t>
  </si>
  <si>
    <t>Orgel</t>
  </si>
  <si>
    <t>Altargrund</t>
  </si>
  <si>
    <t>Altare</t>
  </si>
  <si>
    <t>Dopfunt</t>
  </si>
  <si>
    <t>Predikstol</t>
  </si>
  <si>
    <t>Ljuskronor</t>
  </si>
  <si>
    <t>Byggnadens utsmyckning</t>
  </si>
  <si>
    <t>FPI</t>
  </si>
  <si>
    <t>BPI</t>
  </si>
  <si>
    <t>Enkel</t>
  </si>
  <si>
    <t>Något påkostad</t>
  </si>
  <si>
    <t>Påkostad</t>
  </si>
  <si>
    <t>Faktor</t>
  </si>
  <si>
    <t>Tjocklek (cm)</t>
  </si>
  <si>
    <t xml:space="preserve"> 120-160</t>
  </si>
  <si>
    <t>50-60</t>
  </si>
  <si>
    <t>45-60</t>
  </si>
  <si>
    <t>40-50</t>
  </si>
  <si>
    <t>Beskrivning</t>
  </si>
  <si>
    <t>1A</t>
  </si>
  <si>
    <t>1B</t>
  </si>
  <si>
    <t>2A</t>
  </si>
  <si>
    <t>2B</t>
  </si>
  <si>
    <t>3A</t>
  </si>
  <si>
    <t>3B</t>
  </si>
  <si>
    <t>4A</t>
  </si>
  <si>
    <t>5A</t>
  </si>
  <si>
    <t>5C</t>
  </si>
  <si>
    <t>5B</t>
  </si>
  <si>
    <t>5D</t>
  </si>
  <si>
    <t>5E</t>
  </si>
  <si>
    <t>6A</t>
  </si>
  <si>
    <t>6B</t>
  </si>
  <si>
    <t>6C</t>
  </si>
  <si>
    <t>40-45</t>
  </si>
  <si>
    <t>20-25</t>
  </si>
  <si>
    <t>7A</t>
  </si>
  <si>
    <t>7B</t>
  </si>
  <si>
    <t>7C</t>
  </si>
  <si>
    <t>7D</t>
  </si>
  <si>
    <t>8A</t>
  </si>
  <si>
    <t>8B</t>
  </si>
  <si>
    <t>8C</t>
  </si>
  <si>
    <t>8D</t>
  </si>
  <si>
    <t>8E</t>
  </si>
  <si>
    <t>8F</t>
  </si>
  <si>
    <t>8G</t>
  </si>
  <si>
    <t>Rektangulära bitar</t>
  </si>
  <si>
    <t>Geometriska, Ej regtangulära (Typ rosettfönster)</t>
  </si>
  <si>
    <t>Oreglbundna bitar (Figurer och ansikten)</t>
  </si>
  <si>
    <t>Plant</t>
  </si>
  <si>
    <t>Tunnvalv</t>
  </si>
  <si>
    <t>Kryssvalv</t>
  </si>
  <si>
    <t>3C</t>
  </si>
  <si>
    <t>Pris</t>
  </si>
  <si>
    <t>1C</t>
  </si>
  <si>
    <t>2C</t>
  </si>
  <si>
    <t>2D</t>
  </si>
  <si>
    <t>Priser</t>
  </si>
  <si>
    <t>Flackt &lt;15gr</t>
  </si>
  <si>
    <t>Brant &gt;15gr</t>
  </si>
  <si>
    <t>Höjd 0-3 m</t>
  </si>
  <si>
    <t>Höjd 3-6 m</t>
  </si>
  <si>
    <t>Höjd &gt;6m</t>
  </si>
  <si>
    <t>Pris 1980</t>
  </si>
  <si>
    <t>Pris 2019</t>
  </si>
  <si>
    <t>Pris/kvm 1980</t>
  </si>
  <si>
    <t>Pris/kvm 2019</t>
  </si>
  <si>
    <t>Typ 1</t>
  </si>
  <si>
    <t>Typ 2</t>
  </si>
  <si>
    <t>Typ 3</t>
  </si>
  <si>
    <t>0-3m</t>
  </si>
  <si>
    <t>&gt;3m</t>
  </si>
  <si>
    <t>&lt;4m</t>
  </si>
  <si>
    <t>4-12m</t>
  </si>
  <si>
    <t>12-20m</t>
  </si>
  <si>
    <t>&gt;20m</t>
  </si>
  <si>
    <t>1D</t>
  </si>
  <si>
    <t>Index 2019 SCB</t>
  </si>
  <si>
    <t>KPI 2019 (jmf 1980 100)</t>
  </si>
  <si>
    <t>Enkla</t>
  </si>
  <si>
    <t>Påkostade</t>
  </si>
  <si>
    <t>Kororgel</t>
  </si>
  <si>
    <t>Läktarorgel</t>
  </si>
  <si>
    <t>pris / kg</t>
  </si>
  <si>
    <t>Kläpp</t>
  </si>
  <si>
    <t>+5%</t>
  </si>
  <si>
    <t>Axel</t>
  </si>
  <si>
    <t>+25%</t>
  </si>
  <si>
    <t>+2 stämmor</t>
  </si>
  <si>
    <t>Sittplats</t>
  </si>
  <si>
    <t>Pris/sittplats</t>
  </si>
  <si>
    <t>Pris(1980)/st</t>
  </si>
  <si>
    <t>Pris(2019)/st</t>
  </si>
  <si>
    <t>Pris (2019)/stämma</t>
  </si>
  <si>
    <t>Orgelfasad</t>
  </si>
  <si>
    <t>FPI 1980</t>
  </si>
  <si>
    <t>FPI  årsvis (1968 Flerb.hus ex lön,moms)</t>
  </si>
  <si>
    <t>Pris 2019 (FPI uppräknat)</t>
  </si>
  <si>
    <t>Faktor (250=1)</t>
  </si>
  <si>
    <t>Faktor (140=1)</t>
  </si>
  <si>
    <t>Faktor (Panel i jmf pris rationella)</t>
  </si>
  <si>
    <t>Montering 2019</t>
  </si>
  <si>
    <t>Montering 1980</t>
  </si>
  <si>
    <t>Ringanordning 1980</t>
  </si>
  <si>
    <t>Ringanordning 2019</t>
  </si>
  <si>
    <t>Särskiltvärderade (Schablonbelopp)</t>
  </si>
  <si>
    <t>Altaruppsats/Skåp</t>
  </si>
  <si>
    <t>FPI (1968-2019)</t>
  </si>
  <si>
    <t>Jmf pris</t>
  </si>
  <si>
    <t>Läktare</t>
  </si>
  <si>
    <t>Pris per urtavla 1980</t>
  </si>
  <si>
    <t>Klockstapel</t>
  </si>
  <si>
    <t>Momsfaktor</t>
  </si>
  <si>
    <t>ink momsf</t>
  </si>
  <si>
    <t>Prishöjningsfaktor FPI (1980-2019)</t>
  </si>
  <si>
    <t>Extremt påkostad</t>
  </si>
  <si>
    <t>1A Fasadtegel, Natursten, Tegel</t>
  </si>
  <si>
    <t>1B Puts, Tegel, Natursten, Tegel, Puts</t>
  </si>
  <si>
    <t>2A Natursten, Puts</t>
  </si>
  <si>
    <t>2B Puts, Natursten, Puts</t>
  </si>
  <si>
    <t>3A Fasadtegel, Minull, Betong</t>
  </si>
  <si>
    <t>3B Puts, Tegel, Minull, Betong, Puts</t>
  </si>
  <si>
    <t>4A Puts, Lättbetong, Betong, Puts</t>
  </si>
  <si>
    <t>5A Fasadtegel, Minull, Fasadtegel</t>
  </si>
  <si>
    <t>5B Puts, Tegel, Minull, Tegel, Puts</t>
  </si>
  <si>
    <t>5C 2-sten, Fasadtegel</t>
  </si>
  <si>
    <t>5D Puts, 2-sten, Tegel, Puts</t>
  </si>
  <si>
    <t>5E Tegel, Natursten eller Tegelskrot, Tegel</t>
  </si>
  <si>
    <t>6A Fasadtegel, Lättbetong, Puts</t>
  </si>
  <si>
    <t>6B Puts, Tegel, Lättbetong, Puts</t>
  </si>
  <si>
    <t>6C Puts, Tegel, Leca, Puts</t>
  </si>
  <si>
    <t>7A Panel, Minull + Reglar, Skiva</t>
  </si>
  <si>
    <t>7B Panel, Minull + Reglar, Panel</t>
  </si>
  <si>
    <t>7C Panel, Minull + Reglar, Panel, Puts</t>
  </si>
  <si>
    <t>7D Tegel, Skiva, Minull + Reglar, Panel</t>
  </si>
  <si>
    <t>8A Panel, Timmer</t>
  </si>
  <si>
    <t>8B Timmer, Panel</t>
  </si>
  <si>
    <t>8C Panel, Timmer, Panel</t>
  </si>
  <si>
    <t>8D Puts, Panel, Timmer, Panel</t>
  </si>
  <si>
    <t>8E Puts, Panel, Timmer, Panel, Puts</t>
  </si>
  <si>
    <t>8F Spån, Panel, Timmer</t>
  </si>
  <si>
    <t>8G Spån, Panel, Timmer, Panel</t>
  </si>
  <si>
    <t>1A Tegel, Sand</t>
  </si>
  <si>
    <t>1B Tegel, Bruk, Betong</t>
  </si>
  <si>
    <t>2A Natursten, Sand</t>
  </si>
  <si>
    <t>2B Natursten, Bruk, Betong</t>
  </si>
  <si>
    <t>3A Golvbeläggning på betong</t>
  </si>
  <si>
    <t>4A Trä</t>
  </si>
  <si>
    <t>1A Natursten</t>
  </si>
  <si>
    <t>2A ½-sten tegel</t>
  </si>
  <si>
    <t>2B ½-sten tegel, Puts</t>
  </si>
  <si>
    <t>3A Panel</t>
  </si>
  <si>
    <t>3B Panel, Synliga balkar</t>
  </si>
  <si>
    <t>3C Panel, Rörning, Puts</t>
  </si>
  <si>
    <t>1A Eternit på reglar</t>
  </si>
  <si>
    <t>1B Korrugerad plåt på reglar</t>
  </si>
  <si>
    <t>1C Falor på reglar</t>
  </si>
  <si>
    <t>2A Papp på panel</t>
  </si>
  <si>
    <t>2B Spån på panel</t>
  </si>
  <si>
    <t>2C Galvaniserad plåt på panel</t>
  </si>
  <si>
    <t>2D Kopparplåt på panel</t>
  </si>
  <si>
    <t>3A Tegel på läkt och panel</t>
  </si>
  <si>
    <t>3B Skiffer på panel</t>
  </si>
  <si>
    <t>4A Singel, Papp, Isolering (På betong)</t>
  </si>
  <si>
    <t>5A Papp, Lättbetong</t>
  </si>
  <si>
    <t>1A Falor</t>
  </si>
  <si>
    <t>1B Spån</t>
  </si>
  <si>
    <t>1C Galvaniserad plåt eller skiffer</t>
  </si>
  <si>
    <t>1D Kopparplåt</t>
  </si>
  <si>
    <t>2A Spån</t>
  </si>
  <si>
    <t>2B Galvaniserad plåt ellr skiffer</t>
  </si>
  <si>
    <t>2C Kopparplåt</t>
  </si>
  <si>
    <t>3A Spån</t>
  </si>
  <si>
    <t>3B Galvaniserad plåt ellr skiffer</t>
  </si>
  <si>
    <t>3C Kopparplåt</t>
  </si>
  <si>
    <t>Byggnadskategori</t>
  </si>
  <si>
    <t>Tegnerlada</t>
  </si>
  <si>
    <t>Katedral</t>
  </si>
  <si>
    <t>Medeltidskyrka</t>
  </si>
  <si>
    <t>Salkyrka</t>
  </si>
  <si>
    <t>Hallkyrka</t>
  </si>
  <si>
    <t>Rundkyrka</t>
  </si>
  <si>
    <t>Korskyrka</t>
  </si>
  <si>
    <t>Kapell</t>
  </si>
  <si>
    <t>Byggnadsår</t>
  </si>
  <si>
    <t>Ej specficerat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</si>
</sst>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0" borderId="0" xfId="0" quotePrefix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1" fontId="0" fillId="0" borderId="0" xfId="0" applyNumberFormat="1"/>
    <xf numFmtId="164" fontId="0" fillId="0" borderId="0" xfId="0" applyNumberFormat="1"/>
    <xf numFmtId="1" fontId="0" fillId="0" borderId="0" xfId="0" quotePrefix="1" applyNumberFormat="1"/>
    <xf numFmtId="0" fontId="0" fillId="0" borderId="0" xfId="0" applyFill="1"/>
    <xf numFmtId="164" fontId="0" fillId="4" borderId="0" xfId="0" applyNumberFormat="1" applyFill="1"/>
    <xf numFmtId="164" fontId="0" fillId="0" borderId="0" xfId="0" applyNumberFormat="1" applyFill="1"/>
    <xf numFmtId="0" fontId="0" fillId="5" borderId="0" xfId="0" applyFont="1" applyFill="1"/>
    <xf numFmtId="0" fontId="0" fillId="5" borderId="0" xfId="0" applyFill="1"/>
    <xf numFmtId="9" fontId="0" fillId="0" borderId="0" xfId="0" applyNumberFormat="1"/>
    <xf numFmtId="9" fontId="0" fillId="4" borderId="0" xfId="0" applyNumberFormat="1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1" fontId="0" fillId="8" borderId="0" xfId="0" applyNumberFormat="1" applyFill="1"/>
    <xf numFmtId="3" fontId="0" fillId="8" borderId="0" xfId="0" applyNumberFormat="1" applyFill="1"/>
    <xf numFmtId="1" fontId="0" fillId="8" borderId="0" xfId="0" quotePrefix="1" applyNumberFormat="1" applyFill="1"/>
    <xf numFmtId="0" fontId="0" fillId="6" borderId="0" xfId="0" applyFill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5BB0-045F-452E-94B0-E87CF353FA42}">
  <dimension ref="A1:CD31"/>
  <sheetViews>
    <sheetView tabSelected="1" topLeftCell="AO1" zoomScale="130" zoomScaleNormal="130" workbookViewId="0">
      <selection activeCell="AV14" sqref="AV14"/>
    </sheetView>
  </sheetViews>
  <sheetFormatPr defaultRowHeight="15" x14ac:dyDescent="0.25"/>
  <cols>
    <col min="1" max="1" width="36.85546875" bestFit="1" customWidth="1"/>
    <col min="2" max="2" width="17" customWidth="1"/>
    <col min="3" max="3" width="21.42578125" bestFit="1" customWidth="1"/>
    <col min="4" max="4" width="31.5703125" bestFit="1" customWidth="1"/>
    <col min="6" max="6" width="11.7109375" bestFit="1" customWidth="1"/>
    <col min="7" max="7" width="23.5703125" bestFit="1" customWidth="1"/>
    <col min="11" max="11" width="36.7109375" bestFit="1" customWidth="1"/>
    <col min="13" max="13" width="9.28515625" customWidth="1"/>
    <col min="14" max="14" width="13.5703125" bestFit="1" customWidth="1"/>
    <col min="16" max="16" width="44.7109375" bestFit="1" customWidth="1"/>
    <col min="17" max="18" width="13.42578125" bestFit="1" customWidth="1"/>
    <col min="20" max="20" width="25.85546875" customWidth="1"/>
    <col min="21" max="21" width="4.28515625" bestFit="1" customWidth="1"/>
    <col min="22" max="22" width="13.5703125" bestFit="1" customWidth="1"/>
    <col min="23" max="23" width="5.42578125" customWidth="1"/>
    <col min="24" max="24" width="20.5703125" customWidth="1"/>
    <col min="28" max="28" width="10.42578125" bestFit="1" customWidth="1"/>
    <col min="29" max="29" width="11.42578125" bestFit="1" customWidth="1"/>
    <col min="32" max="32" width="32" bestFit="1" customWidth="1"/>
    <col min="33" max="33" width="11.28515625" bestFit="1" customWidth="1"/>
    <col min="34" max="34" width="10.85546875" bestFit="1" customWidth="1"/>
    <col min="35" max="35" width="11.28515625" bestFit="1" customWidth="1"/>
    <col min="36" max="36" width="10.85546875" bestFit="1" customWidth="1"/>
    <col min="37" max="38" width="8.7109375" bestFit="1" customWidth="1"/>
    <col min="39" max="39" width="6.140625" customWidth="1"/>
    <col min="40" max="40" width="11.28515625" bestFit="1" customWidth="1"/>
    <col min="48" max="48" width="27.5703125" bestFit="1" customWidth="1"/>
    <col min="60" max="60" width="18.5703125" bestFit="1" customWidth="1"/>
    <col min="61" max="61" width="14.85546875" bestFit="1" customWidth="1"/>
    <col min="62" max="62" width="18.5703125" bestFit="1" customWidth="1"/>
    <col min="63" max="63" width="14.85546875" bestFit="1" customWidth="1"/>
    <col min="64" max="64" width="19" bestFit="1" customWidth="1"/>
    <col min="65" max="65" width="14.85546875" customWidth="1"/>
    <col min="66" max="66" width="10.85546875" bestFit="1" customWidth="1"/>
    <col min="67" max="67" width="18.28515625" bestFit="1" customWidth="1"/>
    <col min="68" max="68" width="11.28515625" bestFit="1" customWidth="1"/>
    <col min="70" max="70" width="12.28515625" bestFit="1" customWidth="1"/>
    <col min="72" max="72" width="12.28515625" bestFit="1" customWidth="1"/>
    <col min="73" max="73" width="14.28515625" customWidth="1"/>
    <col min="74" max="74" width="12.140625" bestFit="1" customWidth="1"/>
    <col min="75" max="75" width="20.7109375" customWidth="1"/>
    <col min="76" max="76" width="12" customWidth="1"/>
    <col min="77" max="77" width="8.7109375" bestFit="1" customWidth="1"/>
    <col min="81" max="81" width="23" customWidth="1"/>
  </cols>
  <sheetData>
    <row r="1" spans="1:82" ht="23.25" x14ac:dyDescent="0.35">
      <c r="A1" s="1" t="s">
        <v>72</v>
      </c>
      <c r="B1" s="1"/>
    </row>
    <row r="2" spans="1:82" x14ac:dyDescent="0.25">
      <c r="D2" s="27"/>
      <c r="E2" s="18"/>
      <c r="F2" s="18"/>
      <c r="I2" s="18"/>
      <c r="L2" s="23">
        <f>MIN(L5:L30)</f>
        <v>185</v>
      </c>
      <c r="O2" s="18"/>
      <c r="S2" s="18"/>
      <c r="U2" s="23">
        <f>MIN(U5:U10)</f>
        <v>140</v>
      </c>
      <c r="W2" s="18"/>
      <c r="Y2" s="23">
        <f t="shared" ref="Y2:AA2" si="0">MIN(Y5:Y10)</f>
        <v>160</v>
      </c>
      <c r="Z2" s="14">
        <f t="shared" si="0"/>
        <v>250</v>
      </c>
      <c r="AA2" s="14">
        <f t="shared" si="0"/>
        <v>325</v>
      </c>
      <c r="AE2" s="18"/>
      <c r="AG2" s="23">
        <f>MIN(AG5:AG15)</f>
        <v>100</v>
      </c>
      <c r="AK2" s="18"/>
      <c r="AM2" s="18"/>
      <c r="AQ2" s="18"/>
      <c r="AU2" s="18"/>
      <c r="BE2" s="18"/>
      <c r="BJ2" s="18"/>
      <c r="BK2" s="18"/>
      <c r="BL2" s="28"/>
      <c r="BN2" s="18"/>
      <c r="BQ2" s="18"/>
      <c r="BS2" s="18"/>
      <c r="BU2" s="27"/>
      <c r="BV2" s="18"/>
      <c r="BW2" s="18"/>
      <c r="BZ2" s="18"/>
    </row>
    <row r="3" spans="1:82" x14ac:dyDescent="0.25">
      <c r="A3" s="5" t="s">
        <v>92</v>
      </c>
      <c r="B3" s="5"/>
      <c r="C3" s="4"/>
      <c r="D3" s="4"/>
      <c r="E3" s="4"/>
      <c r="F3" s="4"/>
      <c r="G3" s="6" t="s">
        <v>20</v>
      </c>
      <c r="H3" s="3"/>
      <c r="I3" s="5" t="s">
        <v>6</v>
      </c>
      <c r="J3" s="4"/>
      <c r="K3" s="4"/>
      <c r="L3" s="4"/>
      <c r="M3" s="4"/>
      <c r="N3" s="4"/>
      <c r="O3" s="6" t="s">
        <v>0</v>
      </c>
      <c r="P3" s="3"/>
      <c r="Q3" s="3"/>
      <c r="R3" s="3" t="s">
        <v>128</v>
      </c>
      <c r="S3" s="5" t="s">
        <v>2</v>
      </c>
      <c r="T3" s="4"/>
      <c r="U3" s="4"/>
      <c r="V3" s="4"/>
      <c r="W3" s="6" t="s">
        <v>3</v>
      </c>
      <c r="X3" s="3"/>
      <c r="Y3" s="3" t="s">
        <v>72</v>
      </c>
      <c r="Z3" s="3"/>
      <c r="AA3" s="3"/>
      <c r="AB3" s="3" t="s">
        <v>115</v>
      </c>
      <c r="AC3" s="3"/>
      <c r="AD3" s="3"/>
      <c r="AE3" s="5" t="s">
        <v>4</v>
      </c>
      <c r="AF3" s="4"/>
      <c r="AG3" s="4" t="s">
        <v>72</v>
      </c>
      <c r="AH3" s="4"/>
      <c r="AI3" s="4" t="s">
        <v>26</v>
      </c>
      <c r="AJ3" s="4"/>
      <c r="AK3" s="5" t="s">
        <v>124</v>
      </c>
      <c r="AL3" s="5"/>
      <c r="AM3" s="6" t="s">
        <v>5</v>
      </c>
      <c r="AN3" s="3"/>
      <c r="AO3" s="3"/>
      <c r="AP3" s="3"/>
      <c r="AQ3" s="5" t="s">
        <v>9</v>
      </c>
      <c r="AR3" s="4"/>
      <c r="AS3" s="4"/>
      <c r="AT3" s="4"/>
      <c r="AU3" s="6" t="s">
        <v>7</v>
      </c>
      <c r="AV3" s="3"/>
      <c r="AW3" s="3" t="s">
        <v>78</v>
      </c>
      <c r="AX3" s="3"/>
      <c r="AY3" s="3"/>
      <c r="AZ3" s="3"/>
      <c r="BA3" s="3" t="s">
        <v>112</v>
      </c>
      <c r="BB3" s="3"/>
      <c r="BC3" s="3"/>
      <c r="BD3" s="3"/>
      <c r="BE3" s="5" t="s">
        <v>10</v>
      </c>
      <c r="BF3" s="4"/>
      <c r="BG3" s="4"/>
      <c r="BH3" s="4"/>
      <c r="BI3" s="4"/>
      <c r="BJ3" s="4" t="s">
        <v>21</v>
      </c>
      <c r="BK3" s="4" t="s">
        <v>21</v>
      </c>
      <c r="BL3" s="6" t="s">
        <v>11</v>
      </c>
      <c r="BM3" s="3"/>
      <c r="BN3" s="5" t="s">
        <v>14</v>
      </c>
      <c r="BO3" s="4"/>
      <c r="BP3" s="4"/>
      <c r="BQ3" s="6" t="s">
        <v>12</v>
      </c>
      <c r="BR3" s="3"/>
      <c r="BS3" s="5" t="s">
        <v>13</v>
      </c>
      <c r="BT3" s="4"/>
      <c r="BU3" s="6" t="s">
        <v>11</v>
      </c>
      <c r="BV3" s="3"/>
      <c r="BW3" s="5" t="s">
        <v>120</v>
      </c>
      <c r="BX3" s="4"/>
      <c r="BY3" s="4"/>
      <c r="BZ3" s="22" t="s">
        <v>126</v>
      </c>
      <c r="CA3" s="21"/>
      <c r="CB3" s="21"/>
      <c r="CC3" s="4" t="s">
        <v>190</v>
      </c>
      <c r="CD3" s="4"/>
    </row>
    <row r="4" spans="1:82" x14ac:dyDescent="0.25">
      <c r="A4" s="4" t="s">
        <v>111</v>
      </c>
      <c r="B4" s="4" t="s">
        <v>110</v>
      </c>
      <c r="C4" s="4" t="s">
        <v>93</v>
      </c>
      <c r="D4" s="4" t="s">
        <v>129</v>
      </c>
      <c r="E4" s="4" t="s">
        <v>22</v>
      </c>
      <c r="F4" s="4" t="s">
        <v>127</v>
      </c>
      <c r="G4" s="3" t="s">
        <v>1</v>
      </c>
      <c r="H4" s="3" t="s">
        <v>26</v>
      </c>
      <c r="I4" s="4" t="s">
        <v>27</v>
      </c>
      <c r="J4" s="4" t="s">
        <v>1</v>
      </c>
      <c r="K4" s="4" t="s">
        <v>32</v>
      </c>
      <c r="L4" s="4" t="s">
        <v>78</v>
      </c>
      <c r="M4" s="4" t="s">
        <v>123</v>
      </c>
      <c r="N4" s="4" t="s">
        <v>113</v>
      </c>
      <c r="O4" s="3" t="s">
        <v>1</v>
      </c>
      <c r="P4" s="3" t="s">
        <v>32</v>
      </c>
      <c r="Q4" s="3" t="s">
        <v>80</v>
      </c>
      <c r="R4" s="3" t="s">
        <v>81</v>
      </c>
      <c r="S4" s="4" t="s">
        <v>1</v>
      </c>
      <c r="T4" s="4" t="s">
        <v>32</v>
      </c>
      <c r="U4" s="4" t="s">
        <v>68</v>
      </c>
      <c r="V4" s="4" t="s">
        <v>114</v>
      </c>
      <c r="W4" s="3" t="s">
        <v>1</v>
      </c>
      <c r="X4" s="3" t="s">
        <v>32</v>
      </c>
      <c r="Y4" s="3" t="s">
        <v>64</v>
      </c>
      <c r="Z4" s="3" t="s">
        <v>65</v>
      </c>
      <c r="AA4" s="3" t="s">
        <v>66</v>
      </c>
      <c r="AB4" s="3" t="s">
        <v>64</v>
      </c>
      <c r="AC4" s="3" t="s">
        <v>65</v>
      </c>
      <c r="AD4" s="3" t="s">
        <v>66</v>
      </c>
      <c r="AE4" s="4" t="s">
        <v>1</v>
      </c>
      <c r="AF4" s="4" t="s">
        <v>32</v>
      </c>
      <c r="AG4" s="4" t="s">
        <v>73</v>
      </c>
      <c r="AH4" s="4" t="s">
        <v>74</v>
      </c>
      <c r="AI4" s="4" t="s">
        <v>73</v>
      </c>
      <c r="AJ4" s="4" t="s">
        <v>74</v>
      </c>
      <c r="AK4" s="4" t="s">
        <v>78</v>
      </c>
      <c r="AL4" s="4" t="s">
        <v>79</v>
      </c>
      <c r="AM4" s="3" t="s">
        <v>1</v>
      </c>
      <c r="AN4" s="3" t="s">
        <v>32</v>
      </c>
      <c r="AO4" s="3" t="s">
        <v>78</v>
      </c>
      <c r="AP4" s="3" t="s">
        <v>79</v>
      </c>
      <c r="AQ4" s="4" t="s">
        <v>1</v>
      </c>
      <c r="AR4" s="4" t="s">
        <v>8</v>
      </c>
      <c r="AS4" s="4" t="s">
        <v>78</v>
      </c>
      <c r="AT4" s="4" t="s">
        <v>79</v>
      </c>
      <c r="AU4" s="3" t="s">
        <v>1</v>
      </c>
      <c r="AV4" s="3" t="s">
        <v>32</v>
      </c>
      <c r="AW4" s="3" t="s">
        <v>87</v>
      </c>
      <c r="AX4" s="3" t="s">
        <v>88</v>
      </c>
      <c r="AY4" s="3" t="s">
        <v>89</v>
      </c>
      <c r="AZ4" s="3" t="s">
        <v>90</v>
      </c>
      <c r="BA4" s="3" t="s">
        <v>87</v>
      </c>
      <c r="BB4" s="3" t="s">
        <v>88</v>
      </c>
      <c r="BC4" s="3" t="s">
        <v>89</v>
      </c>
      <c r="BD4" s="3" t="s">
        <v>90</v>
      </c>
      <c r="BE4" s="4" t="s">
        <v>98</v>
      </c>
      <c r="BF4" s="4" t="s">
        <v>99</v>
      </c>
      <c r="BG4" s="4" t="s">
        <v>101</v>
      </c>
      <c r="BH4" s="4" t="s">
        <v>118</v>
      </c>
      <c r="BI4" s="4" t="s">
        <v>117</v>
      </c>
      <c r="BJ4" s="4" t="s">
        <v>119</v>
      </c>
      <c r="BK4" s="4" t="s">
        <v>116</v>
      </c>
      <c r="BL4" s="3" t="s">
        <v>125</v>
      </c>
      <c r="BM4" s="3" t="s">
        <v>122</v>
      </c>
      <c r="BN4" s="4" t="s">
        <v>1</v>
      </c>
      <c r="BO4" s="4" t="s">
        <v>108</v>
      </c>
      <c r="BP4" s="4" t="s">
        <v>109</v>
      </c>
      <c r="BQ4" s="3" t="s">
        <v>104</v>
      </c>
      <c r="BR4" s="3" t="s">
        <v>105</v>
      </c>
      <c r="BS4" s="4" t="s">
        <v>104</v>
      </c>
      <c r="BT4" s="4" t="s">
        <v>105</v>
      </c>
      <c r="BU4" s="3" t="s">
        <v>106</v>
      </c>
      <c r="BV4" s="3" t="s">
        <v>107</v>
      </c>
      <c r="BW4" s="4" t="s">
        <v>1</v>
      </c>
      <c r="BX4" s="4" t="s">
        <v>78</v>
      </c>
      <c r="BY4" s="4" t="s">
        <v>79</v>
      </c>
      <c r="BZ4" s="21" t="s">
        <v>1</v>
      </c>
      <c r="CA4" s="21" t="s">
        <v>78</v>
      </c>
      <c r="CB4" s="21" t="s">
        <v>79</v>
      </c>
      <c r="CC4" s="4"/>
      <c r="CD4" s="4"/>
    </row>
    <row r="5" spans="1:82" x14ac:dyDescent="0.25">
      <c r="A5">
        <v>1377.4</v>
      </c>
      <c r="B5">
        <v>299.60000000000002</v>
      </c>
      <c r="C5">
        <v>334.26</v>
      </c>
      <c r="D5" s="23">
        <f>A5/100</f>
        <v>13.774000000000001</v>
      </c>
      <c r="E5" s="23">
        <v>42870</v>
      </c>
      <c r="F5" s="23">
        <v>1.25</v>
      </c>
      <c r="G5" t="s">
        <v>23</v>
      </c>
      <c r="H5" s="19">
        <v>0.3</v>
      </c>
      <c r="I5" t="s">
        <v>28</v>
      </c>
      <c r="J5" t="s">
        <v>33</v>
      </c>
      <c r="K5" t="s">
        <v>131</v>
      </c>
      <c r="L5">
        <v>870</v>
      </c>
      <c r="M5">
        <v>250</v>
      </c>
      <c r="N5" s="12">
        <f t="shared" ref="N5:N30" si="1">1.1+(L5/jmfpris_vagg)/100</f>
        <v>1.1470270270270271</v>
      </c>
      <c r="O5">
        <v>1</v>
      </c>
      <c r="P5" t="s">
        <v>61</v>
      </c>
      <c r="Q5">
        <v>1050</v>
      </c>
      <c r="R5" s="24">
        <f>Q5*Prishöjningsfaktor_FPI*Moms</f>
        <v>18078.375</v>
      </c>
      <c r="S5" t="s">
        <v>33</v>
      </c>
      <c r="T5" t="s">
        <v>157</v>
      </c>
      <c r="U5" s="18">
        <v>140</v>
      </c>
      <c r="V5" s="12">
        <f t="shared" ref="V5:V10" si="2">1.1+(U5/140)/100</f>
        <v>1.1100000000000001</v>
      </c>
      <c r="W5" t="s">
        <v>33</v>
      </c>
      <c r="X5" t="s">
        <v>163</v>
      </c>
      <c r="Z5">
        <v>565</v>
      </c>
      <c r="AA5">
        <v>825</v>
      </c>
      <c r="AB5" s="9"/>
      <c r="AC5" s="12">
        <f t="shared" ref="AC5:AD10" si="3">1.1+(Z5/jmfpris_innertak)/100</f>
        <v>1.1353125000000002</v>
      </c>
      <c r="AD5" s="12">
        <f t="shared" si="3"/>
        <v>1.1515625</v>
      </c>
      <c r="AE5" t="s">
        <v>33</v>
      </c>
      <c r="AF5" t="s">
        <v>169</v>
      </c>
      <c r="AG5" s="17">
        <v>100</v>
      </c>
      <c r="AH5">
        <v>150</v>
      </c>
      <c r="AI5" s="12">
        <f t="shared" ref="AI5:AI13" si="4">1.1+(AG5/jmfpris_yttertak)/100</f>
        <v>1.1100000000000001</v>
      </c>
      <c r="AJ5" s="12">
        <f t="shared" ref="AJ5:AJ13" si="5">1.1+(AH5/jmfpris_yttertak)/100</f>
        <v>1.115</v>
      </c>
      <c r="AK5" s="11">
        <v>300</v>
      </c>
      <c r="AL5" s="11">
        <f>AK5*D5*F5</f>
        <v>5165.2500000000009</v>
      </c>
      <c r="AM5" t="s">
        <v>33</v>
      </c>
      <c r="AN5" t="s">
        <v>75</v>
      </c>
      <c r="AO5">
        <v>6500</v>
      </c>
      <c r="AP5" s="25">
        <f>AO5*Prishöjningsfaktor_FPI*Moms</f>
        <v>111913.75</v>
      </c>
      <c r="AQ5" t="s">
        <v>82</v>
      </c>
      <c r="AR5" t="s">
        <v>85</v>
      </c>
      <c r="AS5">
        <v>6500</v>
      </c>
      <c r="AT5" s="25">
        <f>AS5*Prishöjningsfaktor_FPI*Moms</f>
        <v>111913.75</v>
      </c>
      <c r="AU5" t="s">
        <v>33</v>
      </c>
      <c r="AV5" t="s">
        <v>180</v>
      </c>
      <c r="AW5">
        <v>135</v>
      </c>
      <c r="AX5">
        <v>140</v>
      </c>
      <c r="AY5">
        <v>180</v>
      </c>
      <c r="AZ5">
        <v>225</v>
      </c>
      <c r="BA5" s="24">
        <f>AW5*Prishöjningsfaktor_FPI*Moms</f>
        <v>2324.3625000000002</v>
      </c>
      <c r="BB5" s="24">
        <f t="shared" ref="BA5:BD14" si="6">AX5*Prishöjningsfaktor_FPI*Moms</f>
        <v>2410.4500000000003</v>
      </c>
      <c r="BC5" s="24">
        <f t="shared" si="6"/>
        <v>3099.15</v>
      </c>
      <c r="BD5" s="24">
        <f t="shared" si="6"/>
        <v>3873.9375</v>
      </c>
      <c r="BE5">
        <v>400</v>
      </c>
      <c r="BF5" s="7" t="s">
        <v>100</v>
      </c>
      <c r="BG5" s="7" t="s">
        <v>102</v>
      </c>
      <c r="BH5" s="7">
        <v>2500</v>
      </c>
      <c r="BI5" s="7">
        <v>1500</v>
      </c>
      <c r="BJ5" s="26">
        <f>BH5*Prishöjningsfaktor_FPI*Moms</f>
        <v>43043.75</v>
      </c>
      <c r="BK5" s="26">
        <f>BI5*Prishöjningsfaktor_FPI*Moms</f>
        <v>25826.25</v>
      </c>
      <c r="BL5" s="13">
        <v>2500</v>
      </c>
      <c r="BM5" s="26">
        <f>BL5*Prishöjningsfaktor_FPI*Moms</f>
        <v>43043.75</v>
      </c>
      <c r="BN5" s="7" t="s">
        <v>97</v>
      </c>
      <c r="BO5">
        <v>235000</v>
      </c>
      <c r="BP5" s="7" t="s">
        <v>103</v>
      </c>
      <c r="BQ5" t="s">
        <v>94</v>
      </c>
      <c r="BR5">
        <v>3000</v>
      </c>
      <c r="BS5" t="s">
        <v>94</v>
      </c>
      <c r="BT5">
        <v>1400</v>
      </c>
      <c r="BU5">
        <v>2500</v>
      </c>
      <c r="BV5" s="2">
        <f>BU5*D5*F5</f>
        <v>43043.75</v>
      </c>
      <c r="BW5" s="14" t="s">
        <v>15</v>
      </c>
      <c r="BX5" s="14">
        <v>10000</v>
      </c>
      <c r="BY5" s="24">
        <f t="shared" ref="BY5:BY10" si="7">BX5*Prishöjningsfaktor_FPI*Moms</f>
        <v>172175</v>
      </c>
      <c r="BZ5" t="s">
        <v>82</v>
      </c>
      <c r="CA5">
        <v>2200</v>
      </c>
      <c r="CB5" s="25">
        <f>CA5*Prishöjningsfaktor_FPI*Moms</f>
        <v>37878.5</v>
      </c>
      <c r="CC5" t="s">
        <v>200</v>
      </c>
      <c r="CD5" s="19">
        <v>1</v>
      </c>
    </row>
    <row r="6" spans="1:82" x14ac:dyDescent="0.25">
      <c r="G6" s="8" t="s">
        <v>24</v>
      </c>
      <c r="H6" s="20">
        <v>0.5</v>
      </c>
      <c r="I6" t="s">
        <v>28</v>
      </c>
      <c r="J6" t="s">
        <v>34</v>
      </c>
      <c r="K6" t="s">
        <v>132</v>
      </c>
      <c r="L6">
        <v>955</v>
      </c>
      <c r="M6">
        <v>250</v>
      </c>
      <c r="N6" s="12">
        <f>1.1+(L6/jmfpris_vagg)/100</f>
        <v>1.1516216216216217</v>
      </c>
      <c r="O6" s="8">
        <v>2</v>
      </c>
      <c r="P6" s="8" t="s">
        <v>62</v>
      </c>
      <c r="Q6" s="8">
        <v>2900</v>
      </c>
      <c r="R6" s="24">
        <f>Q6*Prishöjningsfaktor_FPI*Moms</f>
        <v>49930.750000000007</v>
      </c>
      <c r="S6" t="s">
        <v>34</v>
      </c>
      <c r="T6" t="s">
        <v>158</v>
      </c>
      <c r="U6">
        <v>255</v>
      </c>
      <c r="V6" s="12">
        <f t="shared" si="2"/>
        <v>1.1182142857142858</v>
      </c>
      <c r="W6" s="8" t="s">
        <v>35</v>
      </c>
      <c r="X6" s="8" t="s">
        <v>164</v>
      </c>
      <c r="Y6" s="8"/>
      <c r="Z6" s="8">
        <v>435</v>
      </c>
      <c r="AA6" s="8">
        <v>655</v>
      </c>
      <c r="AB6" s="10"/>
      <c r="AC6" s="12">
        <f t="shared" si="3"/>
        <v>1.1271875</v>
      </c>
      <c r="AD6" s="12">
        <f t="shared" si="3"/>
        <v>1.1409375000000002</v>
      </c>
      <c r="AE6" t="s">
        <v>34</v>
      </c>
      <c r="AF6" t="s">
        <v>170</v>
      </c>
      <c r="AG6">
        <v>120</v>
      </c>
      <c r="AH6">
        <v>180</v>
      </c>
      <c r="AI6" s="12">
        <f t="shared" si="4"/>
        <v>1.1120000000000001</v>
      </c>
      <c r="AJ6" s="12">
        <f t="shared" si="5"/>
        <v>1.1180000000000001</v>
      </c>
      <c r="AK6" s="12"/>
      <c r="AL6" s="12"/>
      <c r="AM6" t="s">
        <v>34</v>
      </c>
      <c r="AN6" t="s">
        <v>76</v>
      </c>
      <c r="AO6">
        <v>13000</v>
      </c>
      <c r="AP6" s="25">
        <f>AO6*Prishöjningsfaktor_FPI*Moms</f>
        <v>223827.5</v>
      </c>
      <c r="AQ6" t="s">
        <v>83</v>
      </c>
      <c r="AR6" t="s">
        <v>86</v>
      </c>
      <c r="AS6">
        <v>13000</v>
      </c>
      <c r="AT6" s="25">
        <f>AS6*Prishöjningsfaktor_FPI*Moms</f>
        <v>223827.5</v>
      </c>
      <c r="AU6" t="s">
        <v>34</v>
      </c>
      <c r="AV6" t="s">
        <v>181</v>
      </c>
      <c r="AW6">
        <v>150</v>
      </c>
      <c r="AX6">
        <v>165</v>
      </c>
      <c r="AY6">
        <v>190</v>
      </c>
      <c r="AZ6">
        <v>240</v>
      </c>
      <c r="BA6" s="24">
        <f t="shared" si="6"/>
        <v>2582.6250000000005</v>
      </c>
      <c r="BB6" s="24">
        <f t="shared" si="6"/>
        <v>2840.8874999999998</v>
      </c>
      <c r="BC6" s="24">
        <f t="shared" si="6"/>
        <v>3271.3250000000007</v>
      </c>
      <c r="BD6" s="24">
        <f t="shared" si="6"/>
        <v>4132.2000000000007</v>
      </c>
      <c r="BN6" t="s">
        <v>96</v>
      </c>
      <c r="BO6">
        <v>190000</v>
      </c>
      <c r="BP6" s="7" t="s">
        <v>103</v>
      </c>
      <c r="BQ6" t="s">
        <v>95</v>
      </c>
      <c r="BR6">
        <v>4800</v>
      </c>
      <c r="BS6" t="s">
        <v>95</v>
      </c>
      <c r="BT6">
        <v>3000</v>
      </c>
      <c r="BW6" s="14" t="s">
        <v>16</v>
      </c>
      <c r="BX6" s="14">
        <v>25000</v>
      </c>
      <c r="BY6" s="24">
        <f t="shared" si="7"/>
        <v>430437.5</v>
      </c>
      <c r="BZ6" t="s">
        <v>83</v>
      </c>
      <c r="CA6">
        <v>5200</v>
      </c>
      <c r="CB6" s="25">
        <f>CA6*Prishöjningsfaktor_FPI*Moms</f>
        <v>89531</v>
      </c>
      <c r="CC6" t="s">
        <v>191</v>
      </c>
      <c r="CD6" s="19">
        <v>1</v>
      </c>
    </row>
    <row r="7" spans="1:82" x14ac:dyDescent="0.25">
      <c r="G7" t="s">
        <v>25</v>
      </c>
      <c r="H7" s="19">
        <v>0.7</v>
      </c>
      <c r="I7" s="8" t="s">
        <v>28</v>
      </c>
      <c r="J7" s="8" t="s">
        <v>35</v>
      </c>
      <c r="K7" s="8" t="s">
        <v>133</v>
      </c>
      <c r="L7" s="8">
        <v>1045</v>
      </c>
      <c r="M7" s="8">
        <v>250</v>
      </c>
      <c r="N7" s="12">
        <f t="shared" si="1"/>
        <v>1.1564864864864866</v>
      </c>
      <c r="O7">
        <v>3</v>
      </c>
      <c r="P7" t="s">
        <v>63</v>
      </c>
      <c r="Q7">
        <v>5000</v>
      </c>
      <c r="R7" s="24">
        <f>Q7*Prishöjningsfaktor_FPI*Moms</f>
        <v>86087.5</v>
      </c>
      <c r="S7" s="8" t="s">
        <v>35</v>
      </c>
      <c r="T7" s="8" t="s">
        <v>159</v>
      </c>
      <c r="U7" s="8">
        <v>220</v>
      </c>
      <c r="V7" s="15">
        <f t="shared" si="2"/>
        <v>1.1157142857142859</v>
      </c>
      <c r="W7" s="8" t="s">
        <v>36</v>
      </c>
      <c r="X7" s="8" t="s">
        <v>165</v>
      </c>
      <c r="Y7" s="8"/>
      <c r="Z7" s="8">
        <v>480</v>
      </c>
      <c r="AA7" s="8">
        <v>695</v>
      </c>
      <c r="AB7" s="10"/>
      <c r="AC7" s="12">
        <f t="shared" si="3"/>
        <v>1.1300000000000001</v>
      </c>
      <c r="AD7" s="12">
        <f t="shared" si="3"/>
        <v>1.1434375000000001</v>
      </c>
      <c r="AE7" t="s">
        <v>69</v>
      </c>
      <c r="AF7" t="s">
        <v>171</v>
      </c>
      <c r="AG7">
        <v>170</v>
      </c>
      <c r="AH7">
        <v>255</v>
      </c>
      <c r="AI7" s="12">
        <f t="shared" si="4"/>
        <v>1.117</v>
      </c>
      <c r="AJ7" s="12">
        <f t="shared" si="5"/>
        <v>1.1255000000000002</v>
      </c>
      <c r="AK7" s="12"/>
      <c r="AL7" s="12"/>
      <c r="AM7" t="s">
        <v>69</v>
      </c>
      <c r="AN7" t="s">
        <v>77</v>
      </c>
      <c r="AO7">
        <v>33000</v>
      </c>
      <c r="AP7" s="25">
        <f>AO7*Prishöjningsfaktor_FPI*Moms</f>
        <v>568177.50000000012</v>
      </c>
      <c r="AU7" t="s">
        <v>69</v>
      </c>
      <c r="AV7" t="s">
        <v>182</v>
      </c>
      <c r="AW7">
        <v>135</v>
      </c>
      <c r="AX7">
        <v>140</v>
      </c>
      <c r="AY7">
        <v>180</v>
      </c>
      <c r="AZ7">
        <v>225</v>
      </c>
      <c r="BA7" s="24">
        <f t="shared" si="6"/>
        <v>2324.3625000000002</v>
      </c>
      <c r="BB7" s="24">
        <f t="shared" si="6"/>
        <v>2410.4500000000003</v>
      </c>
      <c r="BC7" s="24">
        <f t="shared" si="6"/>
        <v>3099.15</v>
      </c>
      <c r="BD7" s="24">
        <f t="shared" si="6"/>
        <v>3873.9375</v>
      </c>
      <c r="BW7" s="14" t="s">
        <v>121</v>
      </c>
      <c r="BX7" s="14">
        <v>70000</v>
      </c>
      <c r="BY7" s="24">
        <f t="shared" si="7"/>
        <v>1205225.0000000002</v>
      </c>
      <c r="BZ7" t="s">
        <v>84</v>
      </c>
      <c r="CA7">
        <v>15200</v>
      </c>
      <c r="CB7" s="25">
        <f>CA7*Prishöjningsfaktor_FPI*Moms</f>
        <v>261706.00000000003</v>
      </c>
      <c r="CC7" t="s">
        <v>192</v>
      </c>
      <c r="CD7" s="19">
        <v>1.75</v>
      </c>
    </row>
    <row r="8" spans="1:82" x14ac:dyDescent="0.25">
      <c r="G8" t="s">
        <v>130</v>
      </c>
      <c r="H8" s="19">
        <v>2.25</v>
      </c>
      <c r="I8" s="8" t="s">
        <v>28</v>
      </c>
      <c r="J8" s="8" t="s">
        <v>36</v>
      </c>
      <c r="K8" s="8" t="s">
        <v>134</v>
      </c>
      <c r="L8" s="8">
        <v>870</v>
      </c>
      <c r="M8" s="8">
        <v>250</v>
      </c>
      <c r="N8" s="12">
        <f t="shared" si="1"/>
        <v>1.1470270270270271</v>
      </c>
      <c r="S8" s="8" t="s">
        <v>36</v>
      </c>
      <c r="T8" s="8" t="s">
        <v>160</v>
      </c>
      <c r="U8" s="8">
        <v>325</v>
      </c>
      <c r="V8" s="15">
        <f t="shared" si="2"/>
        <v>1.1232142857142857</v>
      </c>
      <c r="W8" t="s">
        <v>37</v>
      </c>
      <c r="X8" t="s">
        <v>166</v>
      </c>
      <c r="Y8" s="18">
        <v>160</v>
      </c>
      <c r="Z8" s="18">
        <v>250</v>
      </c>
      <c r="AA8" s="18">
        <v>325</v>
      </c>
      <c r="AB8" s="9">
        <f>Y8/jmfpris_innertak</f>
        <v>1</v>
      </c>
      <c r="AC8" s="12">
        <f t="shared" si="3"/>
        <v>1.1156250000000001</v>
      </c>
      <c r="AD8" s="12">
        <f t="shared" si="3"/>
        <v>1.1203125</v>
      </c>
      <c r="AE8" s="8" t="s">
        <v>35</v>
      </c>
      <c r="AF8" s="8" t="s">
        <v>172</v>
      </c>
      <c r="AG8" s="8">
        <v>120</v>
      </c>
      <c r="AH8" s="8">
        <v>180</v>
      </c>
      <c r="AI8" s="15">
        <f t="shared" si="4"/>
        <v>1.1120000000000001</v>
      </c>
      <c r="AJ8" s="15">
        <f t="shared" si="5"/>
        <v>1.1180000000000001</v>
      </c>
      <c r="AK8" s="16"/>
      <c r="AL8" s="16"/>
      <c r="AU8" t="s">
        <v>91</v>
      </c>
      <c r="AV8" t="s">
        <v>183</v>
      </c>
      <c r="AW8">
        <v>150</v>
      </c>
      <c r="AX8">
        <v>165</v>
      </c>
      <c r="AY8">
        <v>190</v>
      </c>
      <c r="AZ8">
        <v>240</v>
      </c>
      <c r="BA8" s="24">
        <f t="shared" si="6"/>
        <v>2582.6250000000005</v>
      </c>
      <c r="BB8" s="24">
        <f t="shared" si="6"/>
        <v>2840.8874999999998</v>
      </c>
      <c r="BC8" s="24">
        <f t="shared" si="6"/>
        <v>3271.3250000000007</v>
      </c>
      <c r="BD8" s="24">
        <f t="shared" si="6"/>
        <v>4132.2000000000007</v>
      </c>
      <c r="BW8" s="14" t="s">
        <v>17</v>
      </c>
      <c r="BX8" s="14">
        <v>15000</v>
      </c>
      <c r="BY8" s="24">
        <f t="shared" si="7"/>
        <v>258262.5</v>
      </c>
      <c r="CC8" t="s">
        <v>193</v>
      </c>
      <c r="CD8" s="19">
        <v>1.5</v>
      </c>
    </row>
    <row r="9" spans="1:82" x14ac:dyDescent="0.25">
      <c r="I9" t="s">
        <v>29</v>
      </c>
      <c r="J9" t="s">
        <v>37</v>
      </c>
      <c r="K9" t="s">
        <v>135</v>
      </c>
      <c r="L9">
        <v>330</v>
      </c>
      <c r="M9">
        <v>250</v>
      </c>
      <c r="N9" s="12">
        <f t="shared" si="1"/>
        <v>1.117837837837838</v>
      </c>
      <c r="S9" t="s">
        <v>37</v>
      </c>
      <c r="T9" t="s">
        <v>161</v>
      </c>
      <c r="U9">
        <v>220</v>
      </c>
      <c r="V9" s="12">
        <f t="shared" si="2"/>
        <v>1.1157142857142859</v>
      </c>
      <c r="W9" t="s">
        <v>38</v>
      </c>
      <c r="X9" t="s">
        <v>167</v>
      </c>
      <c r="Y9">
        <v>195</v>
      </c>
      <c r="Z9">
        <v>290</v>
      </c>
      <c r="AA9">
        <v>390</v>
      </c>
      <c r="AB9" s="9">
        <f>Y9/jmfpris_innertak</f>
        <v>1.21875</v>
      </c>
      <c r="AC9" s="12">
        <f t="shared" si="3"/>
        <v>1.118125</v>
      </c>
      <c r="AD9" s="12">
        <f t="shared" si="3"/>
        <v>1.1243750000000001</v>
      </c>
      <c r="AE9" s="8" t="s">
        <v>36</v>
      </c>
      <c r="AF9" s="8" t="s">
        <v>173</v>
      </c>
      <c r="AG9" s="8">
        <v>325</v>
      </c>
      <c r="AH9" s="8">
        <v>485</v>
      </c>
      <c r="AI9" s="15">
        <f t="shared" si="4"/>
        <v>1.1325000000000001</v>
      </c>
      <c r="AJ9" s="15">
        <f t="shared" si="5"/>
        <v>1.1485000000000001</v>
      </c>
      <c r="AK9" s="16"/>
      <c r="AL9" s="16"/>
      <c r="AU9" s="8" t="s">
        <v>35</v>
      </c>
      <c r="AV9" s="8" t="s">
        <v>184</v>
      </c>
      <c r="AW9" s="8">
        <v>190</v>
      </c>
      <c r="AX9" s="8">
        <v>200</v>
      </c>
      <c r="AY9" s="8">
        <v>215</v>
      </c>
      <c r="AZ9" s="8">
        <v>280</v>
      </c>
      <c r="BA9" s="24">
        <f t="shared" si="6"/>
        <v>3271.3250000000007</v>
      </c>
      <c r="BB9" s="24">
        <f t="shared" si="6"/>
        <v>3443.5</v>
      </c>
      <c r="BC9" s="24">
        <f t="shared" si="6"/>
        <v>3701.7625000000003</v>
      </c>
      <c r="BD9" s="24">
        <f t="shared" si="6"/>
        <v>4820.9000000000005</v>
      </c>
      <c r="BW9" s="14" t="s">
        <v>18</v>
      </c>
      <c r="BX9" s="14">
        <v>60000</v>
      </c>
      <c r="BY9" s="24">
        <f t="shared" si="7"/>
        <v>1033050</v>
      </c>
      <c r="CC9" t="s">
        <v>194</v>
      </c>
      <c r="CD9" s="19">
        <v>1</v>
      </c>
    </row>
    <row r="10" spans="1:82" x14ac:dyDescent="0.25">
      <c r="I10" t="s">
        <v>29</v>
      </c>
      <c r="J10" t="s">
        <v>38</v>
      </c>
      <c r="K10" t="s">
        <v>136</v>
      </c>
      <c r="L10">
        <v>435</v>
      </c>
      <c r="M10">
        <v>250</v>
      </c>
      <c r="N10" s="12">
        <f t="shared" si="1"/>
        <v>1.1235135135135137</v>
      </c>
      <c r="S10" s="8" t="s">
        <v>39</v>
      </c>
      <c r="T10" s="8" t="s">
        <v>162</v>
      </c>
      <c r="U10" s="8">
        <v>185</v>
      </c>
      <c r="V10" s="15">
        <f t="shared" si="2"/>
        <v>1.1132142857142857</v>
      </c>
      <c r="W10" t="s">
        <v>67</v>
      </c>
      <c r="X10" t="s">
        <v>168</v>
      </c>
      <c r="Y10">
        <v>240</v>
      </c>
      <c r="Z10">
        <v>360</v>
      </c>
      <c r="AA10">
        <v>480</v>
      </c>
      <c r="AB10" s="9">
        <f>Y10/jmfpris_innertak</f>
        <v>1.5</v>
      </c>
      <c r="AC10" s="12">
        <f t="shared" si="3"/>
        <v>1.1225000000000001</v>
      </c>
      <c r="AD10" s="12">
        <f t="shared" si="3"/>
        <v>1.1300000000000001</v>
      </c>
      <c r="AE10" s="8" t="s">
        <v>70</v>
      </c>
      <c r="AF10" s="8" t="s">
        <v>174</v>
      </c>
      <c r="AG10" s="8">
        <v>240</v>
      </c>
      <c r="AH10" s="8">
        <v>360</v>
      </c>
      <c r="AI10" s="15">
        <f t="shared" si="4"/>
        <v>1.1240000000000001</v>
      </c>
      <c r="AJ10" s="15">
        <f t="shared" si="5"/>
        <v>1.1360000000000001</v>
      </c>
      <c r="AK10" s="16"/>
      <c r="AL10" s="16"/>
      <c r="AU10" s="8" t="s">
        <v>36</v>
      </c>
      <c r="AV10" s="8" t="s">
        <v>185</v>
      </c>
      <c r="AW10" s="8">
        <v>165</v>
      </c>
      <c r="AX10" s="8">
        <v>175</v>
      </c>
      <c r="AY10" s="8">
        <v>200</v>
      </c>
      <c r="AZ10" s="8">
        <v>260</v>
      </c>
      <c r="BA10" s="24">
        <f t="shared" si="6"/>
        <v>2840.8874999999998</v>
      </c>
      <c r="BB10" s="24">
        <f t="shared" si="6"/>
        <v>3013.0625000000005</v>
      </c>
      <c r="BC10" s="24">
        <f t="shared" si="6"/>
        <v>3443.5</v>
      </c>
      <c r="BD10" s="24">
        <f t="shared" si="6"/>
        <v>4476.55</v>
      </c>
      <c r="BW10" s="14" t="s">
        <v>19</v>
      </c>
      <c r="BX10" s="14">
        <v>8000</v>
      </c>
      <c r="BY10" s="24">
        <f t="shared" si="7"/>
        <v>137740</v>
      </c>
      <c r="CC10" t="s">
        <v>195</v>
      </c>
      <c r="CD10" s="19">
        <v>1.5</v>
      </c>
    </row>
    <row r="11" spans="1:82" x14ac:dyDescent="0.25">
      <c r="I11" s="8" t="s">
        <v>30</v>
      </c>
      <c r="J11" s="8" t="s">
        <v>39</v>
      </c>
      <c r="K11" s="8" t="s">
        <v>137</v>
      </c>
      <c r="L11" s="8">
        <v>250</v>
      </c>
      <c r="M11" s="8">
        <v>250</v>
      </c>
      <c r="N11" s="12">
        <f t="shared" si="1"/>
        <v>1.1135135135135137</v>
      </c>
      <c r="AB11" s="23">
        <v>5</v>
      </c>
      <c r="AC11" s="23">
        <v>6</v>
      </c>
      <c r="AD11" s="23">
        <v>7</v>
      </c>
      <c r="AE11" s="8" t="s">
        <v>71</v>
      </c>
      <c r="AF11" s="8" t="s">
        <v>175</v>
      </c>
      <c r="AG11" s="8">
        <v>280</v>
      </c>
      <c r="AH11" s="8">
        <v>420</v>
      </c>
      <c r="AI11" s="15">
        <f t="shared" si="4"/>
        <v>1.1280000000000001</v>
      </c>
      <c r="AJ11" s="15">
        <f t="shared" si="5"/>
        <v>1.1420000000000001</v>
      </c>
      <c r="AK11" s="16"/>
      <c r="AL11" s="16"/>
      <c r="AU11" s="8" t="s">
        <v>70</v>
      </c>
      <c r="AV11" s="8" t="s">
        <v>186</v>
      </c>
      <c r="AW11" s="8">
        <v>175</v>
      </c>
      <c r="AX11" s="8">
        <v>190</v>
      </c>
      <c r="AY11" s="8">
        <v>210</v>
      </c>
      <c r="AZ11" s="8">
        <v>270</v>
      </c>
      <c r="BA11" s="24">
        <f t="shared" si="6"/>
        <v>3013.0625000000005</v>
      </c>
      <c r="BB11" s="24">
        <f t="shared" si="6"/>
        <v>3271.3250000000007</v>
      </c>
      <c r="BC11" s="24">
        <f t="shared" si="6"/>
        <v>3615.6750000000002</v>
      </c>
      <c r="BD11" s="24">
        <f t="shared" si="6"/>
        <v>4648.7250000000004</v>
      </c>
      <c r="BY11" s="11"/>
      <c r="CC11" t="s">
        <v>196</v>
      </c>
      <c r="CD11" s="19">
        <v>1.25</v>
      </c>
    </row>
    <row r="12" spans="1:82" x14ac:dyDescent="0.25">
      <c r="I12" t="s">
        <v>31</v>
      </c>
      <c r="J12" t="s">
        <v>40</v>
      </c>
      <c r="K12" t="s">
        <v>138</v>
      </c>
      <c r="L12">
        <v>250</v>
      </c>
      <c r="M12">
        <v>250</v>
      </c>
      <c r="N12" s="12">
        <f t="shared" si="1"/>
        <v>1.1135135135135137</v>
      </c>
      <c r="AE12" t="s">
        <v>37</v>
      </c>
      <c r="AF12" t="s">
        <v>176</v>
      </c>
      <c r="AG12">
        <v>150</v>
      </c>
      <c r="AH12">
        <v>225</v>
      </c>
      <c r="AI12" s="12">
        <f t="shared" si="4"/>
        <v>1.115</v>
      </c>
      <c r="AJ12" s="12">
        <f t="shared" si="5"/>
        <v>1.1225000000000001</v>
      </c>
      <c r="AK12" s="16"/>
      <c r="AL12" s="16"/>
      <c r="AU12" t="s">
        <v>37</v>
      </c>
      <c r="AV12" t="s">
        <v>187</v>
      </c>
      <c r="AW12">
        <v>215</v>
      </c>
      <c r="AX12">
        <v>235</v>
      </c>
      <c r="AY12">
        <v>255</v>
      </c>
      <c r="AZ12">
        <v>315</v>
      </c>
      <c r="BA12" s="24">
        <f t="shared" si="6"/>
        <v>3701.7625000000003</v>
      </c>
      <c r="BB12" s="24">
        <f t="shared" si="6"/>
        <v>4046.1125000000002</v>
      </c>
      <c r="BC12" s="24">
        <f t="shared" si="6"/>
        <v>4390.4625000000005</v>
      </c>
      <c r="BD12" s="24">
        <f t="shared" si="6"/>
        <v>5423.5125000000007</v>
      </c>
      <c r="CC12" t="s">
        <v>197</v>
      </c>
      <c r="CD12" s="19">
        <v>1.2</v>
      </c>
    </row>
    <row r="13" spans="1:82" x14ac:dyDescent="0.25">
      <c r="I13" t="s">
        <v>31</v>
      </c>
      <c r="J13" t="s">
        <v>42</v>
      </c>
      <c r="K13" t="s">
        <v>139</v>
      </c>
      <c r="L13">
        <v>270</v>
      </c>
      <c r="M13">
        <v>250</v>
      </c>
      <c r="N13" s="12">
        <f t="shared" si="1"/>
        <v>1.1145945945945948</v>
      </c>
      <c r="AE13" t="s">
        <v>38</v>
      </c>
      <c r="AF13" t="s">
        <v>177</v>
      </c>
      <c r="AG13">
        <v>240</v>
      </c>
      <c r="AH13">
        <v>380</v>
      </c>
      <c r="AI13" s="12">
        <f t="shared" si="4"/>
        <v>1.1240000000000001</v>
      </c>
      <c r="AJ13" s="12">
        <f t="shared" si="5"/>
        <v>1.1380000000000001</v>
      </c>
      <c r="AK13" s="16"/>
      <c r="AL13" s="16"/>
      <c r="AU13" t="s">
        <v>38</v>
      </c>
      <c r="AV13" t="s">
        <v>188</v>
      </c>
      <c r="AW13">
        <v>200</v>
      </c>
      <c r="AX13">
        <v>215</v>
      </c>
      <c r="AY13">
        <v>240</v>
      </c>
      <c r="AZ13">
        <v>300</v>
      </c>
      <c r="BA13" s="24">
        <f t="shared" si="6"/>
        <v>3443.5</v>
      </c>
      <c r="BB13" s="24">
        <f t="shared" si="6"/>
        <v>3701.7625000000003</v>
      </c>
      <c r="BC13" s="24">
        <f t="shared" si="6"/>
        <v>4132.2000000000007</v>
      </c>
      <c r="BD13" s="24">
        <f t="shared" si="6"/>
        <v>5165.2500000000009</v>
      </c>
      <c r="CC13" t="s">
        <v>198</v>
      </c>
      <c r="CD13" s="19">
        <v>0.9</v>
      </c>
    </row>
    <row r="14" spans="1:82" x14ac:dyDescent="0.25">
      <c r="I14" t="s">
        <v>31</v>
      </c>
      <c r="J14" t="s">
        <v>41</v>
      </c>
      <c r="K14" t="s">
        <v>140</v>
      </c>
      <c r="L14">
        <v>300</v>
      </c>
      <c r="M14">
        <v>250</v>
      </c>
      <c r="N14" s="12">
        <f t="shared" si="1"/>
        <v>1.1162162162162164</v>
      </c>
      <c r="AE14" s="8" t="s">
        <v>39</v>
      </c>
      <c r="AF14" s="8" t="s">
        <v>178</v>
      </c>
      <c r="AG14" s="8">
        <v>220</v>
      </c>
      <c r="AH14" s="8"/>
      <c r="AI14" s="15">
        <f>1.1+(AG14/jmfpris_yttertak)/100</f>
        <v>1.1220000000000001</v>
      </c>
      <c r="AJ14" s="15"/>
      <c r="AK14" s="16"/>
      <c r="AL14" s="16"/>
      <c r="AU14" t="s">
        <v>67</v>
      </c>
      <c r="AV14" t="s">
        <v>189</v>
      </c>
      <c r="AW14">
        <v>210</v>
      </c>
      <c r="AX14">
        <v>235</v>
      </c>
      <c r="AY14">
        <v>255</v>
      </c>
      <c r="AZ14">
        <v>315</v>
      </c>
      <c r="BA14" s="24">
        <f t="shared" si="6"/>
        <v>3615.6750000000002</v>
      </c>
      <c r="BB14" s="24">
        <f t="shared" si="6"/>
        <v>4046.1125000000002</v>
      </c>
      <c r="BC14" s="24">
        <f t="shared" si="6"/>
        <v>4390.4625000000005</v>
      </c>
      <c r="BD14" s="24">
        <f t="shared" si="6"/>
        <v>5423.5125000000007</v>
      </c>
    </row>
    <row r="15" spans="1:82" x14ac:dyDescent="0.25">
      <c r="I15" t="s">
        <v>31</v>
      </c>
      <c r="J15" t="s">
        <v>43</v>
      </c>
      <c r="K15" t="s">
        <v>141</v>
      </c>
      <c r="L15">
        <v>320</v>
      </c>
      <c r="M15">
        <v>250</v>
      </c>
      <c r="N15" s="12">
        <f t="shared" si="1"/>
        <v>1.1172972972972974</v>
      </c>
      <c r="AE15" t="s">
        <v>40</v>
      </c>
      <c r="AF15" t="s">
        <v>179</v>
      </c>
      <c r="AG15">
        <v>175</v>
      </c>
      <c r="AH15">
        <v>260</v>
      </c>
      <c r="AI15" s="12">
        <f>1.1+(AG15/jmfpris_yttertak)/100</f>
        <v>1.1175000000000002</v>
      </c>
      <c r="AJ15" s="12">
        <f>1.1+(AH15/jmfpris_yttertak)/100</f>
        <v>1.1260000000000001</v>
      </c>
      <c r="AK15" s="12"/>
      <c r="AL15" s="12"/>
    </row>
    <row r="16" spans="1:82" x14ac:dyDescent="0.25">
      <c r="I16" t="s">
        <v>31</v>
      </c>
      <c r="J16" t="s">
        <v>44</v>
      </c>
      <c r="K16" t="s">
        <v>142</v>
      </c>
      <c r="L16">
        <v>330</v>
      </c>
      <c r="M16">
        <v>250</v>
      </c>
      <c r="N16" s="12">
        <f t="shared" si="1"/>
        <v>1.117837837837838</v>
      </c>
      <c r="CC16" t="s">
        <v>199</v>
      </c>
    </row>
    <row r="17" spans="9:14" x14ac:dyDescent="0.25">
      <c r="I17" s="8" t="s">
        <v>48</v>
      </c>
      <c r="J17" s="8" t="s">
        <v>45</v>
      </c>
      <c r="K17" s="8" t="s">
        <v>143</v>
      </c>
      <c r="L17" s="8">
        <v>285</v>
      </c>
      <c r="M17" s="8">
        <v>250</v>
      </c>
      <c r="N17" s="12">
        <f t="shared" si="1"/>
        <v>1.1154054054054054</v>
      </c>
    </row>
    <row r="18" spans="9:14" x14ac:dyDescent="0.25">
      <c r="I18" s="8" t="s">
        <v>48</v>
      </c>
      <c r="J18" s="8" t="s">
        <v>46</v>
      </c>
      <c r="K18" s="8" t="s">
        <v>144</v>
      </c>
      <c r="L18" s="8">
        <v>305</v>
      </c>
      <c r="M18" s="8">
        <v>250</v>
      </c>
      <c r="N18" s="12">
        <f t="shared" si="1"/>
        <v>1.1164864864864865</v>
      </c>
    </row>
    <row r="19" spans="9:14" x14ac:dyDescent="0.25">
      <c r="I19" s="8" t="s">
        <v>48</v>
      </c>
      <c r="J19" s="8" t="s">
        <v>47</v>
      </c>
      <c r="K19" s="8" t="s">
        <v>145</v>
      </c>
      <c r="L19" s="8">
        <v>315</v>
      </c>
      <c r="M19" s="8">
        <v>250</v>
      </c>
      <c r="N19" s="12">
        <f t="shared" si="1"/>
        <v>1.1170270270270271</v>
      </c>
    </row>
    <row r="20" spans="9:14" x14ac:dyDescent="0.25">
      <c r="I20" t="s">
        <v>49</v>
      </c>
      <c r="J20" t="s">
        <v>50</v>
      </c>
      <c r="K20" t="s">
        <v>146</v>
      </c>
      <c r="L20">
        <v>185</v>
      </c>
      <c r="M20">
        <v>250</v>
      </c>
      <c r="N20" s="12">
        <f t="shared" si="1"/>
        <v>1.1100000000000001</v>
      </c>
    </row>
    <row r="21" spans="9:14" x14ac:dyDescent="0.25">
      <c r="I21" t="s">
        <v>49</v>
      </c>
      <c r="J21" t="s">
        <v>51</v>
      </c>
      <c r="K21" t="s">
        <v>147</v>
      </c>
      <c r="L21">
        <v>225</v>
      </c>
      <c r="M21">
        <v>250</v>
      </c>
      <c r="N21" s="12">
        <f t="shared" si="1"/>
        <v>1.1121621621621622</v>
      </c>
    </row>
    <row r="22" spans="9:14" x14ac:dyDescent="0.25">
      <c r="I22" t="s">
        <v>49</v>
      </c>
      <c r="J22" t="s">
        <v>52</v>
      </c>
      <c r="K22" t="s">
        <v>148</v>
      </c>
      <c r="L22">
        <v>260</v>
      </c>
      <c r="M22">
        <v>250</v>
      </c>
      <c r="N22" s="12">
        <f t="shared" si="1"/>
        <v>1.1140540540540542</v>
      </c>
    </row>
    <row r="23" spans="9:14" x14ac:dyDescent="0.25">
      <c r="I23" t="s">
        <v>49</v>
      </c>
      <c r="J23" t="s">
        <v>53</v>
      </c>
      <c r="K23" t="s">
        <v>149</v>
      </c>
      <c r="L23">
        <v>285</v>
      </c>
      <c r="M23">
        <v>250</v>
      </c>
      <c r="N23" s="12">
        <f t="shared" si="1"/>
        <v>1.1154054054054054</v>
      </c>
    </row>
    <row r="24" spans="9:14" x14ac:dyDescent="0.25">
      <c r="I24" s="8" t="s">
        <v>49</v>
      </c>
      <c r="J24" s="8" t="s">
        <v>54</v>
      </c>
      <c r="K24" s="8" t="s">
        <v>150</v>
      </c>
      <c r="L24" s="8">
        <v>230</v>
      </c>
      <c r="M24" s="8">
        <v>250</v>
      </c>
      <c r="N24" s="12">
        <f t="shared" si="1"/>
        <v>1.1124324324324326</v>
      </c>
    </row>
    <row r="25" spans="9:14" x14ac:dyDescent="0.25">
      <c r="I25" s="8" t="s">
        <v>49</v>
      </c>
      <c r="J25" s="8" t="s">
        <v>55</v>
      </c>
      <c r="K25" s="8" t="s">
        <v>151</v>
      </c>
      <c r="L25" s="8">
        <v>245</v>
      </c>
      <c r="M25" s="8">
        <v>250</v>
      </c>
      <c r="N25" s="12">
        <f t="shared" si="1"/>
        <v>1.1132432432432433</v>
      </c>
    </row>
    <row r="26" spans="9:14" x14ac:dyDescent="0.25">
      <c r="I26" s="8" t="s">
        <v>49</v>
      </c>
      <c r="J26" s="8" t="s">
        <v>56</v>
      </c>
      <c r="K26" s="8" t="s">
        <v>152</v>
      </c>
      <c r="L26" s="8">
        <v>300</v>
      </c>
      <c r="M26" s="8">
        <v>250</v>
      </c>
      <c r="N26" s="12">
        <f t="shared" si="1"/>
        <v>1.1162162162162164</v>
      </c>
    </row>
    <row r="27" spans="9:14" x14ac:dyDescent="0.25">
      <c r="I27" s="8" t="s">
        <v>49</v>
      </c>
      <c r="J27" s="8" t="s">
        <v>57</v>
      </c>
      <c r="K27" s="8" t="s">
        <v>153</v>
      </c>
      <c r="L27" s="8">
        <v>340</v>
      </c>
      <c r="M27" s="8">
        <v>250</v>
      </c>
      <c r="N27" s="12">
        <f t="shared" si="1"/>
        <v>1.1183783783783785</v>
      </c>
    </row>
    <row r="28" spans="9:14" x14ac:dyDescent="0.25">
      <c r="I28" s="8" t="s">
        <v>49</v>
      </c>
      <c r="J28" s="8" t="s">
        <v>58</v>
      </c>
      <c r="K28" s="8" t="s">
        <v>154</v>
      </c>
      <c r="L28" s="8">
        <v>370</v>
      </c>
      <c r="M28" s="8">
        <v>250</v>
      </c>
      <c r="N28" s="12">
        <f t="shared" si="1"/>
        <v>1.1200000000000001</v>
      </c>
    </row>
    <row r="29" spans="9:14" x14ac:dyDescent="0.25">
      <c r="I29" s="8" t="s">
        <v>49</v>
      </c>
      <c r="J29" s="8" t="s">
        <v>59</v>
      </c>
      <c r="K29" s="8" t="s">
        <v>155</v>
      </c>
      <c r="L29" s="8">
        <v>330</v>
      </c>
      <c r="M29" s="8">
        <v>250</v>
      </c>
      <c r="N29" s="12">
        <f t="shared" si="1"/>
        <v>1.117837837837838</v>
      </c>
    </row>
    <row r="30" spans="9:14" x14ac:dyDescent="0.25">
      <c r="I30" s="8" t="s">
        <v>49</v>
      </c>
      <c r="J30" s="8" t="s">
        <v>60</v>
      </c>
      <c r="K30" s="8" t="s">
        <v>156</v>
      </c>
      <c r="L30" s="8">
        <v>400</v>
      </c>
      <c r="M30" s="8">
        <v>250</v>
      </c>
      <c r="N30" s="12">
        <f t="shared" si="1"/>
        <v>1.1216216216216217</v>
      </c>
    </row>
    <row r="31" spans="9:14" x14ac:dyDescent="0.25">
      <c r="I31" s="8"/>
      <c r="J31" s="8"/>
      <c r="K31" s="8"/>
      <c r="L31" s="8"/>
      <c r="M31" s="8"/>
      <c r="N31" s="12"/>
    </row>
  </sheetData>
  <phoneticPr fontId="3" type="noConversion"/>
  <dataValidations disablePrompts="1" count="1">
    <dataValidation type="list" allowBlank="1" showInputMessage="1" showErrorMessage="1" sqref="AB19" xr:uid="{81FA3817-5029-4E85-B009-42D1A0154D3B}">
      <formula1>$Z$18:$Z$21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3A94D389FFE264EB2F3F6B1F57230B5" ma:contentTypeVersion="12" ma:contentTypeDescription="Skapa ett nytt dokument." ma:contentTypeScope="" ma:versionID="35eb813f27fef671c6204ac456ba59d9">
  <xsd:schema xmlns:xsd="http://www.w3.org/2001/XMLSchema" xmlns:xs="http://www.w3.org/2001/XMLSchema" xmlns:p="http://schemas.microsoft.com/office/2006/metadata/properties" xmlns:ns2="42f6929c-7497-4fbc-999b-8d8ce8f715aa" xmlns:ns3="dc085be0-fca3-4993-9674-220bf0b75bb4" targetNamespace="http://schemas.microsoft.com/office/2006/metadata/properties" ma:root="true" ma:fieldsID="eaf7d27e9017643da0db6c02cd482c23" ns2:_="" ns3:_="">
    <xsd:import namespace="42f6929c-7497-4fbc-999b-8d8ce8f715aa"/>
    <xsd:import namespace="dc085be0-fca3-4993-9674-220bf0b75b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f6929c-7497-4fbc-999b-8d8ce8f71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85be0-fca3-4993-9674-220bf0b75bb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63EF48-BFE5-481B-986C-BEDE8FE8D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f6929c-7497-4fbc-999b-8d8ce8f715aa"/>
    <ds:schemaRef ds:uri="dc085be0-fca3-4993-9674-220bf0b75b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7887C4-F280-4802-97C9-20237DE9C8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760F594-140A-4149-87CB-281F2DB2C0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Data</vt:lpstr>
      <vt:lpstr>BPI</vt:lpstr>
      <vt:lpstr>jmfpris_innertak</vt:lpstr>
      <vt:lpstr>jmfpris_vagg</vt:lpstr>
      <vt:lpstr>jmfpris_yttertak</vt:lpstr>
      <vt:lpstr>Moms</vt:lpstr>
      <vt:lpstr>Prishöjningsfaktor_FPI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Lindqvist</dc:creator>
  <cp:lastModifiedBy>Jesper Lönn Stråle</cp:lastModifiedBy>
  <dcterms:created xsi:type="dcterms:W3CDTF">2021-01-19T14:37:42Z</dcterms:created>
  <dcterms:modified xsi:type="dcterms:W3CDTF">2021-07-28T14:59:59Z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0x010100E3A94D389FFE264EB2F3F6B1F57230B5</vt:lpwstr>
  </property>
</Properties>
</file>