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eeeb833f226042/Bifogade filer/"/>
    </mc:Choice>
  </mc:AlternateContent>
  <xr:revisionPtr revIDLastSave="6" documentId="8_{AAFD49A2-6E8B-4967-BA6F-A1DA10E06AC3}" xr6:coauthVersionLast="47" xr6:coauthVersionMax="47" xr10:uidLastSave="{5CC0F219-73B6-4AFA-81C8-B6694E353544}"/>
  <bookViews>
    <workbookView xWindow="-120" yWindow="-120" windowWidth="29040" windowHeight="15720" activeTab="1" xr2:uid="{B0F74E44-B99C-4F80-BB63-77B6DE048BBA}"/>
  </bookViews>
  <sheets>
    <sheet name="Formulär" sheetId="3" r:id="rId1"/>
    <sheet name="Data" sheetId="1" r:id="rId2"/>
    <sheet name="Blad2" sheetId="2" r:id="rId3"/>
  </sheets>
  <definedNames>
    <definedName name="BPI">Data!$H$4</definedName>
    <definedName name="BRA">Formulär!$B$10</definedName>
    <definedName name="Faktor_Kalkylvärde">Data!$J$4</definedName>
    <definedName name="_xlnm.Print_Area" localSheetId="0">Formulär!$L$1:$Q$34</definedName>
    <definedName name="Rivning_Sanering">Data!$I$4</definedName>
    <definedName name="Yta">Formulär!$I$15</definedName>
    <definedName name="YtaFörstarisk">Formulär!$I$41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30" i="3"/>
  <c r="I20" i="3" l="1"/>
  <c r="I15" i="3"/>
  <c r="I21" i="3"/>
  <c r="I36" i="3"/>
  <c r="J15" i="3"/>
  <c r="I26" i="3"/>
  <c r="I27" i="3"/>
  <c r="I28" i="3"/>
  <c r="I29" i="3"/>
  <c r="I25" i="3"/>
  <c r="O26" i="3" l="1"/>
  <c r="N11" i="3"/>
  <c r="O25" i="3"/>
  <c r="O24" i="3"/>
  <c r="I22" i="3"/>
  <c r="N12" i="3"/>
  <c r="M7" i="3"/>
  <c r="I44" i="3" l="1"/>
  <c r="I17" i="3"/>
  <c r="I50" i="3" l="1"/>
  <c r="O28" i="3" s="1"/>
  <c r="I46" i="3"/>
  <c r="I33" i="3"/>
  <c r="O15" i="3" s="1"/>
  <c r="O27" i="3" l="1"/>
</calcChain>
</file>

<file path=xl/sharedStrings.xml><?xml version="1.0" encoding="utf-8"?>
<sst xmlns="http://schemas.openxmlformats.org/spreadsheetml/2006/main" count="81" uniqueCount="62">
  <si>
    <t>Namn</t>
  </si>
  <si>
    <t>BvID</t>
  </si>
  <si>
    <t>Stomme</t>
  </si>
  <si>
    <t>Mosaikfönster</t>
  </si>
  <si>
    <t>GRUNDUPPGIFTER</t>
  </si>
  <si>
    <t>Orgel</t>
  </si>
  <si>
    <t>Stämmor</t>
  </si>
  <si>
    <t>Klockor</t>
  </si>
  <si>
    <t>Skick</t>
  </si>
  <si>
    <t>Sten</t>
  </si>
  <si>
    <t>Trä (timmer)</t>
  </si>
  <si>
    <t>Trä (reglar)</t>
  </si>
  <si>
    <t>Puts</t>
  </si>
  <si>
    <t>Trä</t>
  </si>
  <si>
    <t>Tegel</t>
  </si>
  <si>
    <t>Annat</t>
  </si>
  <si>
    <t>Koppar</t>
  </si>
  <si>
    <t>Plåt</t>
  </si>
  <si>
    <t>Normalt bruksskick</t>
  </si>
  <si>
    <t>Underhållsbehov</t>
  </si>
  <si>
    <t>NyrenoveratTtoppskick</t>
  </si>
  <si>
    <t>Nyrenoverat/Toppskick</t>
  </si>
  <si>
    <t>Värdering kyrkobyggnad</t>
  </si>
  <si>
    <t>Grunduppgifter</t>
  </si>
  <si>
    <t>Byggnadsdelar</t>
  </si>
  <si>
    <t>Konstnärlig utsmyckning</t>
  </si>
  <si>
    <t>Återställningsgrad</t>
  </si>
  <si>
    <t>Uppräkning %</t>
  </si>
  <si>
    <t>Belopp/st</t>
  </si>
  <si>
    <t>Budget</t>
  </si>
  <si>
    <t>Standard</t>
  </si>
  <si>
    <t>Exklusivt</t>
  </si>
  <si>
    <t>Antal klockor</t>
  </si>
  <si>
    <t>Konstnärlig utsmyckning, vägg- tak- och glasmålningar</t>
  </si>
  <si>
    <t>Justeringar av Förstarisk belopp</t>
  </si>
  <si>
    <t>Fastighetens skick</t>
  </si>
  <si>
    <t>Enbart rivning/sanering vid totalskada</t>
  </si>
  <si>
    <t>Uppbyggnad till annat</t>
  </si>
  <si>
    <t>Återställningsgrad materialval</t>
  </si>
  <si>
    <t>Kulturell särart (Återställning med icke rationella metoder)</t>
  </si>
  <si>
    <t>Ange kvm</t>
  </si>
  <si>
    <t>Kalkylvärde</t>
  </si>
  <si>
    <t>BPI</t>
  </si>
  <si>
    <t>Rivning/Sanering</t>
  </si>
  <si>
    <t>Antal mosaikfönster</t>
  </si>
  <si>
    <t>Antal orgelstämmor</t>
  </si>
  <si>
    <t>Resultat Värdering</t>
  </si>
  <si>
    <t>Justeringar</t>
  </si>
  <si>
    <t>Kulturell särart</t>
  </si>
  <si>
    <t>Yta BRA kvm</t>
  </si>
  <si>
    <t>BRA kvm</t>
  </si>
  <si>
    <t>Yta</t>
  </si>
  <si>
    <t>Förstarisk belopp</t>
  </si>
  <si>
    <t>Önskat BRA vid återuppbyggnad kvm</t>
  </si>
  <si>
    <t>Eget belopp</t>
  </si>
  <si>
    <t>Egna tillägg</t>
  </si>
  <si>
    <t>Faktor x BPI</t>
  </si>
  <si>
    <t>Kalkylvärde YTA</t>
  </si>
  <si>
    <t>Faktor kalkylvärde</t>
  </si>
  <si>
    <t>Kalkylvärde Byggnadsdelar</t>
  </si>
  <si>
    <t xml:space="preserve"> </t>
  </si>
  <si>
    <t>Badulende kyrka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</si>
</sst>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1" fillId="2" borderId="0" xfId="0" applyFont="1" applyFill="1"/>
    <xf numFmtId="164" fontId="0" fillId="0" borderId="0" xfId="1" applyNumberFormat="1" applyFont="1"/>
    <xf numFmtId="164" fontId="0" fillId="0" borderId="0" xfId="0" applyNumberFormat="1"/>
    <xf numFmtId="9" fontId="0" fillId="0" borderId="0" xfId="0" applyNumberFormat="1"/>
    <xf numFmtId="0" fontId="5" fillId="2" borderId="0" xfId="0" applyFont="1" applyFill="1" applyAlignment="1">
      <alignment horizontal="center"/>
    </xf>
    <xf numFmtId="0" fontId="4" fillId="2" borderId="0" xfId="0" applyFont="1" applyFill="1" applyAlignment="1"/>
    <xf numFmtId="0" fontId="4" fillId="2" borderId="4" xfId="0" applyFont="1" applyFill="1" applyBorder="1" applyAlignment="1"/>
    <xf numFmtId="0" fontId="4" fillId="2" borderId="4" xfId="0" applyFont="1" applyFill="1" applyBorder="1"/>
    <xf numFmtId="0" fontId="0" fillId="2" borderId="4" xfId="0" applyFill="1" applyBorder="1"/>
    <xf numFmtId="0" fontId="0" fillId="0" borderId="1" xfId="0" applyFill="1" applyBorder="1" applyProtection="1">
      <protection locked="0"/>
    </xf>
    <xf numFmtId="0" fontId="0" fillId="0" borderId="1" xfId="0" applyBorder="1" applyProtection="1">
      <protection locked="0"/>
    </xf>
    <xf numFmtId="165" fontId="0" fillId="0" borderId="0" xfId="1" applyNumberFormat="1" applyFont="1"/>
    <xf numFmtId="0" fontId="6" fillId="3" borderId="6" xfId="0" applyFont="1" applyFill="1" applyBorder="1"/>
    <xf numFmtId="164" fontId="0" fillId="4" borderId="5" xfId="1" applyNumberFormat="1" applyFont="1" applyFill="1" applyBorder="1"/>
    <xf numFmtId="164" fontId="4" fillId="6" borderId="1" xfId="1" applyNumberFormat="1" applyFont="1" applyFill="1" applyBorder="1"/>
    <xf numFmtId="0" fontId="1" fillId="2" borderId="7" xfId="0" applyFont="1" applyFill="1" applyBorder="1"/>
    <xf numFmtId="0" fontId="4" fillId="2" borderId="0" xfId="0" applyFont="1" applyFill="1" applyBorder="1"/>
    <xf numFmtId="0" fontId="0" fillId="2" borderId="0" xfId="0" applyFill="1" applyBorder="1"/>
    <xf numFmtId="0" fontId="1" fillId="2" borderId="4" xfId="0" applyFont="1" applyFill="1" applyBorder="1"/>
    <xf numFmtId="0" fontId="4" fillId="2" borderId="8" xfId="0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1" fillId="2" borderId="1" xfId="1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 applyAlignment="1" applyProtection="1">
      <alignment horizontal="center"/>
      <protection locked="0"/>
    </xf>
    <xf numFmtId="164" fontId="4" fillId="6" borderId="4" xfId="1" applyNumberFormat="1" applyFont="1" applyFill="1" applyBorder="1"/>
    <xf numFmtId="43" fontId="0" fillId="0" borderId="0" xfId="1" applyFont="1"/>
    <xf numFmtId="0" fontId="0" fillId="2" borderId="0" xfId="0" applyFill="1" applyAlignment="1">
      <alignment horizontal="center"/>
    </xf>
    <xf numFmtId="0" fontId="0" fillId="0" borderId="0" xfId="0" applyBorder="1"/>
    <xf numFmtId="0" fontId="8" fillId="0" borderId="0" xfId="0" applyFont="1"/>
    <xf numFmtId="164" fontId="0" fillId="7" borderId="1" xfId="1" applyNumberFormat="1" applyFont="1" applyFill="1" applyBorder="1" applyProtection="1">
      <protection locked="0"/>
    </xf>
    <xf numFmtId="0" fontId="1" fillId="0" borderId="4" xfId="0" applyFont="1" applyBorder="1" applyProtection="1">
      <protection hidden="1"/>
    </xf>
    <xf numFmtId="0" fontId="0" fillId="0" borderId="0" xfId="0" applyProtection="1">
      <protection hidden="1"/>
    </xf>
    <xf numFmtId="9" fontId="0" fillId="0" borderId="0" xfId="2" applyFont="1" applyProtection="1">
      <protection hidden="1"/>
    </xf>
    <xf numFmtId="164" fontId="0" fillId="0" borderId="0" xfId="1" applyNumberFormat="1" applyFont="1" applyProtection="1">
      <protection hidden="1"/>
    </xf>
    <xf numFmtId="164" fontId="1" fillId="0" borderId="0" xfId="0" applyNumberFormat="1" applyFont="1" applyBorder="1" applyProtection="1">
      <protection hidden="1"/>
    </xf>
    <xf numFmtId="0" fontId="1" fillId="0" borderId="0" xfId="0" applyFont="1" applyBorder="1" applyProtection="1">
      <protection hidden="1"/>
    </xf>
    <xf numFmtId="164" fontId="1" fillId="0" borderId="0" xfId="1" applyNumberFormat="1" applyFont="1" applyProtection="1">
      <protection hidden="1"/>
    </xf>
    <xf numFmtId="0" fontId="0" fillId="0" borderId="0" xfId="0" applyProtection="1">
      <protection locked="0" hidden="1"/>
    </xf>
    <xf numFmtId="164" fontId="1" fillId="0" borderId="0" xfId="0" applyNumberFormat="1" applyFont="1" applyProtection="1">
      <protection hidden="1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5" fillId="2" borderId="1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4" fillId="0" borderId="2" xfId="0" applyFont="1" applyFill="1" applyBorder="1" applyAlignment="1" applyProtection="1">
      <alignment horizontal="left"/>
      <protection locked="0"/>
    </xf>
    <xf numFmtId="0" fontId="4" fillId="0" borderId="8" xfId="0" applyFont="1" applyFill="1" applyBorder="1" applyAlignment="1" applyProtection="1">
      <alignment horizontal="left"/>
      <protection locked="0"/>
    </xf>
    <xf numFmtId="0" fontId="4" fillId="0" borderId="3" xfId="0" applyFont="1" applyFill="1" applyBorder="1" applyAlignment="1" applyProtection="1">
      <alignment horizontal="left"/>
      <protection locked="0"/>
    </xf>
    <xf numFmtId="0" fontId="5" fillId="2" borderId="0" xfId="0" applyFont="1" applyFill="1" applyAlignment="1">
      <alignment horizontal="center"/>
    </xf>
    <xf numFmtId="0" fontId="7" fillId="5" borderId="2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0" fillId="7" borderId="2" xfId="0" applyFill="1" applyBorder="1" applyAlignment="1" applyProtection="1">
      <alignment horizontal="left"/>
      <protection locked="0"/>
    </xf>
    <xf numFmtId="0" fontId="0" fillId="7" borderId="3" xfId="0" applyFill="1" applyBorder="1" applyAlignment="1" applyProtection="1">
      <alignment horizontal="left"/>
      <protection locked="0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$J$33" lockText="1" noThreeD="1"/>
</file>

<file path=xl/ctrlProps/ctrlProp2.xml><?xml version="1.0" encoding="utf-8"?>
<formControlPr xmlns="http://schemas.microsoft.com/office/spreadsheetml/2009/9/main" objectType="CheckBox" fmlaLink="$J$36" lockText="1" noThreeD="1"/>
</file>

<file path=xl/ctrlProps/ctrlProp3.xml><?xml version="1.0" encoding="utf-8"?>
<formControlPr xmlns="http://schemas.microsoft.com/office/spreadsheetml/2009/9/main" objectType="CheckBox" checked="Checked" fmlaLink="$J$4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31</xdr:row>
          <xdr:rowOff>9525</xdr:rowOff>
        </xdr:from>
        <xdr:to>
          <xdr:col>1</xdr:col>
          <xdr:colOff>276225</xdr:colOff>
          <xdr:row>32</xdr:row>
          <xdr:rowOff>76200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252941</xdr:colOff>
      <xdr:row>0</xdr:row>
      <xdr:rowOff>0</xdr:rowOff>
    </xdr:from>
    <xdr:to>
      <xdr:col>6</xdr:col>
      <xdr:colOff>530436</xdr:colOff>
      <xdr:row>1</xdr:row>
      <xdr:rowOff>111445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5858" y="0"/>
          <a:ext cx="2011891" cy="3006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123825</xdr:rowOff>
        </xdr:from>
        <xdr:to>
          <xdr:col>1</xdr:col>
          <xdr:colOff>257175</xdr:colOff>
          <xdr:row>36</xdr:row>
          <xdr:rowOff>47625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44</xdr:row>
          <xdr:rowOff>133350</xdr:rowOff>
        </xdr:from>
        <xdr:to>
          <xdr:col>1</xdr:col>
          <xdr:colOff>247650</xdr:colOff>
          <xdr:row>46</xdr:row>
          <xdr:rowOff>57150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259292</xdr:colOff>
      <xdr:row>0</xdr:row>
      <xdr:rowOff>105833</xdr:rowOff>
    </xdr:from>
    <xdr:to>
      <xdr:col>16</xdr:col>
      <xdr:colOff>2753</xdr:colOff>
      <xdr:row>2</xdr:row>
      <xdr:rowOff>34398</xdr:rowOff>
    </xdr:to>
    <xdr:pic>
      <xdr:nvPicPr>
        <xdr:cNvPr id="12" name="Bildobjek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8375" y="105833"/>
          <a:ext cx="2010834" cy="300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14478-CC79-4D94-9ACD-50F1EF049B7B}" name="tblStomme" displayName="tblStomme" ref="A3:B5" totalsRowShown="0">
  <autoFilter ref="A3:B5" xr:uid="{33D55B92-E915-4998-B490-891C3059BB81}"/>
  <tableColumns count="2">
    <tableColumn id="1" xr3:uid="{2B5545AD-D656-418E-A956-FC11C6DC6E4A}" name="Stomme"/>
    <tableColumn id="2" xr3:uid="{0A6BFA6B-F081-44CE-89FE-182705C815D0}" name="Uppräkning %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B8EA98-E34A-4683-AFC1-94A6D54C9B03}" name="tblByggnadsdelar" displayName="tblByggnadsdelar" ref="C3:D8" totalsRowShown="0">
  <autoFilter ref="C3:D8" xr:uid="{BE02D3D3-DBEB-4870-9640-B89238C68AD1}"/>
  <tableColumns count="2">
    <tableColumn id="1" xr3:uid="{D8567A36-FC50-4662-8F20-DD6444DB547D}" name="Byggnadsdelar"/>
    <tableColumn id="2" xr3:uid="{36C31C76-A78A-4406-9B06-D2C7B7DBE497}" name="Belopp/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EDCBAD-D226-484A-A451-B405A902243E}" name="tblSkick" displayName="tblSkick" ref="E3:E6" totalsRowShown="0">
  <autoFilter ref="E3:E6" xr:uid="{41D2146F-BD7B-456D-9E0B-E8D1A45303E6}"/>
  <tableColumns count="1">
    <tableColumn id="1" xr3:uid="{69C626AA-22B8-45B5-9013-F02C8FDFC272}" name="Skic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6CE8B5-5448-476E-AA50-92425A949AC5}" name="tblÅterställningsgrad" displayName="tblÅterställningsgrad" ref="F3:G6" totalsRowShown="0">
  <autoFilter ref="F3:G6" xr:uid="{31AD0021-DCEF-4D35-A9FA-247F2E6EA495}"/>
  <tableColumns count="2">
    <tableColumn id="1" xr3:uid="{3AD84B21-3E18-4673-B457-26D41A860145}" name="Återställningsgrad"/>
    <tableColumn id="2" xr3:uid="{6A5FD8F4-3BA1-4280-9739-BFF2A243D256}" name="Faktor x BP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D806-C573-4E74-BE55-39DC8D71E26C}">
  <sheetPr codeName="Blad3"/>
  <dimension ref="A1:T65"/>
  <sheetViews>
    <sheetView topLeftCell="A31" zoomScale="115" zoomScaleNormal="115" workbookViewId="0">
      <selection activeCell="I41" sqref="I41"/>
    </sheetView>
  </sheetViews>
  <sheetFormatPr defaultRowHeight="15" x14ac:dyDescent="0.25"/>
  <cols>
    <col min="1" max="2" width="8" customWidth="1"/>
    <col min="3" max="3" width="14.7109375" customWidth="1"/>
    <col min="4" max="4" width="9.140625" customWidth="1"/>
    <col min="5" max="5" width="12.140625" customWidth="1"/>
    <col min="6" max="6" width="13.85546875" customWidth="1"/>
    <col min="7" max="7" width="12.140625" customWidth="1"/>
    <col min="8" max="8" width="10.28515625" customWidth="1"/>
    <col min="9" max="9" width="17.42578125" customWidth="1"/>
    <col min="10" max="10" width="9.140625" customWidth="1"/>
    <col min="11" max="11" width="11.140625" bestFit="1" customWidth="1"/>
    <col min="13" max="13" width="14.5703125" customWidth="1"/>
    <col min="14" max="14" width="19.5703125" customWidth="1"/>
    <col min="15" max="15" width="22.140625" customWidth="1"/>
    <col min="16" max="16" width="11.7109375" customWidth="1"/>
    <col min="17" max="17" width="5.42578125" customWidth="1"/>
    <col min="20" max="20" width="14" bestFit="1" customWidth="1"/>
    <col min="21" max="21" width="12" customWidth="1"/>
    <col min="22" max="22" width="11.140625" bestFit="1" customWidth="1"/>
    <col min="24" max="24" width="12.140625" bestFit="1" customWidth="1"/>
    <col min="25" max="25" width="11.140625" bestFit="1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L1" s="30"/>
      <c r="M1" s="31"/>
      <c r="N1" s="31"/>
      <c r="O1" s="31"/>
      <c r="P1" s="31"/>
      <c r="Q1" s="31"/>
    </row>
    <row r="2" spans="1:17" x14ac:dyDescent="0.25">
      <c r="A2" s="2"/>
      <c r="B2" s="2"/>
      <c r="C2" s="2"/>
      <c r="D2" s="2"/>
      <c r="E2" s="2"/>
      <c r="F2" s="2"/>
      <c r="G2" s="2"/>
      <c r="H2" s="2"/>
      <c r="L2" s="32"/>
      <c r="M2" s="22"/>
      <c r="N2" s="22"/>
      <c r="O2" s="22"/>
      <c r="P2" s="22"/>
      <c r="Q2" s="22"/>
    </row>
    <row r="3" spans="1:17" x14ac:dyDescent="0.25">
      <c r="A3" s="2"/>
      <c r="B3" s="2"/>
      <c r="C3" s="2"/>
      <c r="D3" s="2"/>
      <c r="E3" s="2"/>
      <c r="F3" s="2"/>
      <c r="G3" s="2"/>
      <c r="H3" s="2"/>
      <c r="L3" s="32"/>
      <c r="M3" s="22"/>
      <c r="N3" s="22"/>
      <c r="O3" s="22"/>
      <c r="P3" s="22"/>
      <c r="Q3" s="22"/>
    </row>
    <row r="4" spans="1:17" ht="26.25" x14ac:dyDescent="0.4">
      <c r="A4" s="57" t="s">
        <v>22</v>
      </c>
      <c r="B4" s="57"/>
      <c r="C4" s="57"/>
      <c r="D4" s="57"/>
      <c r="E4" s="57"/>
      <c r="F4" s="57"/>
      <c r="G4" s="57"/>
      <c r="H4" s="57"/>
      <c r="L4" s="52" t="s">
        <v>46</v>
      </c>
      <c r="M4" s="53"/>
      <c r="N4" s="53"/>
      <c r="O4" s="53"/>
      <c r="P4" s="53"/>
      <c r="Q4" s="53"/>
    </row>
    <row r="5" spans="1:17" ht="26.25" x14ac:dyDescent="0.4">
      <c r="A5" s="2"/>
      <c r="B5" s="9"/>
      <c r="C5" s="9"/>
      <c r="D5" s="9"/>
      <c r="E5" s="9"/>
      <c r="F5" s="9"/>
      <c r="G5" s="9"/>
      <c r="H5" s="9"/>
      <c r="L5" s="32"/>
      <c r="M5" s="22"/>
      <c r="N5" s="22"/>
      <c r="O5" s="22"/>
      <c r="P5" s="22"/>
      <c r="Q5" s="22"/>
    </row>
    <row r="6" spans="1:17" ht="26.25" x14ac:dyDescent="0.4">
      <c r="A6" s="2"/>
      <c r="B6" s="3" t="s">
        <v>0</v>
      </c>
      <c r="C6" s="2"/>
      <c r="D6" s="2"/>
      <c r="E6" s="9"/>
      <c r="F6" s="3" t="s">
        <v>1</v>
      </c>
      <c r="G6" s="2"/>
      <c r="H6" s="2"/>
      <c r="L6" s="32"/>
      <c r="M6" s="22"/>
      <c r="N6" s="22"/>
      <c r="O6" s="22"/>
      <c r="P6" s="22"/>
      <c r="Q6" s="22"/>
    </row>
    <row r="7" spans="1:17" ht="19.5" customHeight="1" x14ac:dyDescent="0.4">
      <c r="A7" s="2"/>
      <c r="B7" s="54" t="s">
        <v>61</v>
      </c>
      <c r="C7" s="55"/>
      <c r="D7" s="56"/>
      <c r="E7" s="9"/>
      <c r="F7" s="34">
        <v>1234</v>
      </c>
      <c r="G7" s="2"/>
      <c r="H7" s="2"/>
      <c r="L7" s="32"/>
      <c r="M7" s="58" t="str">
        <f>B7</f>
        <v>Badulende kyrka</v>
      </c>
      <c r="N7" s="59"/>
      <c r="O7" s="60"/>
      <c r="P7" s="22"/>
      <c r="Q7" s="22"/>
    </row>
    <row r="8" spans="1:17" x14ac:dyDescent="0.25">
      <c r="A8" s="2"/>
      <c r="B8" s="2"/>
      <c r="C8" s="2"/>
      <c r="D8" s="2"/>
      <c r="E8" s="2"/>
      <c r="F8" s="2"/>
      <c r="G8" s="2"/>
      <c r="H8" s="2"/>
      <c r="L8" s="32"/>
      <c r="M8" s="22"/>
      <c r="N8" s="22"/>
      <c r="O8" s="22"/>
      <c r="P8" s="22"/>
      <c r="Q8" s="22"/>
    </row>
    <row r="9" spans="1:17" ht="15.75" x14ac:dyDescent="0.25">
      <c r="A9" s="2"/>
      <c r="B9" s="3" t="s">
        <v>49</v>
      </c>
      <c r="C9" s="2"/>
      <c r="D9" s="2"/>
      <c r="E9" s="2"/>
      <c r="F9" s="2"/>
      <c r="G9" s="2"/>
      <c r="H9" s="2"/>
      <c r="L9" s="32"/>
      <c r="M9" s="22"/>
      <c r="N9" s="22"/>
      <c r="O9" s="22"/>
      <c r="P9" s="22"/>
      <c r="Q9" s="22"/>
    </row>
    <row r="10" spans="1:17" x14ac:dyDescent="0.25">
      <c r="A10" s="2"/>
      <c r="B10" s="14">
        <v>450</v>
      </c>
      <c r="C10" s="2"/>
      <c r="D10" s="2"/>
      <c r="E10" s="2"/>
      <c r="F10" s="2"/>
      <c r="G10" s="2"/>
      <c r="H10" s="2"/>
      <c r="L10" s="32"/>
      <c r="M10" s="22"/>
      <c r="N10" s="22"/>
      <c r="O10" s="22"/>
      <c r="P10" s="22"/>
      <c r="Q10" s="22"/>
    </row>
    <row r="11" spans="1:17" ht="15.75" x14ac:dyDescent="0.25">
      <c r="A11" s="2"/>
      <c r="B11" s="2"/>
      <c r="C11" s="2"/>
      <c r="D11" s="2"/>
      <c r="E11" s="2"/>
      <c r="F11" s="2"/>
      <c r="G11" s="2"/>
      <c r="H11" s="2"/>
      <c r="L11" s="32"/>
      <c r="M11" s="28" t="s">
        <v>1</v>
      </c>
      <c r="N11" s="29">
        <f>F7</f>
        <v>1234</v>
      </c>
      <c r="O11" s="22"/>
      <c r="P11" s="22"/>
      <c r="Q11" s="22"/>
    </row>
    <row r="12" spans="1:17" ht="18.75" x14ac:dyDescent="0.3">
      <c r="A12" s="2"/>
      <c r="B12" s="11" t="s">
        <v>23</v>
      </c>
      <c r="C12" s="11"/>
      <c r="D12" s="11"/>
      <c r="E12" s="11"/>
      <c r="F12" s="11"/>
      <c r="G12" s="11"/>
      <c r="H12" s="10"/>
      <c r="L12" s="32"/>
      <c r="M12" s="28" t="s">
        <v>50</v>
      </c>
      <c r="N12" s="27">
        <f>B10</f>
        <v>450</v>
      </c>
      <c r="O12" s="22"/>
      <c r="P12" s="22"/>
      <c r="Q12" s="22"/>
    </row>
    <row r="13" spans="1:17" ht="18.75" x14ac:dyDescent="0.3">
      <c r="A13" s="2"/>
      <c r="B13" s="10"/>
      <c r="C13" s="10"/>
      <c r="D13" s="10"/>
      <c r="E13" s="10"/>
      <c r="F13" s="10"/>
      <c r="G13" s="10"/>
      <c r="H13" s="10"/>
      <c r="L13" s="32"/>
      <c r="M13" s="22"/>
      <c r="N13" s="22"/>
      <c r="O13" s="22"/>
      <c r="P13" s="22"/>
      <c r="Q13" s="22"/>
    </row>
    <row r="14" spans="1:17" x14ac:dyDescent="0.25">
      <c r="A14" s="2"/>
      <c r="B14" s="5" t="s">
        <v>2</v>
      </c>
      <c r="C14" s="2"/>
      <c r="D14" s="2"/>
      <c r="E14" s="2"/>
      <c r="F14" s="2"/>
      <c r="G14" s="2"/>
      <c r="H14" s="2"/>
      <c r="I14" s="41" t="s">
        <v>51</v>
      </c>
      <c r="J14" s="42"/>
      <c r="L14" s="32"/>
      <c r="M14" s="22"/>
      <c r="N14" s="22"/>
      <c r="O14" s="22"/>
      <c r="P14" s="22"/>
      <c r="Q14" s="22"/>
    </row>
    <row r="15" spans="1:17" ht="18.75" x14ac:dyDescent="0.3">
      <c r="A15" s="2"/>
      <c r="B15" s="50" t="s">
        <v>9</v>
      </c>
      <c r="C15" s="51"/>
      <c r="D15" s="2"/>
      <c r="E15" s="2"/>
      <c r="F15" s="2"/>
      <c r="G15" s="2"/>
      <c r="H15" s="2"/>
      <c r="I15" s="42">
        <f>IF(B15=Data!A4,BRA*(1+Data!B4),BRA*(1+Data!B5))</f>
        <v>504.00000000000006</v>
      </c>
      <c r="J15" s="43">
        <f>IF(B15=Data!A4,Data!B4,Data!B5)</f>
        <v>0.12</v>
      </c>
      <c r="L15" s="32"/>
      <c r="M15" s="12" t="s">
        <v>41</v>
      </c>
      <c r="N15" s="13"/>
      <c r="O15" s="35">
        <f>I33</f>
        <v>80721472.000000015</v>
      </c>
      <c r="P15" s="22"/>
      <c r="Q15" s="22"/>
    </row>
    <row r="16" spans="1:17" ht="18.75" x14ac:dyDescent="0.3">
      <c r="A16" s="2"/>
      <c r="B16" s="2"/>
      <c r="C16" s="2"/>
      <c r="D16" s="2"/>
      <c r="E16" s="2"/>
      <c r="F16" s="2"/>
      <c r="G16" s="2"/>
      <c r="H16" s="2"/>
      <c r="I16" s="41" t="s">
        <v>57</v>
      </c>
      <c r="J16" s="42"/>
      <c r="L16" s="32"/>
      <c r="M16" s="21"/>
      <c r="N16" s="22"/>
      <c r="O16" s="22"/>
      <c r="P16" s="22"/>
      <c r="Q16" s="22"/>
    </row>
    <row r="17" spans="1:17" x14ac:dyDescent="0.25">
      <c r="A17" s="2"/>
      <c r="B17" s="2"/>
      <c r="C17" s="2"/>
      <c r="D17" s="2"/>
      <c r="E17" s="2"/>
      <c r="F17" s="2"/>
      <c r="G17" s="2"/>
      <c r="H17" s="2"/>
      <c r="I17" s="44">
        <f>BPI*Yta*Faktor_Kalkylvärde</f>
        <v>33860736.000000007</v>
      </c>
      <c r="J17" s="42"/>
      <c r="L17" s="32"/>
      <c r="M17" s="22"/>
      <c r="N17" s="22"/>
      <c r="O17" s="22"/>
      <c r="P17" s="22"/>
      <c r="Q17" s="22"/>
    </row>
    <row r="18" spans="1:17" x14ac:dyDescent="0.25">
      <c r="A18" s="2"/>
      <c r="B18" s="5" t="s">
        <v>24</v>
      </c>
      <c r="C18" s="2"/>
      <c r="D18" s="2"/>
      <c r="E18" s="2"/>
      <c r="F18" s="2"/>
      <c r="G18" s="2"/>
      <c r="H18" s="2"/>
      <c r="I18" s="42"/>
      <c r="J18" s="42"/>
      <c r="L18" s="32"/>
      <c r="M18" s="22"/>
      <c r="N18" s="22"/>
      <c r="O18" s="22"/>
      <c r="P18" s="22"/>
      <c r="Q18" s="22"/>
    </row>
    <row r="19" spans="1:17" x14ac:dyDescent="0.25">
      <c r="A19" s="2"/>
      <c r="B19" s="2"/>
      <c r="C19" s="2"/>
      <c r="D19" s="2"/>
      <c r="E19" s="2"/>
      <c r="F19" s="2"/>
      <c r="G19" s="2"/>
      <c r="H19" s="2"/>
      <c r="I19" s="41" t="s">
        <v>59</v>
      </c>
      <c r="J19" s="42"/>
      <c r="L19" s="32"/>
      <c r="M19" s="22"/>
      <c r="N19" s="22"/>
      <c r="O19" s="22"/>
      <c r="P19" s="22"/>
      <c r="Q19" s="22"/>
    </row>
    <row r="20" spans="1:17" ht="18.75" customHeight="1" x14ac:dyDescent="0.25">
      <c r="A20" s="2"/>
      <c r="B20" s="2" t="s">
        <v>32</v>
      </c>
      <c r="C20" s="2"/>
      <c r="D20" s="2"/>
      <c r="E20" s="14">
        <v>2</v>
      </c>
      <c r="F20" s="2"/>
      <c r="G20" s="2"/>
      <c r="H20" s="2"/>
      <c r="I20" s="44">
        <f>E20*Data!D4</f>
        <v>1000000</v>
      </c>
      <c r="J20" s="42"/>
      <c r="L20" s="32"/>
      <c r="M20" s="22"/>
      <c r="N20" s="22"/>
      <c r="O20" s="22"/>
      <c r="P20" s="22"/>
      <c r="Q20" s="22"/>
    </row>
    <row r="21" spans="1:17" x14ac:dyDescent="0.25">
      <c r="A21" s="2"/>
      <c r="B21" s="2" t="s">
        <v>45</v>
      </c>
      <c r="C21" s="2"/>
      <c r="D21" s="2"/>
      <c r="E21" s="14">
        <v>35</v>
      </c>
      <c r="F21" s="37" t="s">
        <v>54</v>
      </c>
      <c r="G21" s="40"/>
      <c r="H21" s="2"/>
      <c r="I21" s="44">
        <f>IF(G21="",E21*Data!D6,G21)</f>
        <v>3500000</v>
      </c>
      <c r="J21" s="42"/>
      <c r="L21" s="32"/>
      <c r="M21" s="22"/>
      <c r="N21" s="22"/>
      <c r="O21" s="22"/>
      <c r="P21" s="22"/>
      <c r="Q21" s="22"/>
    </row>
    <row r="22" spans="1:17" ht="18.75" x14ac:dyDescent="0.3">
      <c r="A22" s="2"/>
      <c r="B22" s="2" t="s">
        <v>44</v>
      </c>
      <c r="C22" s="2"/>
      <c r="D22" s="2"/>
      <c r="E22" s="14">
        <v>4</v>
      </c>
      <c r="F22" s="2"/>
      <c r="G22" s="2"/>
      <c r="H22" s="2"/>
      <c r="I22" s="44">
        <f>E22*Data!D7</f>
        <v>2000000</v>
      </c>
      <c r="J22" s="42"/>
      <c r="L22" s="32"/>
      <c r="M22" s="21" t="s">
        <v>47</v>
      </c>
      <c r="N22" s="22"/>
      <c r="O22" s="22"/>
      <c r="P22" s="22"/>
      <c r="Q22" s="22"/>
    </row>
    <row r="23" spans="1:17" ht="18.75" x14ac:dyDescent="0.3">
      <c r="A23" s="2"/>
      <c r="B23" s="2"/>
      <c r="C23" s="2"/>
      <c r="D23" s="2"/>
      <c r="E23" s="2"/>
      <c r="F23" s="2"/>
      <c r="G23" s="2"/>
      <c r="H23" s="2"/>
      <c r="I23" s="42"/>
      <c r="J23" s="42"/>
      <c r="L23" s="32"/>
      <c r="M23" s="21"/>
      <c r="N23" s="22"/>
      <c r="O23" s="22"/>
      <c r="P23" s="22"/>
      <c r="Q23" s="22"/>
    </row>
    <row r="24" spans="1:17" x14ac:dyDescent="0.25">
      <c r="A24" s="2"/>
      <c r="B24" s="2" t="s">
        <v>55</v>
      </c>
      <c r="C24" s="2"/>
      <c r="D24" s="2"/>
      <c r="E24" s="2"/>
      <c r="F24" s="2"/>
      <c r="G24" s="2"/>
      <c r="H24" s="2"/>
      <c r="I24" s="42"/>
      <c r="J24" s="42"/>
      <c r="L24" s="32"/>
      <c r="M24" s="23" t="s">
        <v>35</v>
      </c>
      <c r="N24" s="20"/>
      <c r="O24" s="25" t="str">
        <f>B39</f>
        <v>Normalt bruksskick</v>
      </c>
      <c r="P24" s="22"/>
      <c r="Q24" s="22"/>
    </row>
    <row r="25" spans="1:17" x14ac:dyDescent="0.25">
      <c r="A25" s="2"/>
      <c r="B25" s="61"/>
      <c r="C25" s="62"/>
      <c r="D25" s="2"/>
      <c r="E25" s="40"/>
      <c r="F25" s="2"/>
      <c r="G25" s="2"/>
      <c r="H25" s="2"/>
      <c r="I25" s="44">
        <f>E25</f>
        <v>0</v>
      </c>
      <c r="J25" s="42"/>
      <c r="L25" s="32"/>
      <c r="M25" s="23" t="s">
        <v>26</v>
      </c>
      <c r="N25" s="20"/>
      <c r="O25" s="33" t="str">
        <f>B44</f>
        <v>Budget</v>
      </c>
      <c r="P25" s="22"/>
      <c r="Q25" s="22"/>
    </row>
    <row r="26" spans="1:17" x14ac:dyDescent="0.25">
      <c r="A26" s="2"/>
      <c r="B26" s="61"/>
      <c r="C26" s="62"/>
      <c r="D26" s="2"/>
      <c r="E26" s="40"/>
      <c r="F26" s="2"/>
      <c r="G26" s="2"/>
      <c r="H26" s="2"/>
      <c r="I26" s="44">
        <f t="shared" ref="I26:I29" si="0">E26</f>
        <v>0</v>
      </c>
      <c r="J26" s="42"/>
      <c r="L26" s="32"/>
      <c r="M26" s="23" t="s">
        <v>53</v>
      </c>
      <c r="N26" s="20"/>
      <c r="O26" s="25">
        <f>IF(E41&gt;0,E41,"")</f>
        <v>100</v>
      </c>
      <c r="P26" s="22"/>
      <c r="Q26" s="22"/>
    </row>
    <row r="27" spans="1:17" x14ac:dyDescent="0.25">
      <c r="A27" s="2"/>
      <c r="B27" s="61"/>
      <c r="C27" s="62"/>
      <c r="D27" s="2"/>
      <c r="E27" s="40"/>
      <c r="F27" s="2"/>
      <c r="G27" s="2"/>
      <c r="H27" s="2"/>
      <c r="I27" s="44">
        <f t="shared" si="0"/>
        <v>0</v>
      </c>
      <c r="J27" s="42"/>
      <c r="L27" s="32"/>
      <c r="M27" s="23" t="s">
        <v>48</v>
      </c>
      <c r="N27" s="20"/>
      <c r="O27" s="26">
        <f>IF(J36,"",I46)</f>
        <v>12519686.400000002</v>
      </c>
      <c r="P27" s="22"/>
      <c r="Q27" s="22"/>
    </row>
    <row r="28" spans="1:17" ht="18.75" x14ac:dyDescent="0.3">
      <c r="A28" s="2"/>
      <c r="B28" s="61"/>
      <c r="C28" s="62"/>
      <c r="D28" s="2"/>
      <c r="E28" s="40"/>
      <c r="F28" s="2"/>
      <c r="G28" s="2"/>
      <c r="H28" s="2"/>
      <c r="I28" s="44">
        <f t="shared" si="0"/>
        <v>0</v>
      </c>
      <c r="J28" s="42"/>
      <c r="L28" s="32"/>
      <c r="M28" s="24" t="s">
        <v>52</v>
      </c>
      <c r="N28" s="20"/>
      <c r="O28" s="19">
        <f>I50</f>
        <v>25039372.800000004</v>
      </c>
      <c r="P28" s="22"/>
      <c r="Q28" s="22"/>
    </row>
    <row r="29" spans="1:17" x14ac:dyDescent="0.25">
      <c r="A29" s="2"/>
      <c r="B29" s="61"/>
      <c r="C29" s="62"/>
      <c r="D29" s="2"/>
      <c r="E29" s="40"/>
      <c r="F29" s="2"/>
      <c r="G29" s="2"/>
      <c r="H29" s="2"/>
      <c r="I29" s="44">
        <f t="shared" si="0"/>
        <v>0</v>
      </c>
      <c r="J29" s="42"/>
      <c r="L29" s="22"/>
      <c r="M29" s="22"/>
      <c r="N29" s="22"/>
      <c r="O29" s="22"/>
      <c r="P29" s="22"/>
      <c r="Q29" s="22"/>
    </row>
    <row r="30" spans="1:17" x14ac:dyDescent="0.25">
      <c r="A30" s="2"/>
      <c r="B30" s="2"/>
      <c r="C30" s="2"/>
      <c r="D30" s="2"/>
      <c r="E30" s="2"/>
      <c r="F30" s="2"/>
      <c r="G30" s="2"/>
      <c r="H30" s="2"/>
      <c r="I30" s="45">
        <f>SUM(I20:I29)</f>
        <v>6500000</v>
      </c>
      <c r="J30" s="42"/>
      <c r="L30" s="22"/>
      <c r="M30" s="22"/>
      <c r="N30" s="22"/>
      <c r="O30" s="22"/>
      <c r="P30" s="22"/>
      <c r="Q30" s="22"/>
    </row>
    <row r="31" spans="1:17" x14ac:dyDescent="0.25">
      <c r="A31" s="2"/>
      <c r="B31" s="2"/>
      <c r="C31" s="2"/>
      <c r="D31" s="2"/>
      <c r="E31" s="2"/>
      <c r="F31" s="2"/>
      <c r="G31" s="2"/>
      <c r="H31" s="2"/>
      <c r="I31" s="46"/>
      <c r="J31" s="42"/>
      <c r="L31" s="22"/>
      <c r="M31" s="22"/>
      <c r="N31" s="22"/>
      <c r="O31" s="22"/>
      <c r="P31" s="22"/>
      <c r="Q31" s="22"/>
    </row>
    <row r="32" spans="1:17" ht="18.75" x14ac:dyDescent="0.3">
      <c r="A32" s="2"/>
      <c r="B32" s="2"/>
      <c r="C32" s="2" t="s">
        <v>33</v>
      </c>
      <c r="D32" s="2"/>
      <c r="E32" s="2"/>
      <c r="F32" s="2"/>
      <c r="G32" s="2"/>
      <c r="H32" s="2"/>
      <c r="I32" s="41" t="s">
        <v>41</v>
      </c>
      <c r="J32" s="42"/>
      <c r="K32" s="38"/>
      <c r="L32" s="22"/>
      <c r="M32" s="21"/>
      <c r="N32" s="22"/>
      <c r="O32" s="22"/>
      <c r="P32" s="22"/>
      <c r="Q32" s="22"/>
    </row>
    <row r="33" spans="1:20" x14ac:dyDescent="0.25">
      <c r="A33" s="2"/>
      <c r="B33" s="2"/>
      <c r="C33" s="2"/>
      <c r="D33" s="2"/>
      <c r="E33" s="2"/>
      <c r="F33" s="2"/>
      <c r="G33" s="2"/>
      <c r="H33" s="2"/>
      <c r="I33" s="47">
        <f>IF(J33,(I17+I30)*(1+Data!D8),I17+I30)</f>
        <v>80721472.000000015</v>
      </c>
      <c r="J33" s="48" t="b">
        <v>1</v>
      </c>
      <c r="K33" s="38"/>
      <c r="L33" s="22"/>
      <c r="M33" s="22"/>
      <c r="N33" s="22"/>
      <c r="O33" s="22"/>
      <c r="P33" s="22"/>
      <c r="Q33" s="22"/>
    </row>
    <row r="34" spans="1:20" ht="18.75" x14ac:dyDescent="0.3">
      <c r="A34" s="2"/>
      <c r="B34" s="12" t="s">
        <v>34</v>
      </c>
      <c r="C34" s="13"/>
      <c r="D34" s="13"/>
      <c r="E34" s="13"/>
      <c r="F34" s="13"/>
      <c r="G34" s="13"/>
      <c r="H34" s="2"/>
      <c r="I34" s="42"/>
      <c r="J34" s="42"/>
      <c r="K34" s="38"/>
      <c r="L34" s="22"/>
      <c r="M34" s="22"/>
      <c r="N34" s="22"/>
      <c r="O34" s="22"/>
      <c r="P34" s="22"/>
      <c r="Q34" s="22"/>
    </row>
    <row r="35" spans="1:20" x14ac:dyDescent="0.25">
      <c r="A35" s="2"/>
      <c r="B35" s="5"/>
      <c r="C35" s="2"/>
      <c r="D35" s="2"/>
      <c r="E35" s="2"/>
      <c r="F35" s="2"/>
      <c r="G35" s="2"/>
      <c r="H35" s="2"/>
      <c r="I35" s="42"/>
      <c r="J35" s="42"/>
    </row>
    <row r="36" spans="1:20" x14ac:dyDescent="0.25">
      <c r="A36" s="2"/>
      <c r="B36" s="2"/>
      <c r="C36" s="2" t="s">
        <v>36</v>
      </c>
      <c r="D36" s="2"/>
      <c r="E36" s="2"/>
      <c r="F36" s="2"/>
      <c r="G36" s="2"/>
      <c r="H36" s="2"/>
      <c r="I36" s="44" t="str">
        <f>IF(J36,Data!$I$4,"")</f>
        <v/>
      </c>
      <c r="J36" s="48" t="b">
        <v>0</v>
      </c>
      <c r="N36" t="s">
        <v>60</v>
      </c>
    </row>
    <row r="37" spans="1:20" x14ac:dyDescent="0.25">
      <c r="A37" s="2"/>
      <c r="B37" s="2"/>
      <c r="C37" s="2"/>
      <c r="D37" s="2"/>
      <c r="E37" s="2"/>
      <c r="F37" s="2"/>
      <c r="G37" s="2"/>
      <c r="H37" s="2"/>
      <c r="I37" s="42"/>
      <c r="J37" s="42"/>
    </row>
    <row r="38" spans="1:20" x14ac:dyDescent="0.25">
      <c r="A38" s="2"/>
      <c r="B38" s="5" t="s">
        <v>35</v>
      </c>
      <c r="C38" s="2"/>
      <c r="D38" s="2"/>
      <c r="E38" s="2"/>
      <c r="F38" s="2"/>
      <c r="G38" s="2"/>
      <c r="H38" s="2"/>
      <c r="I38" s="42"/>
      <c r="J38" s="42"/>
    </row>
    <row r="39" spans="1:20" x14ac:dyDescent="0.25">
      <c r="A39" s="2"/>
      <c r="B39" s="50" t="s">
        <v>18</v>
      </c>
      <c r="C39" s="51"/>
      <c r="D39" s="2"/>
      <c r="E39" s="2"/>
      <c r="F39" s="2"/>
      <c r="G39" s="2"/>
      <c r="H39" s="2"/>
      <c r="I39" s="42"/>
      <c r="J39" s="42"/>
    </row>
    <row r="40" spans="1:20" x14ac:dyDescent="0.25">
      <c r="A40" s="2"/>
      <c r="B40" s="2"/>
      <c r="C40" s="2"/>
      <c r="D40" s="2"/>
      <c r="E40" s="2"/>
      <c r="F40" s="2"/>
      <c r="G40" s="2"/>
      <c r="H40" s="2"/>
      <c r="I40" s="44"/>
      <c r="J40" s="42"/>
      <c r="L40" s="39"/>
    </row>
    <row r="41" spans="1:20" x14ac:dyDescent="0.25">
      <c r="A41" s="2"/>
      <c r="B41" s="2" t="s">
        <v>37</v>
      </c>
      <c r="C41" s="2"/>
      <c r="D41" s="2" t="s">
        <v>40</v>
      </c>
      <c r="E41" s="15">
        <v>100</v>
      </c>
      <c r="F41" s="2"/>
      <c r="G41" s="2"/>
      <c r="H41" s="2"/>
      <c r="I41" s="42">
        <f>IF(E41&gt;0,E41*(1+J15),Yta)</f>
        <v>112.00000000000001</v>
      </c>
      <c r="J41" s="42"/>
      <c r="L41" s="39"/>
    </row>
    <row r="42" spans="1:20" x14ac:dyDescent="0.25">
      <c r="A42" s="2"/>
      <c r="B42" s="2"/>
      <c r="C42" s="2"/>
      <c r="D42" s="2"/>
      <c r="E42" s="2"/>
      <c r="F42" s="2"/>
      <c r="G42" s="2"/>
      <c r="H42" s="2"/>
      <c r="I42" s="42"/>
      <c r="J42" s="42"/>
    </row>
    <row r="43" spans="1:20" x14ac:dyDescent="0.25">
      <c r="A43" s="2"/>
      <c r="B43" s="5" t="s">
        <v>38</v>
      </c>
      <c r="C43" s="2"/>
      <c r="D43" s="2"/>
      <c r="E43" s="2"/>
      <c r="F43" s="2"/>
      <c r="G43" s="2"/>
      <c r="H43" s="2"/>
      <c r="I43" s="42"/>
      <c r="J43" s="42"/>
    </row>
    <row r="44" spans="1:20" x14ac:dyDescent="0.25">
      <c r="A44" s="2"/>
      <c r="B44" s="50" t="s">
        <v>29</v>
      </c>
      <c r="C44" s="51"/>
      <c r="D44" s="2"/>
      <c r="E44" s="2"/>
      <c r="F44" s="2"/>
      <c r="G44" s="2"/>
      <c r="H44" s="2"/>
      <c r="I44" s="44">
        <f>IF(B44=Data!F4,YtaFörstarisk*BPI*Faktor_Kalkylvärde*Data!G4,IF(B44=Data!F5,YtaFörstarisk*BPI*Faktor_Kalkylvärde*Data!G5,YtaFörstarisk*BPI*Faktor_Kalkylvärde*Data!G6))</f>
        <v>6019686.4000000013</v>
      </c>
      <c r="J44" s="42"/>
      <c r="T44" s="36"/>
    </row>
    <row r="45" spans="1:20" x14ac:dyDescent="0.25">
      <c r="A45" s="2"/>
      <c r="B45" s="2"/>
      <c r="C45" s="2"/>
      <c r="D45" s="2"/>
      <c r="E45" s="2"/>
      <c r="F45" s="2"/>
      <c r="G45" s="2"/>
      <c r="H45" s="2"/>
      <c r="I45" s="42"/>
      <c r="J45" s="42"/>
    </row>
    <row r="46" spans="1:20" x14ac:dyDescent="0.25">
      <c r="A46" s="2"/>
      <c r="B46" s="2"/>
      <c r="C46" s="2" t="s">
        <v>39</v>
      </c>
      <c r="D46" s="2"/>
      <c r="E46" s="2"/>
      <c r="F46" s="2"/>
      <c r="G46" s="2"/>
      <c r="H46" s="2"/>
      <c r="I46" s="44">
        <f>IF(J46,I44+I30,0)</f>
        <v>12519686.400000002</v>
      </c>
      <c r="J46" s="48" t="b">
        <v>1</v>
      </c>
    </row>
    <row r="47" spans="1:20" x14ac:dyDescent="0.25">
      <c r="A47" s="2"/>
      <c r="B47" s="2"/>
      <c r="C47" s="2"/>
      <c r="D47" s="2"/>
      <c r="E47" s="2"/>
      <c r="F47" s="2"/>
      <c r="G47" s="2"/>
      <c r="H47" s="2"/>
      <c r="I47" s="42"/>
      <c r="J47" s="42"/>
    </row>
    <row r="48" spans="1:20" x14ac:dyDescent="0.25">
      <c r="A48" s="2"/>
      <c r="B48" s="2"/>
      <c r="C48" s="5"/>
      <c r="D48" s="2"/>
      <c r="E48" s="2"/>
      <c r="F48" s="2"/>
      <c r="G48" s="2"/>
      <c r="H48" s="2"/>
      <c r="I48" s="42"/>
      <c r="J48" s="42"/>
    </row>
    <row r="49" spans="1:19" x14ac:dyDescent="0.25">
      <c r="A49" s="2"/>
      <c r="B49" s="2"/>
      <c r="C49" s="2"/>
      <c r="D49" s="2"/>
      <c r="E49" s="2"/>
      <c r="F49" s="2"/>
      <c r="G49" s="2"/>
      <c r="H49" s="2"/>
      <c r="I49" s="41" t="s">
        <v>52</v>
      </c>
      <c r="J49" s="42"/>
      <c r="K49" s="7"/>
    </row>
    <row r="50" spans="1:19" x14ac:dyDescent="0.25">
      <c r="A50" s="2"/>
      <c r="B50" s="2"/>
      <c r="C50" s="2"/>
      <c r="D50" s="2"/>
      <c r="E50" s="2"/>
      <c r="F50" s="2"/>
      <c r="G50" s="2"/>
      <c r="H50" s="2"/>
      <c r="I50" s="49">
        <f>IF(AND(J33,E41&lt;1,J36= FALSE),IF(J36,I36,IF(J46,(I30+I44)*Faktor_Kalkylvärde,I30+I44))*(1+Data!D8),IF(J36,I36,IF(J46,(I30+I44)*Faktor_Kalkylvärde,I30+I44)))</f>
        <v>25039372.800000004</v>
      </c>
      <c r="J50" s="42"/>
    </row>
    <row r="51" spans="1:19" x14ac:dyDescent="0.25">
      <c r="A51" s="2"/>
      <c r="B51" s="2"/>
      <c r="C51" s="2"/>
      <c r="D51" s="2"/>
      <c r="E51" s="2"/>
      <c r="F51" s="2"/>
      <c r="G51" s="2"/>
      <c r="H51" s="2"/>
    </row>
    <row r="52" spans="1:19" x14ac:dyDescent="0.25">
      <c r="A52" s="2"/>
      <c r="B52" s="2"/>
      <c r="C52" s="2"/>
      <c r="D52" s="2"/>
      <c r="E52" s="2"/>
      <c r="F52" s="2"/>
      <c r="G52" s="2"/>
      <c r="H52" s="2"/>
    </row>
    <row r="53" spans="1:19" x14ac:dyDescent="0.25">
      <c r="A53" s="2"/>
      <c r="B53" s="2"/>
      <c r="C53" s="2"/>
      <c r="D53" s="2"/>
      <c r="E53" s="2"/>
      <c r="F53" s="2"/>
      <c r="G53" s="2"/>
      <c r="H53" s="2"/>
    </row>
    <row r="54" spans="1:19" x14ac:dyDescent="0.25">
      <c r="A54" s="2"/>
      <c r="B54" s="2"/>
      <c r="C54" s="2"/>
      <c r="D54" s="2"/>
      <c r="E54" s="2"/>
      <c r="F54" s="2"/>
      <c r="G54" s="2"/>
      <c r="H54" s="2"/>
    </row>
    <row r="55" spans="1:19" x14ac:dyDescent="0.25">
      <c r="A55" s="2"/>
      <c r="B55" s="2"/>
      <c r="C55" s="2"/>
      <c r="D55" s="2"/>
      <c r="E55" s="2"/>
      <c r="F55" s="2"/>
      <c r="G55" s="2"/>
      <c r="H55" s="2"/>
    </row>
    <row r="62" spans="1:19" s="4" customFormat="1" ht="17.25" customHeight="1" x14ac:dyDescent="0.25">
      <c r="R62"/>
      <c r="S62"/>
    </row>
    <row r="63" spans="1:19" s="4" customFormat="1" x14ac:dyDescent="0.25">
      <c r="R63"/>
      <c r="S63"/>
    </row>
    <row r="64" spans="1:19" s="4" customFormat="1" x14ac:dyDescent="0.25">
      <c r="R64"/>
      <c r="S64"/>
    </row>
    <row r="65" spans="18:19" s="4" customFormat="1" x14ac:dyDescent="0.25">
      <c r="R65"/>
      <c r="S65"/>
    </row>
  </sheetData>
  <sheetProtection selectLockedCells="1"/>
  <mergeCells count="12">
    <mergeCell ref="B44:C44"/>
    <mergeCell ref="L4:Q4"/>
    <mergeCell ref="B7:D7"/>
    <mergeCell ref="A4:H4"/>
    <mergeCell ref="B39:C39"/>
    <mergeCell ref="M7:O7"/>
    <mergeCell ref="B25:C25"/>
    <mergeCell ref="B26:C26"/>
    <mergeCell ref="B27:C27"/>
    <mergeCell ref="B28:C28"/>
    <mergeCell ref="B29:C29"/>
    <mergeCell ref="B15:C15"/>
  </mergeCells>
  <pageMargins left="0.70866141732283472" right="0.70866141732283472" top="0.74803149606299213" bottom="0.74803149606299213" header="0.31496062992125984" footer="0.31496062992125984"/>
  <pageSetup paperSize="9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7" r:id="rId4" name="Check Box 5">
              <controlPr defaultSize="0" autoFill="0" autoLine="0" autoPict="0">
                <anchor moveWithCells="1">
                  <from>
                    <xdr:col>1</xdr:col>
                    <xdr:colOff>38100</xdr:colOff>
                    <xdr:row>31</xdr:row>
                    <xdr:rowOff>9525</xdr:rowOff>
                  </from>
                  <to>
                    <xdr:col>1</xdr:col>
                    <xdr:colOff>276225</xdr:colOff>
                    <xdr:row>32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5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123825</xdr:rowOff>
                  </from>
                  <to>
                    <xdr:col>1</xdr:col>
                    <xdr:colOff>257175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6" name="Check Box 9">
              <controlPr defaultSize="0" autoFill="0" autoLine="0" autoPict="0">
                <anchor moveWithCells="1">
                  <from>
                    <xdr:col>1</xdr:col>
                    <xdr:colOff>9525</xdr:colOff>
                    <xdr:row>44</xdr:row>
                    <xdr:rowOff>133350</xdr:rowOff>
                  </from>
                  <to>
                    <xdr:col>1</xdr:col>
                    <xdr:colOff>247650</xdr:colOff>
                    <xdr:row>46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259ED28-B251-4BC2-B672-034B839AE5A9}">
          <x14:formula1>
            <xm:f>Data!$A$4:$A$5</xm:f>
          </x14:formula1>
          <xm:sqref>B15</xm:sqref>
        </x14:dataValidation>
        <x14:dataValidation type="list" allowBlank="1" showInputMessage="1" showErrorMessage="1" xr:uid="{E716B562-286D-4AE9-9969-5DBC509741EF}">
          <x14:formula1>
            <xm:f>Data!$E$4:$E$6</xm:f>
          </x14:formula1>
          <xm:sqref>B39</xm:sqref>
        </x14:dataValidation>
        <x14:dataValidation type="list" allowBlank="1" showInputMessage="1" showErrorMessage="1" xr:uid="{E1C89181-E0AF-4647-9405-3D3ABAF1DAA9}">
          <x14:formula1>
            <xm:f>Data!$F$4:$F$6</xm:f>
          </x14:formula1>
          <xm:sqref>B44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50FB-36C9-4B06-ADC3-E91CA9303314}">
  <sheetPr codeName="Blad1"/>
  <dimension ref="A2:M8"/>
  <sheetViews>
    <sheetView tabSelected="1" workbookViewId="0">
      <selection activeCell="E4" sqref="E4"/>
    </sheetView>
  </sheetViews>
  <sheetFormatPr defaultRowHeight="15" x14ac:dyDescent="0.25"/>
  <cols>
    <col min="1" max="2" width="18.140625" customWidth="1"/>
    <col min="3" max="3" width="23" bestFit="1" customWidth="1"/>
    <col min="4" max="4" width="23" customWidth="1"/>
    <col min="5" max="5" width="22" bestFit="1" customWidth="1"/>
    <col min="6" max="6" width="19.28515625" customWidth="1"/>
    <col min="7" max="7" width="17.42578125" customWidth="1"/>
    <col min="8" max="8" width="10.42578125" bestFit="1" customWidth="1"/>
    <col min="9" max="9" width="18.5703125" bestFit="1" customWidth="1"/>
    <col min="10" max="10" width="15" bestFit="1" customWidth="1"/>
    <col min="18" max="18" width="15.28515625" customWidth="1"/>
    <col min="19" max="19" width="14" customWidth="1"/>
    <col min="20" max="20" width="23.85546875" customWidth="1"/>
  </cols>
  <sheetData>
    <row r="2" spans="1:13" x14ac:dyDescent="0.25">
      <c r="A2" s="1" t="s">
        <v>4</v>
      </c>
      <c r="M2" s="1"/>
    </row>
    <row r="3" spans="1:13" x14ac:dyDescent="0.25">
      <c r="A3" t="s">
        <v>2</v>
      </c>
      <c r="B3" t="s">
        <v>27</v>
      </c>
      <c r="C3" t="s">
        <v>24</v>
      </c>
      <c r="D3" t="s">
        <v>28</v>
      </c>
      <c r="E3" t="s">
        <v>8</v>
      </c>
      <c r="F3" t="s">
        <v>26</v>
      </c>
      <c r="G3" t="s">
        <v>56</v>
      </c>
      <c r="H3" s="17" t="s">
        <v>42</v>
      </c>
      <c r="I3" s="17" t="s">
        <v>43</v>
      </c>
      <c r="J3" s="17" t="s">
        <v>58</v>
      </c>
    </row>
    <row r="4" spans="1:13" x14ac:dyDescent="0.25">
      <c r="A4" t="s">
        <v>9</v>
      </c>
      <c r="B4" s="8">
        <v>0.12</v>
      </c>
      <c r="C4" t="s">
        <v>7</v>
      </c>
      <c r="D4" s="6">
        <v>500000</v>
      </c>
      <c r="E4" t="s">
        <v>18</v>
      </c>
      <c r="F4" t="s">
        <v>29</v>
      </c>
      <c r="G4" s="16">
        <v>0.8</v>
      </c>
      <c r="H4" s="18">
        <v>33592</v>
      </c>
      <c r="I4" s="18">
        <v>250000</v>
      </c>
      <c r="J4" s="18">
        <v>2</v>
      </c>
    </row>
    <row r="5" spans="1:13" x14ac:dyDescent="0.25">
      <c r="A5" t="s">
        <v>13</v>
      </c>
      <c r="B5" s="8">
        <v>0.08</v>
      </c>
      <c r="C5" t="s">
        <v>5</v>
      </c>
      <c r="D5" s="6">
        <v>100000</v>
      </c>
      <c r="E5" t="s">
        <v>19</v>
      </c>
      <c r="F5" t="s">
        <v>30</v>
      </c>
      <c r="G5" s="16">
        <v>1</v>
      </c>
    </row>
    <row r="6" spans="1:13" x14ac:dyDescent="0.25">
      <c r="C6" t="s">
        <v>6</v>
      </c>
      <c r="D6">
        <v>100000</v>
      </c>
      <c r="E6" t="s">
        <v>21</v>
      </c>
      <c r="F6" t="s">
        <v>31</v>
      </c>
      <c r="G6" s="16">
        <v>2</v>
      </c>
    </row>
    <row r="7" spans="1:13" x14ac:dyDescent="0.25">
      <c r="C7" t="s">
        <v>3</v>
      </c>
      <c r="D7" s="7">
        <v>500000</v>
      </c>
    </row>
    <row r="8" spans="1:13" x14ac:dyDescent="0.25">
      <c r="C8" t="s">
        <v>25</v>
      </c>
      <c r="D8" s="8">
        <v>1</v>
      </c>
    </row>
  </sheetData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5DA0-7826-42C6-9BB1-71B1B4D41010}">
  <sheetPr codeName="Blad2"/>
  <dimension ref="A1:G6"/>
  <sheetViews>
    <sheetView workbookViewId="0">
      <selection activeCell="C33" sqref="C33"/>
    </sheetView>
  </sheetViews>
  <sheetFormatPr defaultRowHeight="15" x14ac:dyDescent="0.25"/>
  <sheetData>
    <row r="1" spans="1:7" x14ac:dyDescent="0.25">
      <c r="A1" t="s">
        <v>9</v>
      </c>
      <c r="C1" t="s">
        <v>12</v>
      </c>
      <c r="E1" t="s">
        <v>16</v>
      </c>
      <c r="G1" t="s">
        <v>18</v>
      </c>
    </row>
    <row r="2" spans="1:7" x14ac:dyDescent="0.25">
      <c r="A2" t="s">
        <v>10</v>
      </c>
      <c r="C2" t="s">
        <v>13</v>
      </c>
      <c r="E2" t="s">
        <v>17</v>
      </c>
      <c r="G2" t="s">
        <v>19</v>
      </c>
    </row>
    <row r="3" spans="1:7" x14ac:dyDescent="0.25">
      <c r="A3" t="s">
        <v>11</v>
      </c>
      <c r="C3" t="s">
        <v>14</v>
      </c>
      <c r="E3" t="s">
        <v>9</v>
      </c>
      <c r="G3" t="s">
        <v>20</v>
      </c>
    </row>
    <row r="4" spans="1:7" x14ac:dyDescent="0.25">
      <c r="A4" t="s">
        <v>15</v>
      </c>
      <c r="C4" t="s">
        <v>15</v>
      </c>
      <c r="E4" t="s">
        <v>14</v>
      </c>
    </row>
    <row r="5" spans="1:7" x14ac:dyDescent="0.25">
      <c r="E5" t="s">
        <v>13</v>
      </c>
    </row>
    <row r="6" spans="1:7" x14ac:dyDescent="0.25">
      <c r="E6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3A94D389FFE264EB2F3F6B1F57230B5" ma:contentTypeVersion="12" ma:contentTypeDescription="Skapa ett nytt dokument." ma:contentTypeScope="" ma:versionID="35eb813f27fef671c6204ac456ba59d9">
  <xsd:schema xmlns:xsd="http://www.w3.org/2001/XMLSchema" xmlns:xs="http://www.w3.org/2001/XMLSchema" xmlns:p="http://schemas.microsoft.com/office/2006/metadata/properties" xmlns:ns2="42f6929c-7497-4fbc-999b-8d8ce8f715aa" xmlns:ns3="dc085be0-fca3-4993-9674-220bf0b75bb4" targetNamespace="http://schemas.microsoft.com/office/2006/metadata/properties" ma:root="true" ma:fieldsID="eaf7d27e9017643da0db6c02cd482c23" ns2:_="" ns3:_="">
    <xsd:import namespace="42f6929c-7497-4fbc-999b-8d8ce8f715aa"/>
    <xsd:import namespace="dc085be0-fca3-4993-9674-220bf0b75b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f6929c-7497-4fbc-999b-8d8ce8f71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85be0-fca3-4993-9674-220bf0b75bb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043980-F8F0-43E7-926B-6B5F1A3D21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E8408F-4F7A-4759-A688-6826605D5DF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945B51-9B85-4685-BE56-CA6B169169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f6929c-7497-4fbc-999b-8d8ce8f715aa"/>
    <ds:schemaRef ds:uri="dc085be0-fca3-4993-9674-220bf0b75b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Formulär</vt:lpstr>
      <vt:lpstr>Data</vt:lpstr>
      <vt:lpstr>Blad2</vt:lpstr>
      <vt:lpstr>BPI</vt:lpstr>
      <vt:lpstr>BRA</vt:lpstr>
      <vt:lpstr>Faktor_Kalkylvärde</vt:lpstr>
      <vt:lpstr>Formulär!Print_Area</vt:lpstr>
      <vt:lpstr>Rivning_Sanering</vt:lpstr>
      <vt:lpstr>Yta</vt:lpstr>
      <vt:lpstr>YtaFörstarisk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Lindqvist</dc:creator>
  <cp:lastModifiedBy>Jesper Lönn Stråle</cp:lastModifiedBy>
  <cp:lastPrinted>2020-10-20T18:25:08Z</cp:lastPrinted>
  <dcterms:created xsi:type="dcterms:W3CDTF">2020-10-06T13:11:51Z</dcterms:created>
  <dcterms:modified xsi:type="dcterms:W3CDTF">2021-07-30T11:01:42Z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0x010100E3A94D389FFE264EB2F3F6B1F57230B5</vt:lpwstr>
  </property>
</Properties>
</file>