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-\Juan\Uniandes\tesis\android-lang-comparison\results v1\"/>
    </mc:Choice>
  </mc:AlternateContent>
  <xr:revisionPtr revIDLastSave="0" documentId="13_ncr:1_{8A42ADE5-121F-47FC-A0BE-1E2671877C6B}" xr6:coauthVersionLast="44" xr6:coauthVersionMax="44" xr10:uidLastSave="{00000000-0000-0000-0000-000000000000}"/>
  <bookViews>
    <workbookView xWindow="1044" yWindow="2568" windowWidth="17280" windowHeight="8964" firstSheet="2" activeTab="5" xr2:uid="{06B34EBF-7A42-4EB4-AA75-D64949C3C6C9}"/>
  </bookViews>
  <sheets>
    <sheet name="binarytrees" sheetId="2" r:id="rId1"/>
    <sheet name="fannkuch" sheetId="3" r:id="rId2"/>
    <sheet name="fasta" sheetId="4" r:id="rId3"/>
    <sheet name="mandelbrot" sheetId="5" r:id="rId4"/>
    <sheet name="matrixdet" sheetId="6" r:id="rId5"/>
    <sheet name="nbody" sheetId="7" r:id="rId6"/>
    <sheet name="spectralnorm" sheetId="8" r:id="rId7"/>
    <sheet name="Hoja1" sheetId="1" r:id="rId8"/>
  </sheets>
  <definedNames>
    <definedName name="DatosExternos_1" localSheetId="0" hidden="1">binarytrees!$A$1:$I$40</definedName>
    <definedName name="DatosExternos_1" localSheetId="1" hidden="1">fannkuch!$A$1:$I$102</definedName>
    <definedName name="DatosExternos_1" localSheetId="2" hidden="1">fasta!$A$1:$I$104</definedName>
    <definedName name="DatosExternos_1" localSheetId="3" hidden="1">mandelbrot!$A$1:$I$54</definedName>
    <definedName name="DatosExternos_1" localSheetId="4" hidden="1">matrixdet!$A$1:$I$58</definedName>
    <definedName name="DatosExternos_1" localSheetId="5" hidden="1">nbody!$A$1:$I$65</definedName>
    <definedName name="DatosExternos_1" localSheetId="6" hidden="1">spectralnorm!$A$1:$I$51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4" i="4" l="1"/>
  <c r="D52" i="8"/>
  <c r="E52" i="8"/>
  <c r="F52" i="8"/>
  <c r="G52" i="8"/>
  <c r="G54" i="8" s="1"/>
  <c r="H52" i="8"/>
  <c r="I52" i="8"/>
  <c r="J52" i="8"/>
  <c r="K52" i="8"/>
  <c r="K54" i="8" s="1"/>
  <c r="L52" i="8"/>
  <c r="D53" i="8"/>
  <c r="D54" i="8" s="1"/>
  <c r="E53" i="8"/>
  <c r="F53" i="8"/>
  <c r="F54" i="8" s="1"/>
  <c r="G53" i="8"/>
  <c r="H53" i="8"/>
  <c r="H54" i="8" s="1"/>
  <c r="I53" i="8"/>
  <c r="J53" i="8"/>
  <c r="J54" i="8" s="1"/>
  <c r="K53" i="8"/>
  <c r="L53" i="8"/>
  <c r="L54" i="8" s="1"/>
  <c r="E54" i="8"/>
  <c r="I54" i="8"/>
  <c r="C54" i="8"/>
  <c r="C53" i="8"/>
  <c r="C5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D66" i="7"/>
  <c r="E66" i="7"/>
  <c r="F66" i="7"/>
  <c r="G66" i="7"/>
  <c r="G68" i="7" s="1"/>
  <c r="H66" i="7"/>
  <c r="I66" i="7"/>
  <c r="J66" i="7"/>
  <c r="K66" i="7"/>
  <c r="K68" i="7" s="1"/>
  <c r="L66" i="7"/>
  <c r="D67" i="7"/>
  <c r="E67" i="7"/>
  <c r="F67" i="7"/>
  <c r="F68" i="7" s="1"/>
  <c r="G67" i="7"/>
  <c r="H67" i="7"/>
  <c r="H68" i="7" s="1"/>
  <c r="I67" i="7"/>
  <c r="J67" i="7"/>
  <c r="J68" i="7" s="1"/>
  <c r="K67" i="7"/>
  <c r="L67" i="7"/>
  <c r="L68" i="7" s="1"/>
  <c r="D68" i="7"/>
  <c r="E68" i="7"/>
  <c r="I68" i="7"/>
  <c r="C68" i="7"/>
  <c r="C67" i="7"/>
  <c r="C6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D59" i="6"/>
  <c r="E59" i="6"/>
  <c r="F59" i="6"/>
  <c r="G59" i="6"/>
  <c r="G61" i="6" s="1"/>
  <c r="H59" i="6"/>
  <c r="I59" i="6"/>
  <c r="J59" i="6"/>
  <c r="K59" i="6"/>
  <c r="K61" i="6" s="1"/>
  <c r="L59" i="6"/>
  <c r="D60" i="6"/>
  <c r="D61" i="6" s="1"/>
  <c r="E60" i="6"/>
  <c r="F60" i="6"/>
  <c r="F61" i="6" s="1"/>
  <c r="G60" i="6"/>
  <c r="H60" i="6"/>
  <c r="H61" i="6" s="1"/>
  <c r="I60" i="6"/>
  <c r="J60" i="6"/>
  <c r="J61" i="6" s="1"/>
  <c r="K60" i="6"/>
  <c r="L60" i="6"/>
  <c r="L61" i="6" s="1"/>
  <c r="E61" i="6"/>
  <c r="I61" i="6"/>
  <c r="C61" i="6"/>
  <c r="C60" i="6"/>
  <c r="C5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D55" i="5"/>
  <c r="E55" i="5"/>
  <c r="F55" i="5"/>
  <c r="G55" i="5"/>
  <c r="G57" i="5" s="1"/>
  <c r="H55" i="5"/>
  <c r="I55" i="5"/>
  <c r="J55" i="5"/>
  <c r="K55" i="5"/>
  <c r="K57" i="5" s="1"/>
  <c r="L55" i="5"/>
  <c r="D56" i="5"/>
  <c r="D57" i="5" s="1"/>
  <c r="E56" i="5"/>
  <c r="F56" i="5"/>
  <c r="F57" i="5" s="1"/>
  <c r="G56" i="5"/>
  <c r="H56" i="5"/>
  <c r="H57" i="5" s="1"/>
  <c r="I56" i="5"/>
  <c r="J56" i="5"/>
  <c r="J57" i="5" s="1"/>
  <c r="K56" i="5"/>
  <c r="L56" i="5"/>
  <c r="L57" i="5" s="1"/>
  <c r="E57" i="5"/>
  <c r="I57" i="5"/>
  <c r="C57" i="5"/>
  <c r="C56" i="5"/>
  <c r="C5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D105" i="4"/>
  <c r="E105" i="4"/>
  <c r="F105" i="4"/>
  <c r="G105" i="4"/>
  <c r="H105" i="4"/>
  <c r="I105" i="4"/>
  <c r="D106" i="4"/>
  <c r="E106" i="4"/>
  <c r="E107" i="4" s="1"/>
  <c r="F106" i="4"/>
  <c r="F107" i="4" s="1"/>
  <c r="G106" i="4"/>
  <c r="H106" i="4"/>
  <c r="H107" i="4" s="1"/>
  <c r="I106" i="4"/>
  <c r="I107" i="4" s="1"/>
  <c r="D107" i="4"/>
  <c r="C107" i="4"/>
  <c r="C106" i="4"/>
  <c r="C105" i="4"/>
  <c r="L2" i="4"/>
  <c r="L105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K2" i="4"/>
  <c r="K105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J2" i="4"/>
  <c r="J106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D103" i="3"/>
  <c r="E103" i="3"/>
  <c r="F103" i="3"/>
  <c r="G103" i="3"/>
  <c r="G105" i="3" s="1"/>
  <c r="H103" i="3"/>
  <c r="I103" i="3"/>
  <c r="J103" i="3"/>
  <c r="K103" i="3"/>
  <c r="K105" i="3" s="1"/>
  <c r="L103" i="3"/>
  <c r="D104" i="3"/>
  <c r="D105" i="3" s="1"/>
  <c r="E104" i="3"/>
  <c r="F104" i="3"/>
  <c r="F105" i="3" s="1"/>
  <c r="G104" i="3"/>
  <c r="H104" i="3"/>
  <c r="H105" i="3" s="1"/>
  <c r="I104" i="3"/>
  <c r="J104" i="3"/>
  <c r="J105" i="3" s="1"/>
  <c r="K104" i="3"/>
  <c r="L104" i="3"/>
  <c r="L105" i="3" s="1"/>
  <c r="E105" i="3"/>
  <c r="I105" i="3"/>
  <c r="C105" i="3"/>
  <c r="C104" i="3"/>
  <c r="C10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D41" i="2"/>
  <c r="E41" i="2"/>
  <c r="F41" i="2"/>
  <c r="G41" i="2"/>
  <c r="G43" i="2" s="1"/>
  <c r="H41" i="2"/>
  <c r="I41" i="2"/>
  <c r="J41" i="2"/>
  <c r="K41" i="2"/>
  <c r="K43" i="2" s="1"/>
  <c r="L41" i="2"/>
  <c r="D42" i="2"/>
  <c r="D43" i="2" s="1"/>
  <c r="E42" i="2"/>
  <c r="F42" i="2"/>
  <c r="F43" i="2" s="1"/>
  <c r="G42" i="2"/>
  <c r="H42" i="2"/>
  <c r="H43" i="2" s="1"/>
  <c r="I42" i="2"/>
  <c r="J42" i="2"/>
  <c r="J43" i="2" s="1"/>
  <c r="K42" i="2"/>
  <c r="L42" i="2"/>
  <c r="L43" i="2" s="1"/>
  <c r="E43" i="2"/>
  <c r="I43" i="2"/>
  <c r="C43" i="2"/>
  <c r="C42" i="2"/>
  <c r="C4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05" i="4" l="1"/>
  <c r="J107" i="4" s="1"/>
  <c r="L106" i="4"/>
  <c r="L107" i="4" s="1"/>
  <c r="K106" i="4"/>
  <c r="K107" i="4" s="1"/>
  <c r="G10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0A2C5-9CA3-47E1-B397-6AC5A0C4A27C}" keepAlive="1" name="Consulta - flutter-binarytrees" description="Conexión a la consulta 'flutter-binarytrees' en el libro." type="5" refreshedVersion="6" background="1" saveData="1">
    <dbPr connection="Provider=Microsoft.Mashup.OleDb.1;Data Source=$Workbook$;Location=flutter-binarytrees;Extended Properties=&quot;&quot;" command="SELECT * FROM [flutter-binarytrees]"/>
  </connection>
  <connection id="2" xr16:uid="{A5555FF8-72EC-4FC7-BDD9-343731A00F06}" keepAlive="1" name="Consulta - flutter-fannkuch" description="Conexión a la consulta 'flutter-fannkuch' en el libro." type="5" refreshedVersion="6" background="1" saveData="1">
    <dbPr connection="Provider=Microsoft.Mashup.OleDb.1;Data Source=$Workbook$;Location=flutter-fannkuch;Extended Properties=&quot;&quot;" command="SELECT * FROM [flutter-fannkuch]"/>
  </connection>
  <connection id="3" xr16:uid="{A5F077BC-9137-42B1-B77E-3FCB82F83F97}" keepAlive="1" name="Consulta - flutter-fasta" description="Conexión a la consulta 'flutter-fasta' en el libro." type="5" refreshedVersion="6" background="1" saveData="1">
    <dbPr connection="Provider=Microsoft.Mashup.OleDb.1;Data Source=$Workbook$;Location=flutter-fasta;Extended Properties=&quot;&quot;" command="SELECT * FROM [flutter-fasta]"/>
  </connection>
  <connection id="4" xr16:uid="{2A57AAEE-1BEE-4E95-B747-8C752CE6B717}" keepAlive="1" name="Consulta - flutter-mandelbrot" description="Conexión a la consulta 'flutter-mandelbrot' en el libro." type="5" refreshedVersion="6" background="1" saveData="1">
    <dbPr connection="Provider=Microsoft.Mashup.OleDb.1;Data Source=$Workbook$;Location=flutter-mandelbrot;Extended Properties=&quot;&quot;" command="SELECT * FROM [flutter-mandelbrot]"/>
  </connection>
  <connection id="5" xr16:uid="{7E1004D6-9728-4559-9375-111E47F18E43}" keepAlive="1" name="Consulta - flutter-matrixdeterminant" description="Conexión a la consulta 'flutter-matrixdeterminant' en el libro." type="5" refreshedVersion="6" background="1" saveData="1">
    <dbPr connection="Provider=Microsoft.Mashup.OleDb.1;Data Source=$Workbook$;Location=flutter-matrixdeterminant;Extended Properties=&quot;&quot;" command="SELECT * FROM [flutter-matrixdeterminant]"/>
  </connection>
  <connection id="6" xr16:uid="{AAE4CFBD-A06B-48AB-9F55-1A7C1AFAEEAC}" keepAlive="1" name="Consulta - flutter-nbody" description="Conexión a la consulta 'flutter-nbody' en el libro." type="5" refreshedVersion="6" background="1" saveData="1">
    <dbPr connection="Provider=Microsoft.Mashup.OleDb.1;Data Source=$Workbook$;Location=flutter-nbody;Extended Properties=&quot;&quot;" command="SELECT * FROM [flutter-nbody]"/>
  </connection>
  <connection id="7" xr16:uid="{EB2C875D-B8FD-4492-96ED-7ADDDC387667}" keepAlive="1" name="Consulta - flutter-spectralnorm" description="Conexión a la consulta 'flutter-spectralnorm' en el libro." type="5" refreshedVersion="6" background="1" saveData="1">
    <dbPr connection="Provider=Microsoft.Mashup.OleDb.1;Data Source=$Workbook$;Location=flutter-spectralnorm;Extended Properties=&quot;&quot;" command="SELECT * FROM [flutter-spectralnorm]"/>
  </connection>
</connections>
</file>

<file path=xl/sharedStrings.xml><?xml version="1.0" encoding="utf-8"?>
<sst xmlns="http://schemas.openxmlformats.org/spreadsheetml/2006/main" count="84" uniqueCount="12">
  <si>
    <t>Column1</t>
  </si>
  <si>
    <t>pid</t>
  </si>
  <si>
    <t>elapsed_times</t>
  </si>
  <si>
    <t>runtime_start</t>
  </si>
  <si>
    <t>runtime_end</t>
  </si>
  <si>
    <t>native_start</t>
  </si>
  <si>
    <t>native_end</t>
  </si>
  <si>
    <t>pss_start</t>
  </si>
  <si>
    <t>pss_end</t>
  </si>
  <si>
    <t>runtime</t>
  </si>
  <si>
    <t>native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</si>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</sst>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57EF45-C69A-4872-A7CD-08FE88B4EB6A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067A190-ABB1-4DAC-9F82-CAC6166CD3BA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214C11A-CC8C-4BB8-80AC-0A1BA2824B33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9338E45-9E24-4657-859D-542C192244A2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BF57B8F-B390-4D27-B40D-B528385883C4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8B328443-5644-4D95-B862-F9BDB314C535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CC67D9F1-09EA-4404-9D90-D0B1E0F79B77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pid" tableColumnId="2"/>
      <queryTableField id="3" name="elapsed_times" tableColumnId="3"/>
      <queryTableField id="4" name="runtime_start" tableColumnId="4"/>
      <queryTableField id="5" name="runtime_end" tableColumnId="5"/>
      <queryTableField id="6" name="native_start" tableColumnId="6"/>
      <queryTableField id="7" name="native_end" tableColumnId="7"/>
      <queryTableField id="8" name="pss_start" tableColumnId="8"/>
      <queryTableField id="9" name="pss_end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501D5-B814-41CA-84C4-C7F66777F800}" name="flutter_binarytrees" displayName="flutter_binarytrees" ref="A1:L40" tableType="queryTable" totalsRowShown="0">
  <autoFilter ref="A1:L40" xr:uid="{A43F0B37-3C3B-4AB9-9F49-02C6782FEA6F}"/>
  <tableColumns count="12">
    <tableColumn id="1" xr3:uid="{C2279340-8F39-48A5-93B8-B12F87FC67DD}" uniqueName="1" name="Column1" queryTableFieldId="1"/>
    <tableColumn id="2" xr3:uid="{9BFEB25F-31F0-49FE-96BB-905FA042C659}" uniqueName="2" name="pid" queryTableFieldId="2"/>
    <tableColumn id="3" xr3:uid="{0561E12C-8690-490B-88B9-EC5C7F8D1840}" uniqueName="3" name="elapsed_times" queryTableFieldId="3"/>
    <tableColumn id="4" xr3:uid="{3F66D806-416F-4FA9-8820-AAD9CC997C3D}" uniqueName="4" name="runtime_start" queryTableFieldId="4"/>
    <tableColumn id="5" xr3:uid="{AD6BF5C1-DFFD-4B7E-A826-153AFE0AA19B}" uniqueName="5" name="runtime_end" queryTableFieldId="5"/>
    <tableColumn id="6" xr3:uid="{02686038-4D8B-488E-BD84-8089FA7B88F9}" uniqueName="6" name="native_start" queryTableFieldId="6"/>
    <tableColumn id="7" xr3:uid="{5A7E631C-158E-460A-BEE4-2E96B7E8E830}" uniqueName="7" name="native_end" queryTableFieldId="7"/>
    <tableColumn id="8" xr3:uid="{8C9DFE1D-42B8-47F6-A38E-5177D26FD19A}" uniqueName="8" name="pss_start" queryTableFieldId="8"/>
    <tableColumn id="9" xr3:uid="{8F60B07F-F89A-426D-816B-5F7AD2634A70}" uniqueName="9" name="pss_end" queryTableFieldId="9"/>
    <tableColumn id="10" xr3:uid="{E5A27A0B-B2D4-440B-B352-1F3C1B6A7A53}" uniqueName="10" name="runtime" queryTableFieldId="10" dataDxfId="20">
      <calculatedColumnFormula>flutter_binarytrees[[#This Row],[runtime_start]]-flutter_binarytrees[[#This Row],[elapsed_times]]</calculatedColumnFormula>
    </tableColumn>
    <tableColumn id="11" xr3:uid="{5A968475-223A-4902-B10F-987FF2F2B04D}" uniqueName="11" name="native" queryTableFieldId="11" dataDxfId="19">
      <calculatedColumnFormula>flutter_binarytrees[[#This Row],[native_end]]-flutter_binarytrees[[#This Row],[native_start]]</calculatedColumnFormula>
    </tableColumn>
    <tableColumn id="12" xr3:uid="{1EDBCF8D-1997-4A66-9DAC-2E6A1CE63474}" uniqueName="12" name="pss" queryTableFieldId="12" dataDxfId="18">
      <calculatedColumnFormula>flutter_binarytrees[[#This Row],[pss_end]]-flutter_binarytrees[[#This Row],[pss_start]]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36538-8A8A-4D3D-932B-76D1992A90EE}" name="flutter_fannkuch" displayName="flutter_fannkuch" ref="A1:L102" tableType="queryTable" totalsRowShown="0">
  <autoFilter ref="A1:L102" xr:uid="{6848E8B4-070D-4B5F-8375-A4C43F243C88}"/>
  <tableColumns count="12">
    <tableColumn id="1" xr3:uid="{DC653631-C20C-4B35-A232-562DBAC399B5}" uniqueName="1" name="Column1" queryTableFieldId="1"/>
    <tableColumn id="2" xr3:uid="{9124606E-1F51-4A26-9CD2-7E10CFD3AF08}" uniqueName="2" name="pid" queryTableFieldId="2"/>
    <tableColumn id="3" xr3:uid="{580C3DAB-A1CE-4D48-82B5-EAD278F89800}" uniqueName="3" name="elapsed_times" queryTableFieldId="3"/>
    <tableColumn id="4" xr3:uid="{EA98D925-6E2D-4141-A14B-BE628946F1B0}" uniqueName="4" name="runtime_start" queryTableFieldId="4"/>
    <tableColumn id="5" xr3:uid="{F9C925FD-B599-4889-A227-FCC30F313F2A}" uniqueName="5" name="runtime_end" queryTableFieldId="5"/>
    <tableColumn id="6" xr3:uid="{5FEA0789-C8AF-4EBD-8DB3-0388A0FF3CEA}" uniqueName="6" name="native_start" queryTableFieldId="6"/>
    <tableColumn id="7" xr3:uid="{01E6E487-1BA3-4EF5-A008-CBA2DE5A845F}" uniqueName="7" name="native_end" queryTableFieldId="7"/>
    <tableColumn id="8" xr3:uid="{9AB9DE7A-DD93-4119-A78D-A0D824EBC41E}" uniqueName="8" name="pss_start" queryTableFieldId="8"/>
    <tableColumn id="9" xr3:uid="{206ADC2D-4CEA-410B-8194-4D20C751F179}" uniqueName="9" name="pss_end" queryTableFieldId="9"/>
    <tableColumn id="10" xr3:uid="{687A6D7D-6CF9-4FE1-8BC7-6DB203C06411}" uniqueName="10" name="runtime" queryTableFieldId="10" dataDxfId="17">
      <calculatedColumnFormula>flutter_fannkuch[[#This Row],[runtime_end]]-flutter_fannkuch[[#This Row],[runtime_start]]</calculatedColumnFormula>
    </tableColumn>
    <tableColumn id="11" xr3:uid="{4812A4F8-E172-4175-90EB-CEFC4F25DB1D}" uniqueName="11" name="native" queryTableFieldId="11" dataDxfId="16">
      <calculatedColumnFormula>flutter_fannkuch[[#This Row],[native_end]]-flutter_fannkuch[[#This Row],[native_start]]</calculatedColumnFormula>
    </tableColumn>
    <tableColumn id="12" xr3:uid="{2F4ECB0C-AA85-471E-96DD-E462352F4BE5}" uniqueName="12" name="pss" queryTableFieldId="12" dataDxfId="15">
      <calculatedColumnFormula>flutter_fannkuch[[#This Row],[pss_end]]-flutter_fannkuch[[#This Row],[pss_start]]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D5B3A6-EC7F-46DF-8A59-066602488C64}" name="flutter_fasta" displayName="flutter_fasta" ref="A1:L104" tableType="queryTable" totalsRowShown="0">
  <autoFilter ref="A1:L104" xr:uid="{992F7327-5044-437C-B5EC-9580BEBF6E76}">
    <filterColumn colId="10">
      <customFilters>
        <customFilter operator="greaterThan" val="0"/>
      </customFilters>
    </filterColumn>
  </autoFilter>
  <tableColumns count="12">
    <tableColumn id="1" xr3:uid="{C72F6951-DC00-4AC1-BA09-F7E3C442735D}" uniqueName="1" name="Column1" queryTableFieldId="1"/>
    <tableColumn id="2" xr3:uid="{5CB49ED8-9386-41AD-8E72-7AD03345550C}" uniqueName="2" name="pid" queryTableFieldId="2"/>
    <tableColumn id="3" xr3:uid="{2244FD0C-C60A-4CE7-8F0C-88424C179C73}" uniqueName="3" name="elapsed_times" queryTableFieldId="3"/>
    <tableColumn id="4" xr3:uid="{B9E99758-4310-44F8-B940-35F767FE375D}" uniqueName="4" name="runtime_start" queryTableFieldId="4"/>
    <tableColumn id="5" xr3:uid="{BC7B100A-244E-4E08-9703-4CF4B1D47080}" uniqueName="5" name="runtime_end" queryTableFieldId="5"/>
    <tableColumn id="6" xr3:uid="{CA34C6EB-33E1-496B-809F-605571DB6403}" uniqueName="6" name="native_start" queryTableFieldId="6"/>
    <tableColumn id="7" xr3:uid="{CEDBE4E2-E42F-4818-801F-74DF310E372A}" uniqueName="7" name="native_end" queryTableFieldId="7"/>
    <tableColumn id="8" xr3:uid="{AD153EF5-E8FE-4416-97E7-F644915C32E3}" uniqueName="8" name="pss_start" queryTableFieldId="8"/>
    <tableColumn id="9" xr3:uid="{E60283A9-FE49-4C44-9A26-A6A52DEA82CB}" uniqueName="9" name="pss_end" queryTableFieldId="9"/>
    <tableColumn id="10" xr3:uid="{25C86B49-2933-4BDA-A3FD-887DE6F812AD}" uniqueName="10" name="runtime" queryTableFieldId="10" dataDxfId="14">
      <calculatedColumnFormula>flutter_fasta[[#This Row],[runtime_end]]-flutter_fasta[[#This Row],[runtime_start]]</calculatedColumnFormula>
    </tableColumn>
    <tableColumn id="11" xr3:uid="{D927F93B-DB69-4FD2-B0AC-8CB114C4F0D5}" uniqueName="11" name="native" queryTableFieldId="11" dataDxfId="13">
      <calculatedColumnFormula>flutter_fasta[[#This Row],[native_end]]-flutter_fasta[[#This Row],[native_start]]</calculatedColumnFormula>
    </tableColumn>
    <tableColumn id="12" xr3:uid="{FE812CF5-074D-4E3E-B1A5-0680CC986912}" uniqueName="12" name="pss" queryTableFieldId="12" dataDxfId="12">
      <calculatedColumnFormula>flutter_fasta[[#This Row],[pss_end]]-flutter_fasta[[#This Row],[pss_start]]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9EF65F-0BB9-436C-BE69-B6F63F048E2A}" name="flutter_mandelbrot" displayName="flutter_mandelbrot" ref="A1:L54" tableType="queryTable" totalsRowShown="0">
  <autoFilter ref="A1:L54" xr:uid="{3CD7FF8F-67AC-4BE8-AE80-DFAD31B0E4CA}">
    <filterColumn colId="9">
      <filters>
        <filter val="13584"/>
        <filter val="14576"/>
      </filters>
    </filterColumn>
  </autoFilter>
  <tableColumns count="12">
    <tableColumn id="1" xr3:uid="{D375FC11-5785-475E-A258-C03D19BE078F}" uniqueName="1" name="Column1" queryTableFieldId="1"/>
    <tableColumn id="2" xr3:uid="{995A7D0D-15E6-443A-8E00-A6267BA4BF1A}" uniqueName="2" name="pid" queryTableFieldId="2"/>
    <tableColumn id="3" xr3:uid="{17BBA008-07C6-4280-954D-70495E7D86B7}" uniqueName="3" name="elapsed_times" queryTableFieldId="3"/>
    <tableColumn id="4" xr3:uid="{C58FA400-2F17-46CC-A893-E83205BAF562}" uniqueName="4" name="runtime_start" queryTableFieldId="4"/>
    <tableColumn id="5" xr3:uid="{F7E0005C-DEC7-45E4-8A97-539D758CF512}" uniqueName="5" name="runtime_end" queryTableFieldId="5"/>
    <tableColumn id="6" xr3:uid="{33345AEE-5B14-4C98-8C40-0E957F59A034}" uniqueName="6" name="native_start" queryTableFieldId="6"/>
    <tableColumn id="7" xr3:uid="{EFBEC1D7-643F-463E-82F9-944E664603C1}" uniqueName="7" name="native_end" queryTableFieldId="7"/>
    <tableColumn id="8" xr3:uid="{DFD08418-1DE4-4CAF-875C-511BA2556167}" uniqueName="8" name="pss_start" queryTableFieldId="8"/>
    <tableColumn id="9" xr3:uid="{9FD5E7F3-EB7C-45A1-BB73-AB3FF1306488}" uniqueName="9" name="pss_end" queryTableFieldId="9"/>
    <tableColumn id="10" xr3:uid="{DD553317-99A6-480D-9901-2DD34A547F0D}" uniqueName="10" name="runtime" queryTableFieldId="10" dataDxfId="11">
      <calculatedColumnFormula>flutter_mandelbrot[[#This Row],[runtime_end]]-flutter_mandelbrot[[#This Row],[runtime_start]]</calculatedColumnFormula>
    </tableColumn>
    <tableColumn id="11" xr3:uid="{14367CA2-5179-4C4D-8925-B56038EA04CB}" uniqueName="11" name="native" queryTableFieldId="11" dataDxfId="10">
      <calculatedColumnFormula>flutter_mandelbrot[[#This Row],[native_end]]-flutter_mandelbrot[[#This Row],[native_start]]</calculatedColumnFormula>
    </tableColumn>
    <tableColumn id="12" xr3:uid="{D116662B-47EC-4336-B161-BCF3A64907CD}" uniqueName="12" name="pss" queryTableFieldId="12" dataDxfId="9">
      <calculatedColumnFormula>flutter_mandelbrot[[#This Row],[pss_end]]-flutter_mandelbrot[[#This Row],[pss_start]]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B64847-0C1C-4D4D-9108-4EC703351972}" name="flutter_matrixdeterminant" displayName="flutter_matrixdeterminant" ref="A1:L58" tableType="queryTable" totalsRowShown="0">
  <autoFilter ref="A1:L58" xr:uid="{0FB808D1-6184-4D4C-887D-3166FECA05E0}"/>
  <tableColumns count="12">
    <tableColumn id="1" xr3:uid="{6F57AB58-1ECB-482E-851F-F5246B3B4360}" uniqueName="1" name="Column1" queryTableFieldId="1"/>
    <tableColumn id="2" xr3:uid="{4F944348-5A86-4A85-B435-1577CA9C8671}" uniqueName="2" name="pid" queryTableFieldId="2"/>
    <tableColumn id="3" xr3:uid="{1E5333DF-AEDD-4CDA-9AEA-C5603315BE77}" uniqueName="3" name="elapsed_times" queryTableFieldId="3"/>
    <tableColumn id="4" xr3:uid="{40E13A06-1A17-4340-99EE-5B32DC8A43C7}" uniqueName="4" name="runtime_start" queryTableFieldId="4"/>
    <tableColumn id="5" xr3:uid="{5B4BE3F4-CB74-4693-BA07-613D6371E0CA}" uniqueName="5" name="runtime_end" queryTableFieldId="5"/>
    <tableColumn id="6" xr3:uid="{C4264B59-51F5-4FF1-BC94-37BA29EBAF15}" uniqueName="6" name="native_start" queryTableFieldId="6"/>
    <tableColumn id="7" xr3:uid="{86B804D7-9A23-4DF3-8975-23DFF158C4C2}" uniqueName="7" name="native_end" queryTableFieldId="7"/>
    <tableColumn id="8" xr3:uid="{E48C72AE-3AD6-4E25-8715-CE6A7EBA4B5C}" uniqueName="8" name="pss_start" queryTableFieldId="8"/>
    <tableColumn id="9" xr3:uid="{1E9D53BB-EB5F-4322-82C9-E4F259666E35}" uniqueName="9" name="pss_end" queryTableFieldId="9"/>
    <tableColumn id="10" xr3:uid="{C7C2F9B6-57CE-48EA-BA5F-B138DFB39C5E}" uniqueName="10" name="runtime" queryTableFieldId="10" dataDxfId="8">
      <calculatedColumnFormula>flutter_matrixdeterminant[[#This Row],[runtime_end]]-flutter_matrixdeterminant[[#This Row],[runtime_start]]</calculatedColumnFormula>
    </tableColumn>
    <tableColumn id="11" xr3:uid="{45429A24-6B55-4712-B628-CED28EC4441A}" uniqueName="11" name="native" queryTableFieldId="11" dataDxfId="7">
      <calculatedColumnFormula>flutter_matrixdeterminant[[#This Row],[native_end]]-flutter_matrixdeterminant[[#This Row],[native_start]]</calculatedColumnFormula>
    </tableColumn>
    <tableColumn id="12" xr3:uid="{3A522CEA-B2BE-4523-B25D-96D17C5BE414}" uniqueName="12" name="pss" queryTableFieldId="12" dataDxfId="6">
      <calculatedColumnFormula>flutter_matrixdeterminant[[#This Row],[pss_end]]-flutter_matrixdeterminant[[#This Row],[pss_start]]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08D20C-B137-4707-87D2-4B125F4B924B}" name="flutter_nbody" displayName="flutter_nbody" ref="A1:L65" tableType="queryTable" totalsRowShown="0">
  <autoFilter ref="A1:L65" xr:uid="{CF2F13E2-3874-435D-B340-E050FD09D211}"/>
  <tableColumns count="12">
    <tableColumn id="1" xr3:uid="{7EDAA028-F2CB-415F-B7E4-F20C6CE12135}" uniqueName="1" name="Column1" queryTableFieldId="1"/>
    <tableColumn id="2" xr3:uid="{042DA499-8E47-497C-9247-2FCB6D0E2866}" uniqueName="2" name="pid" queryTableFieldId="2"/>
    <tableColumn id="3" xr3:uid="{21DFEB02-239E-4C67-A663-DE87770894E7}" uniqueName="3" name="elapsed_times" queryTableFieldId="3"/>
    <tableColumn id="4" xr3:uid="{CEEAE1CA-3F7F-426D-9A42-347636E4764E}" uniqueName="4" name="runtime_start" queryTableFieldId="4"/>
    <tableColumn id="5" xr3:uid="{2C505D03-FE99-416B-97C7-C6DF84F71342}" uniqueName="5" name="runtime_end" queryTableFieldId="5"/>
    <tableColumn id="6" xr3:uid="{CF7A6A99-BF02-483B-AFD1-91F5D93E9332}" uniqueName="6" name="native_start" queryTableFieldId="6"/>
    <tableColumn id="7" xr3:uid="{5335D027-214E-4F75-A175-CAD2D96D6275}" uniqueName="7" name="native_end" queryTableFieldId="7"/>
    <tableColumn id="8" xr3:uid="{668D251D-5FA0-4A24-BE7C-BB23DFB8323D}" uniqueName="8" name="pss_start" queryTableFieldId="8"/>
    <tableColumn id="9" xr3:uid="{106C981E-7878-4334-B0C5-81F1991C24E6}" uniqueName="9" name="pss_end" queryTableFieldId="9"/>
    <tableColumn id="10" xr3:uid="{5887EABC-39FF-4D25-9240-3F503DF38EA3}" uniqueName="10" name="runtime" queryTableFieldId="10" dataDxfId="5">
      <calculatedColumnFormula>flutter_nbody[[#This Row],[runtime_end]]-flutter_nbody[[#This Row],[runtime_start]]</calculatedColumnFormula>
    </tableColumn>
    <tableColumn id="11" xr3:uid="{7A30229A-1066-496D-91C0-15B7E4B5DA38}" uniqueName="11" name="native" queryTableFieldId="11" dataDxfId="4">
      <calculatedColumnFormula>flutter_nbody[[#This Row],[native_end]]-flutter_nbody[[#This Row],[native_start]]</calculatedColumnFormula>
    </tableColumn>
    <tableColumn id="12" xr3:uid="{7333C52F-C195-4A02-852A-83F6FB2CCCCF}" uniqueName="12" name="pss" queryTableFieldId="12" dataDxfId="3">
      <calculatedColumnFormula>flutter_nbody[[#This Row],[pss_end]]-flutter_nbody[[#This Row],[pss_start]]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B2885-E5B0-4E09-B1EE-BCDD2AA574B7}" name="flutter_spectralnorm" displayName="flutter_spectralnorm" ref="A1:L51" tableType="queryTable" totalsRowShown="0">
  <autoFilter ref="A1:L51" xr:uid="{97D60A4F-0EB6-4430-A25E-899BBB5AD4B0}"/>
  <tableColumns count="12">
    <tableColumn id="1" xr3:uid="{4D5684E4-9A90-44E8-B800-C088D6FEB251}" uniqueName="1" name="Column1" queryTableFieldId="1"/>
    <tableColumn id="2" xr3:uid="{119BC47C-35A9-41E8-B335-6011A98CC903}" uniqueName="2" name="pid" queryTableFieldId="2"/>
    <tableColumn id="3" xr3:uid="{A9E9FE03-1713-4FA9-B0A2-2FA6C79ED66A}" uniqueName="3" name="elapsed_times" queryTableFieldId="3"/>
    <tableColumn id="4" xr3:uid="{EDD6D4DD-80A5-4A5D-8C97-5B3FFAB2F4AB}" uniqueName="4" name="runtime_start" queryTableFieldId="4"/>
    <tableColumn id="5" xr3:uid="{62D650ED-EA39-4A7B-AD1D-1AAF394D4D32}" uniqueName="5" name="runtime_end" queryTableFieldId="5"/>
    <tableColumn id="6" xr3:uid="{FF64BAFE-2F4F-4257-A969-CE037AE78F59}" uniqueName="6" name="native_start" queryTableFieldId="6"/>
    <tableColumn id="7" xr3:uid="{94DB35F2-4A3A-459E-A4F8-442C484EA991}" uniqueName="7" name="native_end" queryTableFieldId="7"/>
    <tableColumn id="8" xr3:uid="{5B11EC8F-C58A-41CC-8D3B-CFAD2D1F34DC}" uniqueName="8" name="pss_start" queryTableFieldId="8"/>
    <tableColumn id="9" xr3:uid="{83158ACC-3B57-4521-9063-FF9323E02E73}" uniqueName="9" name="pss_end" queryTableFieldId="9"/>
    <tableColumn id="10" xr3:uid="{8941A746-AC82-4B43-8032-6D9DE2A0C37A}" uniqueName="10" name="runtime" queryTableFieldId="10" dataDxfId="2">
      <calculatedColumnFormula>flutter_spectralnorm[[#This Row],[runtime_end]]-flutter_spectralnorm[[#This Row],[runtime_start]]</calculatedColumnFormula>
    </tableColumn>
    <tableColumn id="11" xr3:uid="{CB584CC3-749E-484F-9A1C-8371FD881BA4}" uniqueName="11" name="native" queryTableFieldId="11" dataDxfId="1">
      <calculatedColumnFormula>flutter_spectralnorm[[#This Row],[native_end]]-flutter_spectralnorm[[#This Row],[native_start]]</calculatedColumnFormula>
    </tableColumn>
    <tableColumn id="12" xr3:uid="{8E35C57B-1B53-4855-98AE-C48C31B6C634}" uniqueName="12" name="pss" queryTableFieldId="12" dataDxfId="0">
      <calculatedColumnFormula>flutter_spectralnorm[[#This Row],[pss_end]]-flutter_spectralnorm[[#This Row],[pss_start]]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FCED-C7FC-45F8-8517-0C999F8B54EB}">
  <dimension ref="A1:L43"/>
  <sheetViews>
    <sheetView topLeftCell="F17" workbookViewId="0">
      <selection activeCell="K41" sqref="K41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1936</v>
      </c>
      <c r="C2">
        <v>26675</v>
      </c>
      <c r="D2">
        <v>1515144</v>
      </c>
      <c r="E2">
        <v>1513336</v>
      </c>
      <c r="F2">
        <v>10004320</v>
      </c>
      <c r="G2">
        <v>11605152</v>
      </c>
      <c r="H2">
        <v>54527</v>
      </c>
      <c r="I2">
        <v>535776</v>
      </c>
      <c r="J2">
        <f>flutter_binarytrees[[#This Row],[runtime_start]]-flutter_binarytrees[[#This Row],[elapsed_times]]</f>
        <v>1488469</v>
      </c>
      <c r="K2">
        <f>flutter_binarytrees[[#This Row],[native_end]]-flutter_binarytrees[[#This Row],[native_start]]</f>
        <v>1600832</v>
      </c>
      <c r="L2">
        <f>flutter_binarytrees[[#This Row],[pss_end]]-flutter_binarytrees[[#This Row],[pss_start]]</f>
        <v>481249</v>
      </c>
    </row>
    <row r="3" spans="1:12" x14ac:dyDescent="0.3">
      <c r="A3">
        <v>1</v>
      </c>
      <c r="B3">
        <v>3170</v>
      </c>
      <c r="C3">
        <v>26970</v>
      </c>
      <c r="D3">
        <v>1499864</v>
      </c>
      <c r="E3">
        <v>1513448</v>
      </c>
      <c r="F3">
        <v>10113704</v>
      </c>
      <c r="G3">
        <v>11571648</v>
      </c>
      <c r="H3">
        <v>54008</v>
      </c>
      <c r="I3">
        <v>380336</v>
      </c>
      <c r="J3">
        <f>flutter_binarytrees[[#This Row],[runtime_start]]-flutter_binarytrees[[#This Row],[elapsed_times]]</f>
        <v>1472894</v>
      </c>
      <c r="K3">
        <f>flutter_binarytrees[[#This Row],[native_end]]-flutter_binarytrees[[#This Row],[native_start]]</f>
        <v>1457944</v>
      </c>
      <c r="L3">
        <f>flutter_binarytrees[[#This Row],[pss_end]]-flutter_binarytrees[[#This Row],[pss_start]]</f>
        <v>326328</v>
      </c>
    </row>
    <row r="4" spans="1:12" x14ac:dyDescent="0.3">
      <c r="A4">
        <v>2</v>
      </c>
      <c r="B4">
        <v>5301</v>
      </c>
      <c r="C4">
        <v>26435</v>
      </c>
      <c r="D4">
        <v>1499728</v>
      </c>
      <c r="E4">
        <v>1513312</v>
      </c>
      <c r="F4">
        <v>10112568</v>
      </c>
      <c r="G4">
        <v>11602664</v>
      </c>
      <c r="H4">
        <v>53777</v>
      </c>
      <c r="I4">
        <v>485279</v>
      </c>
      <c r="J4">
        <f>flutter_binarytrees[[#This Row],[runtime_start]]-flutter_binarytrees[[#This Row],[elapsed_times]]</f>
        <v>1473293</v>
      </c>
      <c r="K4">
        <f>flutter_binarytrees[[#This Row],[native_end]]-flutter_binarytrees[[#This Row],[native_start]]</f>
        <v>1490096</v>
      </c>
      <c r="L4">
        <f>flutter_binarytrees[[#This Row],[pss_end]]-flutter_binarytrees[[#This Row],[pss_start]]</f>
        <v>431502</v>
      </c>
    </row>
    <row r="5" spans="1:12" x14ac:dyDescent="0.3">
      <c r="A5">
        <v>3</v>
      </c>
      <c r="B5">
        <v>6258</v>
      </c>
      <c r="C5">
        <v>30147</v>
      </c>
      <c r="D5">
        <v>1516328</v>
      </c>
      <c r="E5">
        <v>1529912</v>
      </c>
      <c r="F5">
        <v>10025408</v>
      </c>
      <c r="G5">
        <v>11587776</v>
      </c>
      <c r="H5">
        <v>54157</v>
      </c>
      <c r="I5">
        <v>256371</v>
      </c>
      <c r="J5">
        <f>flutter_binarytrees[[#This Row],[runtime_start]]-flutter_binarytrees[[#This Row],[elapsed_times]]</f>
        <v>1486181</v>
      </c>
      <c r="K5">
        <f>flutter_binarytrees[[#This Row],[native_end]]-flutter_binarytrees[[#This Row],[native_start]]</f>
        <v>1562368</v>
      </c>
      <c r="L5">
        <f>flutter_binarytrees[[#This Row],[pss_end]]-flutter_binarytrees[[#This Row],[pss_start]]</f>
        <v>202214</v>
      </c>
    </row>
    <row r="6" spans="1:12" x14ac:dyDescent="0.3">
      <c r="A6">
        <v>4</v>
      </c>
      <c r="B6">
        <v>8694</v>
      </c>
      <c r="C6">
        <v>39551</v>
      </c>
      <c r="D6">
        <v>1499728</v>
      </c>
      <c r="E6">
        <v>1529696</v>
      </c>
      <c r="F6">
        <v>10115040</v>
      </c>
      <c r="G6">
        <v>11635104</v>
      </c>
      <c r="H6">
        <v>54623</v>
      </c>
      <c r="I6">
        <v>430966</v>
      </c>
      <c r="J6">
        <f>flutter_binarytrees[[#This Row],[runtime_start]]-flutter_binarytrees[[#This Row],[elapsed_times]]</f>
        <v>1460177</v>
      </c>
      <c r="K6">
        <f>flutter_binarytrees[[#This Row],[native_end]]-flutter_binarytrees[[#This Row],[native_start]]</f>
        <v>1520064</v>
      </c>
      <c r="L6">
        <f>flutter_binarytrees[[#This Row],[pss_end]]-flutter_binarytrees[[#This Row],[pss_start]]</f>
        <v>376343</v>
      </c>
    </row>
    <row r="7" spans="1:12" x14ac:dyDescent="0.3">
      <c r="A7">
        <v>5</v>
      </c>
      <c r="B7">
        <v>10368</v>
      </c>
      <c r="C7">
        <v>26570</v>
      </c>
      <c r="D7">
        <v>1499728</v>
      </c>
      <c r="E7">
        <v>1513312</v>
      </c>
      <c r="F7">
        <v>10112280</v>
      </c>
      <c r="G7">
        <v>11631936</v>
      </c>
      <c r="H7">
        <v>53402</v>
      </c>
      <c r="I7">
        <v>486687</v>
      </c>
      <c r="J7">
        <f>flutter_binarytrees[[#This Row],[runtime_start]]-flutter_binarytrees[[#This Row],[elapsed_times]]</f>
        <v>1473158</v>
      </c>
      <c r="K7">
        <f>flutter_binarytrees[[#This Row],[native_end]]-flutter_binarytrees[[#This Row],[native_start]]</f>
        <v>1519656</v>
      </c>
      <c r="L7">
        <f>flutter_binarytrees[[#This Row],[pss_end]]-flutter_binarytrees[[#This Row],[pss_start]]</f>
        <v>433285</v>
      </c>
    </row>
    <row r="8" spans="1:12" x14ac:dyDescent="0.3">
      <c r="A8">
        <v>6</v>
      </c>
      <c r="B8">
        <v>11947</v>
      </c>
      <c r="C8">
        <v>30378</v>
      </c>
      <c r="D8">
        <v>1515976</v>
      </c>
      <c r="E8">
        <v>1529560</v>
      </c>
      <c r="F8">
        <v>10041176</v>
      </c>
      <c r="G8">
        <v>11605160</v>
      </c>
      <c r="H8">
        <v>53746</v>
      </c>
      <c r="I8">
        <v>435695</v>
      </c>
      <c r="J8">
        <f>flutter_binarytrees[[#This Row],[runtime_start]]-flutter_binarytrees[[#This Row],[elapsed_times]]</f>
        <v>1485598</v>
      </c>
      <c r="K8">
        <f>flutter_binarytrees[[#This Row],[native_end]]-flutter_binarytrees[[#This Row],[native_start]]</f>
        <v>1563984</v>
      </c>
      <c r="L8">
        <f>flutter_binarytrees[[#This Row],[pss_end]]-flutter_binarytrees[[#This Row],[pss_start]]</f>
        <v>381949</v>
      </c>
    </row>
    <row r="9" spans="1:12" x14ac:dyDescent="0.3">
      <c r="A9">
        <v>7</v>
      </c>
      <c r="B9">
        <v>13955</v>
      </c>
      <c r="C9">
        <v>25651</v>
      </c>
      <c r="D9">
        <v>1516200</v>
      </c>
      <c r="E9">
        <v>1513400</v>
      </c>
      <c r="F9">
        <v>10043344</v>
      </c>
      <c r="G9">
        <v>11566080</v>
      </c>
      <c r="H9">
        <v>53636</v>
      </c>
      <c r="I9">
        <v>458617</v>
      </c>
      <c r="J9">
        <f>flutter_binarytrees[[#This Row],[runtime_start]]-flutter_binarytrees[[#This Row],[elapsed_times]]</f>
        <v>1490549</v>
      </c>
      <c r="K9">
        <f>flutter_binarytrees[[#This Row],[native_end]]-flutter_binarytrees[[#This Row],[native_start]]</f>
        <v>1522736</v>
      </c>
      <c r="L9">
        <f>flutter_binarytrees[[#This Row],[pss_end]]-flutter_binarytrees[[#This Row],[pss_start]]</f>
        <v>404981</v>
      </c>
    </row>
    <row r="10" spans="1:12" x14ac:dyDescent="0.3">
      <c r="A10">
        <v>8</v>
      </c>
      <c r="B10">
        <v>15106</v>
      </c>
      <c r="C10">
        <v>29703</v>
      </c>
      <c r="D10">
        <v>1499592</v>
      </c>
      <c r="E10">
        <v>1529560</v>
      </c>
      <c r="F10">
        <v>10113712</v>
      </c>
      <c r="G10">
        <v>11598432</v>
      </c>
      <c r="H10">
        <v>53720</v>
      </c>
      <c r="I10">
        <v>312207</v>
      </c>
      <c r="J10">
        <f>flutter_binarytrees[[#This Row],[runtime_start]]-flutter_binarytrees[[#This Row],[elapsed_times]]</f>
        <v>1469889</v>
      </c>
      <c r="K10">
        <f>flutter_binarytrees[[#This Row],[native_end]]-flutter_binarytrees[[#This Row],[native_start]]</f>
        <v>1484720</v>
      </c>
      <c r="L10">
        <f>flutter_binarytrees[[#This Row],[pss_end]]-flutter_binarytrees[[#This Row],[pss_start]]</f>
        <v>258487</v>
      </c>
    </row>
    <row r="11" spans="1:12" x14ac:dyDescent="0.3">
      <c r="A11">
        <v>9</v>
      </c>
      <c r="B11">
        <v>18036</v>
      </c>
      <c r="C11">
        <v>26184</v>
      </c>
      <c r="D11">
        <v>1499584</v>
      </c>
      <c r="E11">
        <v>1513168</v>
      </c>
      <c r="F11">
        <v>10179736</v>
      </c>
      <c r="G11">
        <v>11550952</v>
      </c>
      <c r="H11">
        <v>53577</v>
      </c>
      <c r="I11">
        <v>388563</v>
      </c>
      <c r="J11">
        <f>flutter_binarytrees[[#This Row],[runtime_start]]-flutter_binarytrees[[#This Row],[elapsed_times]]</f>
        <v>1473400</v>
      </c>
      <c r="K11">
        <f>flutter_binarytrees[[#This Row],[native_end]]-flutter_binarytrees[[#This Row],[native_start]]</f>
        <v>1371216</v>
      </c>
      <c r="L11">
        <f>flutter_binarytrees[[#This Row],[pss_end]]-flutter_binarytrees[[#This Row],[pss_start]]</f>
        <v>334986</v>
      </c>
    </row>
    <row r="12" spans="1:12" x14ac:dyDescent="0.3">
      <c r="A12">
        <v>10</v>
      </c>
      <c r="B12">
        <v>19295</v>
      </c>
      <c r="C12">
        <v>26664</v>
      </c>
      <c r="D12">
        <v>1499592</v>
      </c>
      <c r="E12">
        <v>1513176</v>
      </c>
      <c r="F12">
        <v>10177056</v>
      </c>
      <c r="G12">
        <v>11676752</v>
      </c>
      <c r="H12">
        <v>65921</v>
      </c>
      <c r="I12">
        <v>433654</v>
      </c>
      <c r="J12">
        <f>flutter_binarytrees[[#This Row],[runtime_start]]-flutter_binarytrees[[#This Row],[elapsed_times]]</f>
        <v>1472928</v>
      </c>
      <c r="K12">
        <f>flutter_binarytrees[[#This Row],[native_end]]-flutter_binarytrees[[#This Row],[native_start]]</f>
        <v>1499696</v>
      </c>
      <c r="L12">
        <f>flutter_binarytrees[[#This Row],[pss_end]]-flutter_binarytrees[[#This Row],[pss_start]]</f>
        <v>367733</v>
      </c>
    </row>
    <row r="13" spans="1:12" x14ac:dyDescent="0.3">
      <c r="A13">
        <v>11</v>
      </c>
      <c r="B13">
        <v>21424</v>
      </c>
      <c r="C13">
        <v>25533</v>
      </c>
      <c r="D13">
        <v>1499720</v>
      </c>
      <c r="E13">
        <v>1513304</v>
      </c>
      <c r="F13">
        <v>10180232</v>
      </c>
      <c r="G13">
        <v>11643168</v>
      </c>
      <c r="H13">
        <v>59747</v>
      </c>
      <c r="I13">
        <v>353223</v>
      </c>
      <c r="J13">
        <f>flutter_binarytrees[[#This Row],[runtime_start]]-flutter_binarytrees[[#This Row],[elapsed_times]]</f>
        <v>1474187</v>
      </c>
      <c r="K13">
        <f>flutter_binarytrees[[#This Row],[native_end]]-flutter_binarytrees[[#This Row],[native_start]]</f>
        <v>1462936</v>
      </c>
      <c r="L13">
        <f>flutter_binarytrees[[#This Row],[pss_end]]-flutter_binarytrees[[#This Row],[pss_start]]</f>
        <v>293476</v>
      </c>
    </row>
    <row r="14" spans="1:12" x14ac:dyDescent="0.3">
      <c r="A14">
        <v>12</v>
      </c>
      <c r="B14">
        <v>22425</v>
      </c>
      <c r="C14">
        <v>26795</v>
      </c>
      <c r="D14">
        <v>1499592</v>
      </c>
      <c r="E14">
        <v>1513176</v>
      </c>
      <c r="F14">
        <v>10029560</v>
      </c>
      <c r="G14">
        <v>11663384</v>
      </c>
      <c r="H14">
        <v>58447</v>
      </c>
      <c r="I14">
        <v>418887</v>
      </c>
      <c r="J14">
        <f>flutter_binarytrees[[#This Row],[runtime_start]]-flutter_binarytrees[[#This Row],[elapsed_times]]</f>
        <v>1472797</v>
      </c>
      <c r="K14">
        <f>flutter_binarytrees[[#This Row],[native_end]]-flutter_binarytrees[[#This Row],[native_start]]</f>
        <v>1633824</v>
      </c>
      <c r="L14">
        <f>flutter_binarytrees[[#This Row],[pss_end]]-flutter_binarytrees[[#This Row],[pss_start]]</f>
        <v>360440</v>
      </c>
    </row>
    <row r="15" spans="1:12" x14ac:dyDescent="0.3">
      <c r="A15">
        <v>13</v>
      </c>
      <c r="B15">
        <v>23740</v>
      </c>
      <c r="C15">
        <v>25319</v>
      </c>
      <c r="D15">
        <v>1499504</v>
      </c>
      <c r="E15">
        <v>1513088</v>
      </c>
      <c r="F15">
        <v>10178824</v>
      </c>
      <c r="G15">
        <v>11563920</v>
      </c>
      <c r="H15">
        <v>58319</v>
      </c>
      <c r="I15">
        <v>428213</v>
      </c>
      <c r="J15">
        <f>flutter_binarytrees[[#This Row],[runtime_start]]-flutter_binarytrees[[#This Row],[elapsed_times]]</f>
        <v>1474185</v>
      </c>
      <c r="K15">
        <f>flutter_binarytrees[[#This Row],[native_end]]-flutter_binarytrees[[#This Row],[native_start]]</f>
        <v>1385096</v>
      </c>
      <c r="L15">
        <f>flutter_binarytrees[[#This Row],[pss_end]]-flutter_binarytrees[[#This Row],[pss_start]]</f>
        <v>369894</v>
      </c>
    </row>
    <row r="16" spans="1:12" x14ac:dyDescent="0.3">
      <c r="A16">
        <v>14</v>
      </c>
      <c r="B16">
        <v>24805</v>
      </c>
      <c r="C16">
        <v>25509</v>
      </c>
      <c r="D16">
        <v>1499360</v>
      </c>
      <c r="E16">
        <v>1512944</v>
      </c>
      <c r="F16">
        <v>10178088</v>
      </c>
      <c r="G16">
        <v>11618048</v>
      </c>
      <c r="H16">
        <v>58010</v>
      </c>
      <c r="I16">
        <v>353841</v>
      </c>
      <c r="J16">
        <f>flutter_binarytrees[[#This Row],[runtime_start]]-flutter_binarytrees[[#This Row],[elapsed_times]]</f>
        <v>1473851</v>
      </c>
      <c r="K16">
        <f>flutter_binarytrees[[#This Row],[native_end]]-flutter_binarytrees[[#This Row],[native_start]]</f>
        <v>1439960</v>
      </c>
      <c r="L16">
        <f>flutter_binarytrees[[#This Row],[pss_end]]-flutter_binarytrees[[#This Row],[pss_start]]</f>
        <v>295831</v>
      </c>
    </row>
    <row r="17" spans="1:12" x14ac:dyDescent="0.3">
      <c r="A17">
        <v>15</v>
      </c>
      <c r="B17">
        <v>27741</v>
      </c>
      <c r="C17">
        <v>26702</v>
      </c>
      <c r="D17">
        <v>1499720</v>
      </c>
      <c r="E17">
        <v>1513304</v>
      </c>
      <c r="F17">
        <v>10028720</v>
      </c>
      <c r="G17">
        <v>11682320</v>
      </c>
      <c r="H17">
        <v>56515</v>
      </c>
      <c r="I17">
        <v>399145</v>
      </c>
      <c r="J17">
        <f>flutter_binarytrees[[#This Row],[runtime_start]]-flutter_binarytrees[[#This Row],[elapsed_times]]</f>
        <v>1473018</v>
      </c>
      <c r="K17">
        <f>flutter_binarytrees[[#This Row],[native_end]]-flutter_binarytrees[[#This Row],[native_start]]</f>
        <v>1653600</v>
      </c>
      <c r="L17">
        <f>flutter_binarytrees[[#This Row],[pss_end]]-flutter_binarytrees[[#This Row],[pss_start]]</f>
        <v>342630</v>
      </c>
    </row>
    <row r="18" spans="1:12" x14ac:dyDescent="0.3">
      <c r="A18">
        <v>16</v>
      </c>
      <c r="B18">
        <v>29285</v>
      </c>
      <c r="C18">
        <v>26341</v>
      </c>
      <c r="D18">
        <v>1499728</v>
      </c>
      <c r="E18">
        <v>1513312</v>
      </c>
      <c r="F18">
        <v>10178528</v>
      </c>
      <c r="G18">
        <v>11636112</v>
      </c>
      <c r="H18">
        <v>54087</v>
      </c>
      <c r="I18">
        <v>501348</v>
      </c>
      <c r="J18">
        <f>flutter_binarytrees[[#This Row],[runtime_start]]-flutter_binarytrees[[#This Row],[elapsed_times]]</f>
        <v>1473387</v>
      </c>
      <c r="K18">
        <f>flutter_binarytrees[[#This Row],[native_end]]-flutter_binarytrees[[#This Row],[native_start]]</f>
        <v>1457584</v>
      </c>
      <c r="L18">
        <f>flutter_binarytrees[[#This Row],[pss_end]]-flutter_binarytrees[[#This Row],[pss_start]]</f>
        <v>447261</v>
      </c>
    </row>
    <row r="19" spans="1:12" x14ac:dyDescent="0.3">
      <c r="A19">
        <v>17</v>
      </c>
      <c r="B19">
        <v>30738</v>
      </c>
      <c r="C19">
        <v>26417</v>
      </c>
      <c r="D19">
        <v>1499728</v>
      </c>
      <c r="E19">
        <v>1513312</v>
      </c>
      <c r="F19">
        <v>10196224</v>
      </c>
      <c r="G19">
        <v>11564616</v>
      </c>
      <c r="H19">
        <v>53988</v>
      </c>
      <c r="I19">
        <v>416667</v>
      </c>
      <c r="J19">
        <f>flutter_binarytrees[[#This Row],[runtime_start]]-flutter_binarytrees[[#This Row],[elapsed_times]]</f>
        <v>1473311</v>
      </c>
      <c r="K19">
        <f>flutter_binarytrees[[#This Row],[native_end]]-flutter_binarytrees[[#This Row],[native_start]]</f>
        <v>1368392</v>
      </c>
      <c r="L19">
        <f>flutter_binarytrees[[#This Row],[pss_end]]-flutter_binarytrees[[#This Row],[pss_start]]</f>
        <v>362679</v>
      </c>
    </row>
    <row r="20" spans="1:12" x14ac:dyDescent="0.3">
      <c r="A20">
        <v>18</v>
      </c>
      <c r="B20">
        <v>1263</v>
      </c>
      <c r="C20">
        <v>26797</v>
      </c>
      <c r="D20">
        <v>1499632</v>
      </c>
      <c r="E20">
        <v>1513216</v>
      </c>
      <c r="F20">
        <v>10178120</v>
      </c>
      <c r="G20">
        <v>11565616</v>
      </c>
      <c r="H20">
        <v>54189</v>
      </c>
      <c r="I20">
        <v>447693</v>
      </c>
      <c r="J20">
        <f>flutter_binarytrees[[#This Row],[runtime_start]]-flutter_binarytrees[[#This Row],[elapsed_times]]</f>
        <v>1472835</v>
      </c>
      <c r="K20">
        <f>flutter_binarytrees[[#This Row],[native_end]]-flutter_binarytrees[[#This Row],[native_start]]</f>
        <v>1387496</v>
      </c>
      <c r="L20">
        <f>flutter_binarytrees[[#This Row],[pss_end]]-flutter_binarytrees[[#This Row],[pss_start]]</f>
        <v>393504</v>
      </c>
    </row>
    <row r="21" spans="1:12" x14ac:dyDescent="0.3">
      <c r="A21">
        <v>19</v>
      </c>
      <c r="B21">
        <v>4995</v>
      </c>
      <c r="C21">
        <v>26592</v>
      </c>
      <c r="D21">
        <v>1499504</v>
      </c>
      <c r="E21">
        <v>1513088</v>
      </c>
      <c r="F21">
        <v>10025392</v>
      </c>
      <c r="G21">
        <v>11606384</v>
      </c>
      <c r="H21">
        <v>54127</v>
      </c>
      <c r="I21">
        <v>346740</v>
      </c>
      <c r="J21">
        <f>flutter_binarytrees[[#This Row],[runtime_start]]-flutter_binarytrees[[#This Row],[elapsed_times]]</f>
        <v>1472912</v>
      </c>
      <c r="K21">
        <f>flutter_binarytrees[[#This Row],[native_end]]-flutter_binarytrees[[#This Row],[native_start]]</f>
        <v>1580992</v>
      </c>
      <c r="L21">
        <f>flutter_binarytrees[[#This Row],[pss_end]]-flutter_binarytrees[[#This Row],[pss_start]]</f>
        <v>292613</v>
      </c>
    </row>
    <row r="22" spans="1:12" x14ac:dyDescent="0.3">
      <c r="A22">
        <v>20</v>
      </c>
      <c r="B22">
        <v>7182</v>
      </c>
      <c r="C22">
        <v>25908</v>
      </c>
      <c r="D22">
        <v>1499640</v>
      </c>
      <c r="E22">
        <v>1513224</v>
      </c>
      <c r="F22">
        <v>10020936</v>
      </c>
      <c r="G22">
        <v>11605448</v>
      </c>
      <c r="H22">
        <v>54131</v>
      </c>
      <c r="I22">
        <v>566017</v>
      </c>
      <c r="J22">
        <f>flutter_binarytrees[[#This Row],[runtime_start]]-flutter_binarytrees[[#This Row],[elapsed_times]]</f>
        <v>1473732</v>
      </c>
      <c r="K22">
        <f>flutter_binarytrees[[#This Row],[native_end]]-flutter_binarytrees[[#This Row],[native_start]]</f>
        <v>1584512</v>
      </c>
      <c r="L22">
        <f>flutter_binarytrees[[#This Row],[pss_end]]-flutter_binarytrees[[#This Row],[pss_start]]</f>
        <v>511886</v>
      </c>
    </row>
    <row r="23" spans="1:12" x14ac:dyDescent="0.3">
      <c r="A23">
        <v>21</v>
      </c>
      <c r="B23">
        <v>8135</v>
      </c>
      <c r="C23">
        <v>25991</v>
      </c>
      <c r="D23">
        <v>1499496</v>
      </c>
      <c r="E23">
        <v>1513080</v>
      </c>
      <c r="F23">
        <v>10112568</v>
      </c>
      <c r="G23">
        <v>11629440</v>
      </c>
      <c r="H23">
        <v>53960</v>
      </c>
      <c r="I23">
        <v>421795</v>
      </c>
      <c r="J23">
        <f>flutter_binarytrees[[#This Row],[runtime_start]]-flutter_binarytrees[[#This Row],[elapsed_times]]</f>
        <v>1473505</v>
      </c>
      <c r="K23">
        <f>flutter_binarytrees[[#This Row],[native_end]]-flutter_binarytrees[[#This Row],[native_start]]</f>
        <v>1516872</v>
      </c>
      <c r="L23">
        <f>flutter_binarytrees[[#This Row],[pss_end]]-flutter_binarytrees[[#This Row],[pss_start]]</f>
        <v>367835</v>
      </c>
    </row>
    <row r="24" spans="1:12" x14ac:dyDescent="0.3">
      <c r="A24">
        <v>22</v>
      </c>
      <c r="B24">
        <v>9558</v>
      </c>
      <c r="C24">
        <v>26514</v>
      </c>
      <c r="D24">
        <v>1499496</v>
      </c>
      <c r="E24">
        <v>1513080</v>
      </c>
      <c r="F24">
        <v>10039056</v>
      </c>
      <c r="G24">
        <v>11598376</v>
      </c>
      <c r="H24">
        <v>53884</v>
      </c>
      <c r="I24">
        <v>501507</v>
      </c>
      <c r="J24">
        <f>flutter_binarytrees[[#This Row],[runtime_start]]-flutter_binarytrees[[#This Row],[elapsed_times]]</f>
        <v>1472982</v>
      </c>
      <c r="K24">
        <f>flutter_binarytrees[[#This Row],[native_end]]-flutter_binarytrees[[#This Row],[native_start]]</f>
        <v>1559320</v>
      </c>
      <c r="L24">
        <f>flutter_binarytrees[[#This Row],[pss_end]]-flutter_binarytrees[[#This Row],[pss_start]]</f>
        <v>447623</v>
      </c>
    </row>
    <row r="25" spans="1:12" x14ac:dyDescent="0.3">
      <c r="A25">
        <v>23</v>
      </c>
      <c r="B25">
        <v>10642</v>
      </c>
      <c r="C25">
        <v>25429</v>
      </c>
      <c r="D25">
        <v>1499728</v>
      </c>
      <c r="E25">
        <v>1513312</v>
      </c>
      <c r="F25">
        <v>10039408</v>
      </c>
      <c r="G25">
        <v>11561328</v>
      </c>
      <c r="H25">
        <v>53707</v>
      </c>
      <c r="I25">
        <v>464751</v>
      </c>
      <c r="J25">
        <f>flutter_binarytrees[[#This Row],[runtime_start]]-flutter_binarytrees[[#This Row],[elapsed_times]]</f>
        <v>1474299</v>
      </c>
      <c r="K25">
        <f>flutter_binarytrees[[#This Row],[native_end]]-flutter_binarytrees[[#This Row],[native_start]]</f>
        <v>1521920</v>
      </c>
      <c r="L25">
        <f>flutter_binarytrees[[#This Row],[pss_end]]-flutter_binarytrees[[#This Row],[pss_start]]</f>
        <v>411044</v>
      </c>
    </row>
    <row r="26" spans="1:12" x14ac:dyDescent="0.3">
      <c r="A26">
        <v>24</v>
      </c>
      <c r="B26">
        <v>11480</v>
      </c>
      <c r="C26">
        <v>29992</v>
      </c>
      <c r="D26">
        <v>1499504</v>
      </c>
      <c r="E26">
        <v>1529472</v>
      </c>
      <c r="F26">
        <v>10006008</v>
      </c>
      <c r="G26">
        <v>11653272</v>
      </c>
      <c r="H26">
        <v>53925</v>
      </c>
      <c r="I26">
        <v>290849</v>
      </c>
      <c r="J26">
        <f>flutter_binarytrees[[#This Row],[runtime_start]]-flutter_binarytrees[[#This Row],[elapsed_times]]</f>
        <v>1469512</v>
      </c>
      <c r="K26">
        <f>flutter_binarytrees[[#This Row],[native_end]]-flutter_binarytrees[[#This Row],[native_start]]</f>
        <v>1647264</v>
      </c>
      <c r="L26">
        <f>flutter_binarytrees[[#This Row],[pss_end]]-flutter_binarytrees[[#This Row],[pss_start]]</f>
        <v>236924</v>
      </c>
    </row>
    <row r="27" spans="1:12" x14ac:dyDescent="0.3">
      <c r="A27">
        <v>25</v>
      </c>
      <c r="B27">
        <v>12329</v>
      </c>
      <c r="C27">
        <v>25308</v>
      </c>
      <c r="D27">
        <v>1499592</v>
      </c>
      <c r="E27">
        <v>1513176</v>
      </c>
      <c r="F27">
        <v>10180280</v>
      </c>
      <c r="G27">
        <v>11629752</v>
      </c>
      <c r="H27">
        <v>53681</v>
      </c>
      <c r="I27">
        <v>442386</v>
      </c>
      <c r="J27">
        <f>flutter_binarytrees[[#This Row],[runtime_start]]-flutter_binarytrees[[#This Row],[elapsed_times]]</f>
        <v>1474284</v>
      </c>
      <c r="K27">
        <f>flutter_binarytrees[[#This Row],[native_end]]-flutter_binarytrees[[#This Row],[native_start]]</f>
        <v>1449472</v>
      </c>
      <c r="L27">
        <f>flutter_binarytrees[[#This Row],[pss_end]]-flutter_binarytrees[[#This Row],[pss_start]]</f>
        <v>388705</v>
      </c>
    </row>
    <row r="28" spans="1:12" x14ac:dyDescent="0.3">
      <c r="A28">
        <v>26</v>
      </c>
      <c r="B28">
        <v>14429</v>
      </c>
      <c r="C28">
        <v>30356</v>
      </c>
      <c r="D28">
        <v>1499720</v>
      </c>
      <c r="E28">
        <v>1529688</v>
      </c>
      <c r="F28">
        <v>10179400</v>
      </c>
      <c r="G28">
        <v>11603456</v>
      </c>
      <c r="H28">
        <v>53976</v>
      </c>
      <c r="I28">
        <v>399476</v>
      </c>
      <c r="J28">
        <f>flutter_binarytrees[[#This Row],[runtime_start]]-flutter_binarytrees[[#This Row],[elapsed_times]]</f>
        <v>1469364</v>
      </c>
      <c r="K28">
        <f>flutter_binarytrees[[#This Row],[native_end]]-flutter_binarytrees[[#This Row],[native_start]]</f>
        <v>1424056</v>
      </c>
      <c r="L28">
        <f>flutter_binarytrees[[#This Row],[pss_end]]-flutter_binarytrees[[#This Row],[pss_start]]</f>
        <v>345500</v>
      </c>
    </row>
    <row r="29" spans="1:12" x14ac:dyDescent="0.3">
      <c r="A29">
        <v>27</v>
      </c>
      <c r="B29">
        <v>16676</v>
      </c>
      <c r="C29">
        <v>26641</v>
      </c>
      <c r="D29">
        <v>1516024</v>
      </c>
      <c r="E29">
        <v>1513224</v>
      </c>
      <c r="F29">
        <v>10111904</v>
      </c>
      <c r="G29">
        <v>11629328</v>
      </c>
      <c r="H29">
        <v>53788</v>
      </c>
      <c r="I29">
        <v>357567</v>
      </c>
      <c r="J29">
        <f>flutter_binarytrees[[#This Row],[runtime_start]]-flutter_binarytrees[[#This Row],[elapsed_times]]</f>
        <v>1489383</v>
      </c>
      <c r="K29">
        <f>flutter_binarytrees[[#This Row],[native_end]]-flutter_binarytrees[[#This Row],[native_start]]</f>
        <v>1517424</v>
      </c>
      <c r="L29">
        <f>flutter_binarytrees[[#This Row],[pss_end]]-flutter_binarytrees[[#This Row],[pss_start]]</f>
        <v>303779</v>
      </c>
    </row>
    <row r="30" spans="1:12" x14ac:dyDescent="0.3">
      <c r="A30">
        <v>28</v>
      </c>
      <c r="B30">
        <v>19287</v>
      </c>
      <c r="C30">
        <v>26537</v>
      </c>
      <c r="D30">
        <v>1499864</v>
      </c>
      <c r="E30">
        <v>1513448</v>
      </c>
      <c r="F30">
        <v>10181568</v>
      </c>
      <c r="G30">
        <v>11620288</v>
      </c>
      <c r="H30">
        <v>53732</v>
      </c>
      <c r="I30">
        <v>342027</v>
      </c>
      <c r="J30">
        <f>flutter_binarytrees[[#This Row],[runtime_start]]-flutter_binarytrees[[#This Row],[elapsed_times]]</f>
        <v>1473327</v>
      </c>
      <c r="K30">
        <f>flutter_binarytrees[[#This Row],[native_end]]-flutter_binarytrees[[#This Row],[native_start]]</f>
        <v>1438720</v>
      </c>
      <c r="L30">
        <f>flutter_binarytrees[[#This Row],[pss_end]]-flutter_binarytrees[[#This Row],[pss_start]]</f>
        <v>288295</v>
      </c>
    </row>
    <row r="31" spans="1:12" x14ac:dyDescent="0.3">
      <c r="A31">
        <v>29</v>
      </c>
      <c r="B31">
        <v>22009</v>
      </c>
      <c r="C31">
        <v>27002</v>
      </c>
      <c r="D31">
        <v>1515968</v>
      </c>
      <c r="E31">
        <v>1513168</v>
      </c>
      <c r="F31">
        <v>9978656</v>
      </c>
      <c r="G31">
        <v>11563664</v>
      </c>
      <c r="H31">
        <v>54213</v>
      </c>
      <c r="I31">
        <v>363313</v>
      </c>
      <c r="J31">
        <f>flutter_binarytrees[[#This Row],[runtime_start]]-flutter_binarytrees[[#This Row],[elapsed_times]]</f>
        <v>1488966</v>
      </c>
      <c r="K31">
        <f>flutter_binarytrees[[#This Row],[native_end]]-flutter_binarytrees[[#This Row],[native_start]]</f>
        <v>1585008</v>
      </c>
      <c r="L31">
        <f>flutter_binarytrees[[#This Row],[pss_end]]-flutter_binarytrees[[#This Row],[pss_start]]</f>
        <v>309100</v>
      </c>
    </row>
    <row r="32" spans="1:12" x14ac:dyDescent="0.3">
      <c r="A32">
        <v>30</v>
      </c>
      <c r="B32">
        <v>22948</v>
      </c>
      <c r="C32">
        <v>26558</v>
      </c>
      <c r="D32">
        <v>1499592</v>
      </c>
      <c r="E32">
        <v>1513176</v>
      </c>
      <c r="F32">
        <v>10179944</v>
      </c>
      <c r="G32">
        <v>11550992</v>
      </c>
      <c r="H32">
        <v>54319</v>
      </c>
      <c r="I32">
        <v>315701</v>
      </c>
      <c r="J32">
        <f>flutter_binarytrees[[#This Row],[runtime_start]]-flutter_binarytrees[[#This Row],[elapsed_times]]</f>
        <v>1473034</v>
      </c>
      <c r="K32">
        <f>flutter_binarytrees[[#This Row],[native_end]]-flutter_binarytrees[[#This Row],[native_start]]</f>
        <v>1371048</v>
      </c>
      <c r="L32">
        <f>flutter_binarytrees[[#This Row],[pss_end]]-flutter_binarytrees[[#This Row],[pss_start]]</f>
        <v>261382</v>
      </c>
    </row>
    <row r="33" spans="1:12" x14ac:dyDescent="0.3">
      <c r="A33">
        <v>31</v>
      </c>
      <c r="B33">
        <v>25198</v>
      </c>
      <c r="C33">
        <v>26650</v>
      </c>
      <c r="D33">
        <v>1516024</v>
      </c>
      <c r="E33">
        <v>1513224</v>
      </c>
      <c r="F33">
        <v>10005136</v>
      </c>
      <c r="G33">
        <v>11667656</v>
      </c>
      <c r="H33">
        <v>54308</v>
      </c>
      <c r="I33">
        <v>494565</v>
      </c>
      <c r="J33">
        <f>flutter_binarytrees[[#This Row],[runtime_start]]-flutter_binarytrees[[#This Row],[elapsed_times]]</f>
        <v>1489374</v>
      </c>
      <c r="K33">
        <f>flutter_binarytrees[[#This Row],[native_end]]-flutter_binarytrees[[#This Row],[native_start]]</f>
        <v>1662520</v>
      </c>
      <c r="L33">
        <f>flutter_binarytrees[[#This Row],[pss_end]]-flutter_binarytrees[[#This Row],[pss_start]]</f>
        <v>440257</v>
      </c>
    </row>
    <row r="34" spans="1:12" x14ac:dyDescent="0.3">
      <c r="A34">
        <v>32</v>
      </c>
      <c r="B34">
        <v>26379</v>
      </c>
      <c r="C34">
        <v>30573</v>
      </c>
      <c r="D34">
        <v>1499496</v>
      </c>
      <c r="E34">
        <v>1529464</v>
      </c>
      <c r="F34">
        <v>10179368</v>
      </c>
      <c r="G34">
        <v>11666256</v>
      </c>
      <c r="H34">
        <v>53878</v>
      </c>
      <c r="I34">
        <v>350135</v>
      </c>
      <c r="J34">
        <f>flutter_binarytrees[[#This Row],[runtime_start]]-flutter_binarytrees[[#This Row],[elapsed_times]]</f>
        <v>1468923</v>
      </c>
      <c r="K34">
        <f>flutter_binarytrees[[#This Row],[native_end]]-flutter_binarytrees[[#This Row],[native_start]]</f>
        <v>1486888</v>
      </c>
      <c r="L34">
        <f>flutter_binarytrees[[#This Row],[pss_end]]-flutter_binarytrees[[#This Row],[pss_start]]</f>
        <v>296257</v>
      </c>
    </row>
    <row r="35" spans="1:12" x14ac:dyDescent="0.3">
      <c r="A35">
        <v>33</v>
      </c>
      <c r="B35">
        <v>27691</v>
      </c>
      <c r="C35">
        <v>26379</v>
      </c>
      <c r="D35">
        <v>1499816</v>
      </c>
      <c r="E35">
        <v>1513400</v>
      </c>
      <c r="F35">
        <v>10015824</v>
      </c>
      <c r="G35">
        <v>11705968</v>
      </c>
      <c r="H35">
        <v>54741</v>
      </c>
      <c r="I35">
        <v>430407</v>
      </c>
      <c r="J35">
        <f>flutter_binarytrees[[#This Row],[runtime_start]]-flutter_binarytrees[[#This Row],[elapsed_times]]</f>
        <v>1473437</v>
      </c>
      <c r="K35">
        <f>flutter_binarytrees[[#This Row],[native_end]]-flutter_binarytrees[[#This Row],[native_start]]</f>
        <v>1690144</v>
      </c>
      <c r="L35">
        <f>flutter_binarytrees[[#This Row],[pss_end]]-flutter_binarytrees[[#This Row],[pss_start]]</f>
        <v>375666</v>
      </c>
    </row>
    <row r="36" spans="1:12" x14ac:dyDescent="0.3">
      <c r="A36">
        <v>34</v>
      </c>
      <c r="B36">
        <v>28480</v>
      </c>
      <c r="C36">
        <v>30392</v>
      </c>
      <c r="D36">
        <v>1499632</v>
      </c>
      <c r="E36">
        <v>1529600</v>
      </c>
      <c r="F36">
        <v>10004472</v>
      </c>
      <c r="G36">
        <v>11675320</v>
      </c>
      <c r="H36">
        <v>54527</v>
      </c>
      <c r="I36">
        <v>419606</v>
      </c>
      <c r="J36">
        <f>flutter_binarytrees[[#This Row],[runtime_start]]-flutter_binarytrees[[#This Row],[elapsed_times]]</f>
        <v>1469240</v>
      </c>
      <c r="K36">
        <f>flutter_binarytrees[[#This Row],[native_end]]-flutter_binarytrees[[#This Row],[native_start]]</f>
        <v>1670848</v>
      </c>
      <c r="L36">
        <f>flutter_binarytrees[[#This Row],[pss_end]]-flutter_binarytrees[[#This Row],[pss_start]]</f>
        <v>365079</v>
      </c>
    </row>
    <row r="37" spans="1:12" x14ac:dyDescent="0.3">
      <c r="A37">
        <v>35</v>
      </c>
      <c r="B37">
        <v>29368</v>
      </c>
      <c r="C37">
        <v>26731</v>
      </c>
      <c r="D37">
        <v>1499504</v>
      </c>
      <c r="E37">
        <v>1513088</v>
      </c>
      <c r="F37">
        <v>10005544</v>
      </c>
      <c r="G37">
        <v>11667272</v>
      </c>
      <c r="H37">
        <v>54139</v>
      </c>
      <c r="I37">
        <v>519503</v>
      </c>
      <c r="J37">
        <f>flutter_binarytrees[[#This Row],[runtime_start]]-flutter_binarytrees[[#This Row],[elapsed_times]]</f>
        <v>1472773</v>
      </c>
      <c r="K37">
        <f>flutter_binarytrees[[#This Row],[native_end]]-flutter_binarytrees[[#This Row],[native_start]]</f>
        <v>1661728</v>
      </c>
      <c r="L37">
        <f>flutter_binarytrees[[#This Row],[pss_end]]-flutter_binarytrees[[#This Row],[pss_start]]</f>
        <v>465364</v>
      </c>
    </row>
    <row r="38" spans="1:12" x14ac:dyDescent="0.3">
      <c r="A38">
        <v>36</v>
      </c>
      <c r="B38">
        <v>30379</v>
      </c>
      <c r="C38">
        <v>26674</v>
      </c>
      <c r="D38">
        <v>1516024</v>
      </c>
      <c r="E38">
        <v>1513224</v>
      </c>
      <c r="F38">
        <v>10019984</v>
      </c>
      <c r="G38">
        <v>11634752</v>
      </c>
      <c r="H38">
        <v>54476</v>
      </c>
      <c r="I38">
        <v>473687</v>
      </c>
      <c r="J38">
        <f>flutter_binarytrees[[#This Row],[runtime_start]]-flutter_binarytrees[[#This Row],[elapsed_times]]</f>
        <v>1489350</v>
      </c>
      <c r="K38">
        <f>flutter_binarytrees[[#This Row],[native_end]]-flutter_binarytrees[[#This Row],[native_start]]</f>
        <v>1614768</v>
      </c>
      <c r="L38">
        <f>flutter_binarytrees[[#This Row],[pss_end]]-flutter_binarytrees[[#This Row],[pss_start]]</f>
        <v>419211</v>
      </c>
    </row>
    <row r="39" spans="1:12" x14ac:dyDescent="0.3">
      <c r="A39">
        <v>37</v>
      </c>
      <c r="B39">
        <v>32529</v>
      </c>
      <c r="C39">
        <v>30515</v>
      </c>
      <c r="D39">
        <v>1499504</v>
      </c>
      <c r="E39">
        <v>1529472</v>
      </c>
      <c r="F39">
        <v>10006656</v>
      </c>
      <c r="G39">
        <v>11590592</v>
      </c>
      <c r="H39">
        <v>54947</v>
      </c>
      <c r="I39">
        <v>306947</v>
      </c>
      <c r="J39">
        <f>flutter_binarytrees[[#This Row],[runtime_start]]-flutter_binarytrees[[#This Row],[elapsed_times]]</f>
        <v>1468989</v>
      </c>
      <c r="K39">
        <f>flutter_binarytrees[[#This Row],[native_end]]-flutter_binarytrees[[#This Row],[native_start]]</f>
        <v>1583936</v>
      </c>
      <c r="L39">
        <f>flutter_binarytrees[[#This Row],[pss_end]]-flutter_binarytrees[[#This Row],[pss_start]]</f>
        <v>252000</v>
      </c>
    </row>
    <row r="40" spans="1:12" x14ac:dyDescent="0.3">
      <c r="A40">
        <v>38</v>
      </c>
      <c r="B40">
        <v>3108</v>
      </c>
      <c r="C40">
        <v>26718</v>
      </c>
      <c r="D40">
        <v>1499504</v>
      </c>
      <c r="E40">
        <v>1513088</v>
      </c>
      <c r="F40">
        <v>10008472</v>
      </c>
      <c r="G40">
        <v>11569088</v>
      </c>
      <c r="H40">
        <v>54132</v>
      </c>
      <c r="I40">
        <v>436543</v>
      </c>
      <c r="J40">
        <f>flutter_binarytrees[[#This Row],[runtime_start]]-flutter_binarytrees[[#This Row],[elapsed_times]]</f>
        <v>1472786</v>
      </c>
      <c r="K40">
        <f>flutter_binarytrees[[#This Row],[native_end]]-flutter_binarytrees[[#This Row],[native_start]]</f>
        <v>1560616</v>
      </c>
      <c r="L40">
        <f>flutter_binarytrees[[#This Row],[pss_end]]-flutter_binarytrees[[#This Row],[pss_start]]</f>
        <v>382411</v>
      </c>
    </row>
    <row r="41" spans="1:12" x14ac:dyDescent="0.3">
      <c r="C41">
        <f>AVERAGE(flutter_binarytrees[elapsed_times])</f>
        <v>27482.076923076922</v>
      </c>
      <c r="D41">
        <f>AVERAGE(flutter_binarytrees[runtime_start])</f>
        <v>1502976.4102564103</v>
      </c>
      <c r="E41">
        <f>AVERAGE(flutter_binarytrees[runtime_end])</f>
        <v>1517005.9487179487</v>
      </c>
      <c r="F41">
        <f>AVERAGE(flutter_binarytrees[native_start])</f>
        <v>10089415.794871794</v>
      </c>
      <c r="G41">
        <f>AVERAGE(flutter_binarytrees[native_end])</f>
        <v>11615319.794871794</v>
      </c>
      <c r="H41">
        <f>AVERAGE(flutter_binarytrees[pss_start])</f>
        <v>54897.102564102563</v>
      </c>
      <c r="I41">
        <f>AVERAGE(flutter_binarytrees[pss_end])</f>
        <v>414530.51282051281</v>
      </c>
      <c r="J41">
        <f>AVERAGE(flutter_binarytrees[runtime])</f>
        <v>1475494.3333333333</v>
      </c>
      <c r="K41">
        <f>AVERAGE(flutter_binarytrees[native])</f>
        <v>1525904</v>
      </c>
      <c r="L41">
        <f>AVERAGE(flutter_binarytrees[pss])</f>
        <v>359633.41025641025</v>
      </c>
    </row>
    <row r="42" spans="1:12" x14ac:dyDescent="0.3">
      <c r="C42">
        <f>_xlfn.STDEV.S(flutter_binarytrees[elapsed_times])</f>
        <v>2588.0909687157791</v>
      </c>
      <c r="D42">
        <f>_xlfn.STDEV.S(flutter_binarytrees[runtime_start])</f>
        <v>6685.0214845064702</v>
      </c>
      <c r="E42">
        <f>_xlfn.STDEV.S(flutter_binarytrees[runtime_end])</f>
        <v>6990.8373640024347</v>
      </c>
      <c r="F42">
        <f>_xlfn.STDEV.S(flutter_binarytrees[native_start])</f>
        <v>74925.408577351991</v>
      </c>
      <c r="G42">
        <f>_xlfn.STDEV.S(flutter_binarytrees[native_end])</f>
        <v>41484.490382221222</v>
      </c>
      <c r="H42">
        <f>_xlfn.STDEV.S(flutter_binarytrees[pss_start])</f>
        <v>2343.9992791770919</v>
      </c>
      <c r="I42">
        <f>_xlfn.STDEV.S(flutter_binarytrees[pss_end])</f>
        <v>71465.316012981755</v>
      </c>
      <c r="J42">
        <f>_xlfn.STDEV.S(flutter_binarytrees[runtime])</f>
        <v>7165.0079235029216</v>
      </c>
      <c r="K42">
        <f>_xlfn.STDEV.S(flutter_binarytrees[native])</f>
        <v>91954.738687888705</v>
      </c>
      <c r="L42">
        <f>_xlfn.STDEV.S(flutter_binarytrees[pss])</f>
        <v>71628.459734836855</v>
      </c>
    </row>
    <row r="43" spans="1:12" x14ac:dyDescent="0.3">
      <c r="C43">
        <f>C42*100/C41</f>
        <v>9.4173776456558063</v>
      </c>
      <c r="D43">
        <f t="shared" ref="D43:L43" si="0">D42*100/D41</f>
        <v>0.44478552283904405</v>
      </c>
      <c r="E43">
        <f t="shared" si="0"/>
        <v>0.46083124261381619</v>
      </c>
      <c r="F43">
        <f t="shared" si="0"/>
        <v>0.74261394416349424</v>
      </c>
      <c r="G43">
        <f t="shared" si="0"/>
        <v>0.35715323482128125</v>
      </c>
      <c r="H43">
        <f t="shared" si="0"/>
        <v>4.2698050893306023</v>
      </c>
      <c r="I43">
        <f t="shared" si="0"/>
        <v>17.240061660774646</v>
      </c>
      <c r="J43">
        <f t="shared" si="0"/>
        <v>0.48560050429446511</v>
      </c>
      <c r="K43">
        <f t="shared" si="0"/>
        <v>6.0262466503717596</v>
      </c>
      <c r="L43">
        <f t="shared" si="0"/>
        <v>19.917076025769529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3936-2442-40D5-80F5-6FA2F9EBEF24}">
  <dimension ref="A1:L105"/>
  <sheetViews>
    <sheetView topLeftCell="G83" workbookViewId="0">
      <selection activeCell="J103" sqref="J103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1316</v>
      </c>
      <c r="C2">
        <v>33206</v>
      </c>
      <c r="D2">
        <v>1499576</v>
      </c>
      <c r="E2">
        <v>1529544</v>
      </c>
      <c r="F2">
        <v>10010008</v>
      </c>
      <c r="G2">
        <v>10014080</v>
      </c>
      <c r="H2">
        <v>51728</v>
      </c>
      <c r="I2">
        <v>51341</v>
      </c>
      <c r="J2">
        <f>flutter_fannkuch[[#This Row],[runtime_end]]-flutter_fannkuch[[#This Row],[runtime_start]]</f>
        <v>29968</v>
      </c>
      <c r="K2">
        <f>flutter_fannkuch[[#This Row],[native_end]]-flutter_fannkuch[[#This Row],[native_start]]</f>
        <v>4072</v>
      </c>
      <c r="L2">
        <f>flutter_fannkuch[[#This Row],[pss_end]]-flutter_fannkuch[[#This Row],[pss_start]]</f>
        <v>-387</v>
      </c>
    </row>
    <row r="3" spans="1:12" x14ac:dyDescent="0.3">
      <c r="A3">
        <v>1</v>
      </c>
      <c r="B3">
        <v>4834</v>
      </c>
      <c r="C3">
        <v>33290</v>
      </c>
      <c r="D3">
        <v>1499440</v>
      </c>
      <c r="E3">
        <v>1529408</v>
      </c>
      <c r="F3">
        <v>10016032</v>
      </c>
      <c r="G3">
        <v>9937824</v>
      </c>
      <c r="H3">
        <v>51467</v>
      </c>
      <c r="I3">
        <v>50933</v>
      </c>
      <c r="J3">
        <f>flutter_fannkuch[[#This Row],[runtime_end]]-flutter_fannkuch[[#This Row],[runtime_start]]</f>
        <v>29968</v>
      </c>
      <c r="K3">
        <f>flutter_fannkuch[[#This Row],[native_end]]-flutter_fannkuch[[#This Row],[native_start]]</f>
        <v>-78208</v>
      </c>
      <c r="L3">
        <f>flutter_fannkuch[[#This Row],[pss_end]]-flutter_fannkuch[[#This Row],[pss_start]]</f>
        <v>-534</v>
      </c>
    </row>
    <row r="4" spans="1:12" x14ac:dyDescent="0.3">
      <c r="A4">
        <v>2</v>
      </c>
      <c r="B4">
        <v>4834</v>
      </c>
      <c r="C4">
        <v>33290</v>
      </c>
      <c r="D4">
        <v>1499440</v>
      </c>
      <c r="E4">
        <v>1529408</v>
      </c>
      <c r="F4">
        <v>10016032</v>
      </c>
      <c r="G4">
        <v>9937824</v>
      </c>
      <c r="H4">
        <v>51467</v>
      </c>
      <c r="I4">
        <v>50933</v>
      </c>
      <c r="J4">
        <f>flutter_fannkuch[[#This Row],[runtime_end]]-flutter_fannkuch[[#This Row],[runtime_start]]</f>
        <v>29968</v>
      </c>
      <c r="K4">
        <f>flutter_fannkuch[[#This Row],[native_end]]-flutter_fannkuch[[#This Row],[native_start]]</f>
        <v>-78208</v>
      </c>
      <c r="L4">
        <f>flutter_fannkuch[[#This Row],[pss_end]]-flutter_fannkuch[[#This Row],[pss_start]]</f>
        <v>-534</v>
      </c>
    </row>
    <row r="5" spans="1:12" x14ac:dyDescent="0.3">
      <c r="A5">
        <v>3</v>
      </c>
      <c r="B5">
        <v>7384</v>
      </c>
      <c r="C5">
        <v>33205</v>
      </c>
      <c r="D5">
        <v>1499568</v>
      </c>
      <c r="E5">
        <v>1529536</v>
      </c>
      <c r="F5">
        <v>10008640</v>
      </c>
      <c r="G5">
        <v>10001840</v>
      </c>
      <c r="H5">
        <v>51786</v>
      </c>
      <c r="I5">
        <v>51334</v>
      </c>
      <c r="J5">
        <f>flutter_fannkuch[[#This Row],[runtime_end]]-flutter_fannkuch[[#This Row],[runtime_start]]</f>
        <v>29968</v>
      </c>
      <c r="K5">
        <f>flutter_fannkuch[[#This Row],[native_end]]-flutter_fannkuch[[#This Row],[native_start]]</f>
        <v>-6800</v>
      </c>
      <c r="L5">
        <f>flutter_fannkuch[[#This Row],[pss_end]]-flutter_fannkuch[[#This Row],[pss_start]]</f>
        <v>-452</v>
      </c>
    </row>
    <row r="6" spans="1:12" x14ac:dyDescent="0.3">
      <c r="A6">
        <v>4</v>
      </c>
      <c r="B6">
        <v>10185</v>
      </c>
      <c r="C6">
        <v>33267</v>
      </c>
      <c r="D6">
        <v>1515824</v>
      </c>
      <c r="E6">
        <v>1529408</v>
      </c>
      <c r="F6">
        <v>10005320</v>
      </c>
      <c r="G6">
        <v>10006952</v>
      </c>
      <c r="H6">
        <v>51408</v>
      </c>
      <c r="I6">
        <v>51266</v>
      </c>
      <c r="J6">
        <f>flutter_fannkuch[[#This Row],[runtime_end]]-flutter_fannkuch[[#This Row],[runtime_start]]</f>
        <v>13584</v>
      </c>
      <c r="K6">
        <f>flutter_fannkuch[[#This Row],[native_end]]-flutter_fannkuch[[#This Row],[native_start]]</f>
        <v>1632</v>
      </c>
      <c r="L6">
        <f>flutter_fannkuch[[#This Row],[pss_end]]-flutter_fannkuch[[#This Row],[pss_start]]</f>
        <v>-142</v>
      </c>
    </row>
    <row r="7" spans="1:12" x14ac:dyDescent="0.3">
      <c r="A7">
        <v>5</v>
      </c>
      <c r="B7">
        <v>13183</v>
      </c>
      <c r="C7">
        <v>33267</v>
      </c>
      <c r="D7">
        <v>1499440</v>
      </c>
      <c r="E7">
        <v>1529408</v>
      </c>
      <c r="F7">
        <v>10005744</v>
      </c>
      <c r="G7">
        <v>9937320</v>
      </c>
      <c r="H7">
        <v>51763</v>
      </c>
      <c r="I7">
        <v>51332</v>
      </c>
      <c r="J7">
        <f>flutter_fannkuch[[#This Row],[runtime_end]]-flutter_fannkuch[[#This Row],[runtime_start]]</f>
        <v>29968</v>
      </c>
      <c r="K7">
        <f>flutter_fannkuch[[#This Row],[native_end]]-flutter_fannkuch[[#This Row],[native_start]]</f>
        <v>-68424</v>
      </c>
      <c r="L7">
        <f>flutter_fannkuch[[#This Row],[pss_end]]-flutter_fannkuch[[#This Row],[pss_start]]</f>
        <v>-431</v>
      </c>
    </row>
    <row r="8" spans="1:12" x14ac:dyDescent="0.3">
      <c r="A8">
        <v>6</v>
      </c>
      <c r="B8">
        <v>14288</v>
      </c>
      <c r="C8">
        <v>33206</v>
      </c>
      <c r="D8">
        <v>1499576</v>
      </c>
      <c r="E8">
        <v>1529544</v>
      </c>
      <c r="F8">
        <v>10005216</v>
      </c>
      <c r="G8">
        <v>10000264</v>
      </c>
      <c r="H8">
        <v>51599</v>
      </c>
      <c r="I8">
        <v>51336</v>
      </c>
      <c r="J8">
        <f>flutter_fannkuch[[#This Row],[runtime_end]]-flutter_fannkuch[[#This Row],[runtime_start]]</f>
        <v>29968</v>
      </c>
      <c r="K8">
        <f>flutter_fannkuch[[#This Row],[native_end]]-flutter_fannkuch[[#This Row],[native_start]]</f>
        <v>-4952</v>
      </c>
      <c r="L8">
        <f>flutter_fannkuch[[#This Row],[pss_end]]-flutter_fannkuch[[#This Row],[pss_start]]</f>
        <v>-263</v>
      </c>
    </row>
    <row r="9" spans="1:12" x14ac:dyDescent="0.3">
      <c r="A9">
        <v>7</v>
      </c>
      <c r="B9">
        <v>16781</v>
      </c>
      <c r="C9">
        <v>33308</v>
      </c>
      <c r="D9">
        <v>1499440</v>
      </c>
      <c r="E9">
        <v>1529408</v>
      </c>
      <c r="F9">
        <v>10014240</v>
      </c>
      <c r="G9">
        <v>9929312</v>
      </c>
      <c r="H9">
        <v>51747</v>
      </c>
      <c r="I9">
        <v>51304</v>
      </c>
      <c r="J9">
        <f>flutter_fannkuch[[#This Row],[runtime_end]]-flutter_fannkuch[[#This Row],[runtime_start]]</f>
        <v>29968</v>
      </c>
      <c r="K9">
        <f>flutter_fannkuch[[#This Row],[native_end]]-flutter_fannkuch[[#This Row],[native_start]]</f>
        <v>-84928</v>
      </c>
      <c r="L9">
        <f>flutter_fannkuch[[#This Row],[pss_end]]-flutter_fannkuch[[#This Row],[pss_start]]</f>
        <v>-443</v>
      </c>
    </row>
    <row r="10" spans="1:12" x14ac:dyDescent="0.3">
      <c r="A10">
        <v>8</v>
      </c>
      <c r="B10">
        <v>18284</v>
      </c>
      <c r="C10">
        <v>33223</v>
      </c>
      <c r="D10">
        <v>1499576</v>
      </c>
      <c r="E10">
        <v>1529544</v>
      </c>
      <c r="F10">
        <v>10008552</v>
      </c>
      <c r="G10">
        <v>10006344</v>
      </c>
      <c r="H10">
        <v>51588</v>
      </c>
      <c r="I10">
        <v>51241</v>
      </c>
      <c r="J10">
        <f>flutter_fannkuch[[#This Row],[runtime_end]]-flutter_fannkuch[[#This Row],[runtime_start]]</f>
        <v>29968</v>
      </c>
      <c r="K10">
        <f>flutter_fannkuch[[#This Row],[native_end]]-flutter_fannkuch[[#This Row],[native_start]]</f>
        <v>-2208</v>
      </c>
      <c r="L10">
        <f>flutter_fannkuch[[#This Row],[pss_end]]-flutter_fannkuch[[#This Row],[pss_start]]</f>
        <v>-347</v>
      </c>
    </row>
    <row r="11" spans="1:12" x14ac:dyDescent="0.3">
      <c r="A11">
        <v>9</v>
      </c>
      <c r="B11">
        <v>19969</v>
      </c>
      <c r="C11">
        <v>33227</v>
      </c>
      <c r="D11">
        <v>1499856</v>
      </c>
      <c r="E11">
        <v>1529824</v>
      </c>
      <c r="F11">
        <v>10024888</v>
      </c>
      <c r="G11">
        <v>10012440</v>
      </c>
      <c r="H11">
        <v>51679</v>
      </c>
      <c r="I11">
        <v>51280</v>
      </c>
      <c r="J11">
        <f>flutter_fannkuch[[#This Row],[runtime_end]]-flutter_fannkuch[[#This Row],[runtime_start]]</f>
        <v>29968</v>
      </c>
      <c r="K11">
        <f>flutter_fannkuch[[#This Row],[native_end]]-flutter_fannkuch[[#This Row],[native_start]]</f>
        <v>-12448</v>
      </c>
      <c r="L11">
        <f>flutter_fannkuch[[#This Row],[pss_end]]-flutter_fannkuch[[#This Row],[pss_start]]</f>
        <v>-399</v>
      </c>
    </row>
    <row r="12" spans="1:12" x14ac:dyDescent="0.3">
      <c r="A12">
        <v>10</v>
      </c>
      <c r="B12">
        <v>22575</v>
      </c>
      <c r="C12">
        <v>33284</v>
      </c>
      <c r="D12">
        <v>1499440</v>
      </c>
      <c r="E12">
        <v>1529408</v>
      </c>
      <c r="F12">
        <v>10004560</v>
      </c>
      <c r="G12">
        <v>9928312</v>
      </c>
      <c r="H12">
        <v>51363</v>
      </c>
      <c r="I12">
        <v>51260</v>
      </c>
      <c r="J12">
        <f>flutter_fannkuch[[#This Row],[runtime_end]]-flutter_fannkuch[[#This Row],[runtime_start]]</f>
        <v>29968</v>
      </c>
      <c r="K12">
        <f>flutter_fannkuch[[#This Row],[native_end]]-flutter_fannkuch[[#This Row],[native_start]]</f>
        <v>-76248</v>
      </c>
      <c r="L12">
        <f>flutter_fannkuch[[#This Row],[pss_end]]-flutter_fannkuch[[#This Row],[pss_start]]</f>
        <v>-103</v>
      </c>
    </row>
    <row r="13" spans="1:12" x14ac:dyDescent="0.3">
      <c r="A13">
        <v>11</v>
      </c>
      <c r="B13">
        <v>25965</v>
      </c>
      <c r="C13">
        <v>33257</v>
      </c>
      <c r="D13">
        <v>1499488</v>
      </c>
      <c r="E13">
        <v>1529456</v>
      </c>
      <c r="F13">
        <v>10009304</v>
      </c>
      <c r="G13">
        <v>9929568</v>
      </c>
      <c r="H13">
        <v>51379</v>
      </c>
      <c r="I13">
        <v>51268</v>
      </c>
      <c r="J13">
        <f>flutter_fannkuch[[#This Row],[runtime_end]]-flutter_fannkuch[[#This Row],[runtime_start]]</f>
        <v>29968</v>
      </c>
      <c r="K13">
        <f>flutter_fannkuch[[#This Row],[native_end]]-flutter_fannkuch[[#This Row],[native_start]]</f>
        <v>-79736</v>
      </c>
      <c r="L13">
        <f>flutter_fannkuch[[#This Row],[pss_end]]-flutter_fannkuch[[#This Row],[pss_start]]</f>
        <v>-111</v>
      </c>
    </row>
    <row r="14" spans="1:12" x14ac:dyDescent="0.3">
      <c r="A14">
        <v>12</v>
      </c>
      <c r="B14">
        <v>29488</v>
      </c>
      <c r="C14">
        <v>33163</v>
      </c>
      <c r="D14">
        <v>1499304</v>
      </c>
      <c r="E14">
        <v>1529272</v>
      </c>
      <c r="F14">
        <v>10015840</v>
      </c>
      <c r="G14">
        <v>10000648</v>
      </c>
      <c r="H14">
        <v>51355</v>
      </c>
      <c r="I14">
        <v>51220</v>
      </c>
      <c r="J14">
        <f>flutter_fannkuch[[#This Row],[runtime_end]]-flutter_fannkuch[[#This Row],[runtime_start]]</f>
        <v>29968</v>
      </c>
      <c r="K14">
        <f>flutter_fannkuch[[#This Row],[native_end]]-flutter_fannkuch[[#This Row],[native_start]]</f>
        <v>-15192</v>
      </c>
      <c r="L14">
        <f>flutter_fannkuch[[#This Row],[pss_end]]-flutter_fannkuch[[#This Row],[pss_start]]</f>
        <v>-135</v>
      </c>
    </row>
    <row r="15" spans="1:12" x14ac:dyDescent="0.3">
      <c r="A15">
        <v>13</v>
      </c>
      <c r="B15">
        <v>1013</v>
      </c>
      <c r="C15">
        <v>33067</v>
      </c>
      <c r="D15">
        <v>1499576</v>
      </c>
      <c r="E15">
        <v>1529544</v>
      </c>
      <c r="F15">
        <v>10015336</v>
      </c>
      <c r="G15">
        <v>10000280</v>
      </c>
      <c r="H15">
        <v>51411</v>
      </c>
      <c r="I15">
        <v>51256</v>
      </c>
      <c r="J15">
        <f>flutter_fannkuch[[#This Row],[runtime_end]]-flutter_fannkuch[[#This Row],[runtime_start]]</f>
        <v>29968</v>
      </c>
      <c r="K15">
        <f>flutter_fannkuch[[#This Row],[native_end]]-flutter_fannkuch[[#This Row],[native_start]]</f>
        <v>-15056</v>
      </c>
      <c r="L15">
        <f>flutter_fannkuch[[#This Row],[pss_end]]-flutter_fannkuch[[#This Row],[pss_start]]</f>
        <v>-155</v>
      </c>
    </row>
    <row r="16" spans="1:12" x14ac:dyDescent="0.3">
      <c r="A16">
        <v>14</v>
      </c>
      <c r="B16">
        <v>5440</v>
      </c>
      <c r="C16">
        <v>33198</v>
      </c>
      <c r="D16">
        <v>1499352</v>
      </c>
      <c r="E16">
        <v>1529320</v>
      </c>
      <c r="F16">
        <v>10008328</v>
      </c>
      <c r="G16">
        <v>10001640</v>
      </c>
      <c r="H16">
        <v>52271</v>
      </c>
      <c r="I16">
        <v>51705</v>
      </c>
      <c r="J16">
        <f>flutter_fannkuch[[#This Row],[runtime_end]]-flutter_fannkuch[[#This Row],[runtime_start]]</f>
        <v>29968</v>
      </c>
      <c r="K16">
        <f>flutter_fannkuch[[#This Row],[native_end]]-flutter_fannkuch[[#This Row],[native_start]]</f>
        <v>-6688</v>
      </c>
      <c r="L16">
        <f>flutter_fannkuch[[#This Row],[pss_end]]-flutter_fannkuch[[#This Row],[pss_start]]</f>
        <v>-566</v>
      </c>
    </row>
    <row r="17" spans="1:12" x14ac:dyDescent="0.3">
      <c r="A17">
        <v>15</v>
      </c>
      <c r="B17">
        <v>6659</v>
      </c>
      <c r="C17">
        <v>33262</v>
      </c>
      <c r="D17">
        <v>1499488</v>
      </c>
      <c r="E17">
        <v>1529456</v>
      </c>
      <c r="F17">
        <v>10002008</v>
      </c>
      <c r="G17">
        <v>9932760</v>
      </c>
      <c r="H17">
        <v>51900</v>
      </c>
      <c r="I17">
        <v>51531</v>
      </c>
      <c r="J17">
        <f>flutter_fannkuch[[#This Row],[runtime_end]]-flutter_fannkuch[[#This Row],[runtime_start]]</f>
        <v>29968</v>
      </c>
      <c r="K17">
        <f>flutter_fannkuch[[#This Row],[native_end]]-flutter_fannkuch[[#This Row],[native_start]]</f>
        <v>-69248</v>
      </c>
      <c r="L17">
        <f>flutter_fannkuch[[#This Row],[pss_end]]-flutter_fannkuch[[#This Row],[pss_start]]</f>
        <v>-369</v>
      </c>
    </row>
    <row r="18" spans="1:12" x14ac:dyDescent="0.3">
      <c r="A18">
        <v>16</v>
      </c>
      <c r="B18">
        <v>9898</v>
      </c>
      <c r="C18">
        <v>33182</v>
      </c>
      <c r="D18">
        <v>1499352</v>
      </c>
      <c r="E18">
        <v>1529320</v>
      </c>
      <c r="F18">
        <v>10007048</v>
      </c>
      <c r="G18">
        <v>10000384</v>
      </c>
      <c r="H18">
        <v>51726</v>
      </c>
      <c r="I18">
        <v>51631</v>
      </c>
      <c r="J18">
        <f>flutter_fannkuch[[#This Row],[runtime_end]]-flutter_fannkuch[[#This Row],[runtime_start]]</f>
        <v>29968</v>
      </c>
      <c r="K18">
        <f>flutter_fannkuch[[#This Row],[native_end]]-flutter_fannkuch[[#This Row],[native_start]]</f>
        <v>-6664</v>
      </c>
      <c r="L18">
        <f>flutter_fannkuch[[#This Row],[pss_end]]-flutter_fannkuch[[#This Row],[pss_start]]</f>
        <v>-95</v>
      </c>
    </row>
    <row r="19" spans="1:12" x14ac:dyDescent="0.3">
      <c r="A19">
        <v>17</v>
      </c>
      <c r="B19">
        <v>13423</v>
      </c>
      <c r="C19">
        <v>33197</v>
      </c>
      <c r="D19">
        <v>1499568</v>
      </c>
      <c r="E19">
        <v>1529536</v>
      </c>
      <c r="F19">
        <v>10010840</v>
      </c>
      <c r="G19">
        <v>9942232</v>
      </c>
      <c r="H19">
        <v>51888</v>
      </c>
      <c r="I19">
        <v>51638</v>
      </c>
      <c r="J19">
        <f>flutter_fannkuch[[#This Row],[runtime_end]]-flutter_fannkuch[[#This Row],[runtime_start]]</f>
        <v>29968</v>
      </c>
      <c r="K19">
        <f>flutter_fannkuch[[#This Row],[native_end]]-flutter_fannkuch[[#This Row],[native_start]]</f>
        <v>-68608</v>
      </c>
      <c r="L19">
        <f>flutter_fannkuch[[#This Row],[pss_end]]-flutter_fannkuch[[#This Row],[pss_start]]</f>
        <v>-250</v>
      </c>
    </row>
    <row r="20" spans="1:12" x14ac:dyDescent="0.3">
      <c r="A20">
        <v>18</v>
      </c>
      <c r="B20">
        <v>16862</v>
      </c>
      <c r="C20">
        <v>33273</v>
      </c>
      <c r="D20">
        <v>1499576</v>
      </c>
      <c r="E20">
        <v>1529544</v>
      </c>
      <c r="F20">
        <v>10009376</v>
      </c>
      <c r="G20">
        <v>10000584</v>
      </c>
      <c r="H20">
        <v>52044</v>
      </c>
      <c r="I20">
        <v>51554</v>
      </c>
      <c r="J20">
        <f>flutter_fannkuch[[#This Row],[runtime_end]]-flutter_fannkuch[[#This Row],[runtime_start]]</f>
        <v>29968</v>
      </c>
      <c r="K20">
        <f>flutter_fannkuch[[#This Row],[native_end]]-flutter_fannkuch[[#This Row],[native_start]]</f>
        <v>-8792</v>
      </c>
      <c r="L20">
        <f>flutter_fannkuch[[#This Row],[pss_end]]-flutter_fannkuch[[#This Row],[pss_start]]</f>
        <v>-490</v>
      </c>
    </row>
    <row r="21" spans="1:12" x14ac:dyDescent="0.3">
      <c r="A21">
        <v>19</v>
      </c>
      <c r="B21">
        <v>20432</v>
      </c>
      <c r="C21">
        <v>33242</v>
      </c>
      <c r="D21">
        <v>1499576</v>
      </c>
      <c r="E21">
        <v>1529544</v>
      </c>
      <c r="F21">
        <v>10016952</v>
      </c>
      <c r="G21">
        <v>10002424</v>
      </c>
      <c r="H21">
        <v>51858</v>
      </c>
      <c r="I21">
        <v>51300</v>
      </c>
      <c r="J21">
        <f>flutter_fannkuch[[#This Row],[runtime_end]]-flutter_fannkuch[[#This Row],[runtime_start]]</f>
        <v>29968</v>
      </c>
      <c r="K21">
        <f>flutter_fannkuch[[#This Row],[native_end]]-flutter_fannkuch[[#This Row],[native_start]]</f>
        <v>-14528</v>
      </c>
      <c r="L21">
        <f>flutter_fannkuch[[#This Row],[pss_end]]-flutter_fannkuch[[#This Row],[pss_start]]</f>
        <v>-558</v>
      </c>
    </row>
    <row r="22" spans="1:12" x14ac:dyDescent="0.3">
      <c r="A22">
        <v>20</v>
      </c>
      <c r="B22">
        <v>23858</v>
      </c>
      <c r="C22">
        <v>33214</v>
      </c>
      <c r="D22">
        <v>1515872</v>
      </c>
      <c r="E22">
        <v>1529456</v>
      </c>
      <c r="F22">
        <v>10007400</v>
      </c>
      <c r="G22">
        <v>10001184</v>
      </c>
      <c r="H22">
        <v>51882</v>
      </c>
      <c r="I22">
        <v>51355</v>
      </c>
      <c r="J22">
        <f>flutter_fannkuch[[#This Row],[runtime_end]]-flutter_fannkuch[[#This Row],[runtime_start]]</f>
        <v>13584</v>
      </c>
      <c r="K22">
        <f>flutter_fannkuch[[#This Row],[native_end]]-flutter_fannkuch[[#This Row],[native_start]]</f>
        <v>-6216</v>
      </c>
      <c r="L22">
        <f>flutter_fannkuch[[#This Row],[pss_end]]-flutter_fannkuch[[#This Row],[pss_start]]</f>
        <v>-527</v>
      </c>
    </row>
    <row r="23" spans="1:12" x14ac:dyDescent="0.3">
      <c r="A23">
        <v>21</v>
      </c>
      <c r="B23">
        <v>26630</v>
      </c>
      <c r="C23">
        <v>33286</v>
      </c>
      <c r="D23">
        <v>1499352</v>
      </c>
      <c r="E23">
        <v>1529320</v>
      </c>
      <c r="F23">
        <v>9940408</v>
      </c>
      <c r="G23">
        <v>10008032</v>
      </c>
      <c r="H23">
        <v>51875</v>
      </c>
      <c r="I23">
        <v>51324</v>
      </c>
      <c r="J23">
        <f>flutter_fannkuch[[#This Row],[runtime_end]]-flutter_fannkuch[[#This Row],[runtime_start]]</f>
        <v>29968</v>
      </c>
      <c r="K23">
        <f>flutter_fannkuch[[#This Row],[native_end]]-flutter_fannkuch[[#This Row],[native_start]]</f>
        <v>67624</v>
      </c>
      <c r="L23">
        <f>flutter_fannkuch[[#This Row],[pss_end]]-flutter_fannkuch[[#This Row],[pss_start]]</f>
        <v>-551</v>
      </c>
    </row>
    <row r="24" spans="1:12" x14ac:dyDescent="0.3">
      <c r="A24">
        <v>22</v>
      </c>
      <c r="B24">
        <v>27681</v>
      </c>
      <c r="C24">
        <v>33310</v>
      </c>
      <c r="D24">
        <v>1499440</v>
      </c>
      <c r="E24">
        <v>1529408</v>
      </c>
      <c r="F24">
        <v>10005112</v>
      </c>
      <c r="G24">
        <v>10007200</v>
      </c>
      <c r="H24">
        <v>51871</v>
      </c>
      <c r="I24">
        <v>51368</v>
      </c>
      <c r="J24">
        <f>flutter_fannkuch[[#This Row],[runtime_end]]-flutter_fannkuch[[#This Row],[runtime_start]]</f>
        <v>29968</v>
      </c>
      <c r="K24">
        <f>flutter_fannkuch[[#This Row],[native_end]]-flutter_fannkuch[[#This Row],[native_start]]</f>
        <v>2088</v>
      </c>
      <c r="L24">
        <f>flutter_fannkuch[[#This Row],[pss_end]]-flutter_fannkuch[[#This Row],[pss_start]]</f>
        <v>-503</v>
      </c>
    </row>
    <row r="25" spans="1:12" x14ac:dyDescent="0.3">
      <c r="A25">
        <v>23</v>
      </c>
      <c r="B25">
        <v>29910</v>
      </c>
      <c r="C25">
        <v>33192</v>
      </c>
      <c r="D25">
        <v>1499488</v>
      </c>
      <c r="E25">
        <v>1529456</v>
      </c>
      <c r="F25">
        <v>10008040</v>
      </c>
      <c r="G25">
        <v>9937056</v>
      </c>
      <c r="H25">
        <v>51825</v>
      </c>
      <c r="I25">
        <v>51294</v>
      </c>
      <c r="J25">
        <f>flutter_fannkuch[[#This Row],[runtime_end]]-flutter_fannkuch[[#This Row],[runtime_start]]</f>
        <v>29968</v>
      </c>
      <c r="K25">
        <f>flutter_fannkuch[[#This Row],[native_end]]-flutter_fannkuch[[#This Row],[native_start]]</f>
        <v>-70984</v>
      </c>
      <c r="L25">
        <f>flutter_fannkuch[[#This Row],[pss_end]]-flutter_fannkuch[[#This Row],[pss_start]]</f>
        <v>-531</v>
      </c>
    </row>
    <row r="26" spans="1:12" x14ac:dyDescent="0.3">
      <c r="A26">
        <v>24</v>
      </c>
      <c r="B26">
        <v>31668</v>
      </c>
      <c r="C26">
        <v>33145</v>
      </c>
      <c r="D26">
        <v>1515872</v>
      </c>
      <c r="E26">
        <v>1529456</v>
      </c>
      <c r="F26">
        <v>10169376</v>
      </c>
      <c r="G26">
        <v>10001352</v>
      </c>
      <c r="H26">
        <v>51865</v>
      </c>
      <c r="I26">
        <v>51294</v>
      </c>
      <c r="J26">
        <f>flutter_fannkuch[[#This Row],[runtime_end]]-flutter_fannkuch[[#This Row],[runtime_start]]</f>
        <v>13584</v>
      </c>
      <c r="K26">
        <f>flutter_fannkuch[[#This Row],[native_end]]-flutter_fannkuch[[#This Row],[native_start]]</f>
        <v>-168024</v>
      </c>
      <c r="L26">
        <f>flutter_fannkuch[[#This Row],[pss_end]]-flutter_fannkuch[[#This Row],[pss_start]]</f>
        <v>-571</v>
      </c>
    </row>
    <row r="27" spans="1:12" x14ac:dyDescent="0.3">
      <c r="A27">
        <v>25</v>
      </c>
      <c r="B27">
        <v>4257</v>
      </c>
      <c r="C27">
        <v>33187</v>
      </c>
      <c r="D27">
        <v>1499352</v>
      </c>
      <c r="E27">
        <v>1529320</v>
      </c>
      <c r="F27">
        <v>10007272</v>
      </c>
      <c r="G27">
        <v>10005704</v>
      </c>
      <c r="H27">
        <v>51425</v>
      </c>
      <c r="I27">
        <v>51321</v>
      </c>
      <c r="J27">
        <f>flutter_fannkuch[[#This Row],[runtime_end]]-flutter_fannkuch[[#This Row],[runtime_start]]</f>
        <v>29968</v>
      </c>
      <c r="K27">
        <f>flutter_fannkuch[[#This Row],[native_end]]-flutter_fannkuch[[#This Row],[native_start]]</f>
        <v>-1568</v>
      </c>
      <c r="L27">
        <f>flutter_fannkuch[[#This Row],[pss_end]]-flutter_fannkuch[[#This Row],[pss_start]]</f>
        <v>-104</v>
      </c>
    </row>
    <row r="28" spans="1:12" x14ac:dyDescent="0.3">
      <c r="A28">
        <v>26</v>
      </c>
      <c r="B28">
        <v>8149</v>
      </c>
      <c r="C28">
        <v>33279</v>
      </c>
      <c r="D28">
        <v>1499488</v>
      </c>
      <c r="E28">
        <v>1529456</v>
      </c>
      <c r="F28">
        <v>10010136</v>
      </c>
      <c r="G28">
        <v>10006648</v>
      </c>
      <c r="H28">
        <v>51826</v>
      </c>
      <c r="I28">
        <v>51308</v>
      </c>
      <c r="J28">
        <f>flutter_fannkuch[[#This Row],[runtime_end]]-flutter_fannkuch[[#This Row],[runtime_start]]</f>
        <v>29968</v>
      </c>
      <c r="K28">
        <f>flutter_fannkuch[[#This Row],[native_end]]-flutter_fannkuch[[#This Row],[native_start]]</f>
        <v>-3488</v>
      </c>
      <c r="L28">
        <f>flutter_fannkuch[[#This Row],[pss_end]]-flutter_fannkuch[[#This Row],[pss_start]]</f>
        <v>-518</v>
      </c>
    </row>
    <row r="29" spans="1:12" x14ac:dyDescent="0.3">
      <c r="A29">
        <v>27</v>
      </c>
      <c r="B29">
        <v>11563</v>
      </c>
      <c r="C29">
        <v>33214</v>
      </c>
      <c r="D29">
        <v>1499488</v>
      </c>
      <c r="E29">
        <v>1529456</v>
      </c>
      <c r="F29">
        <v>10011248</v>
      </c>
      <c r="G29">
        <v>10001176</v>
      </c>
      <c r="H29">
        <v>51432</v>
      </c>
      <c r="I29">
        <v>51314</v>
      </c>
      <c r="J29">
        <f>flutter_fannkuch[[#This Row],[runtime_end]]-flutter_fannkuch[[#This Row],[runtime_start]]</f>
        <v>29968</v>
      </c>
      <c r="K29">
        <f>flutter_fannkuch[[#This Row],[native_end]]-flutter_fannkuch[[#This Row],[native_start]]</f>
        <v>-10072</v>
      </c>
      <c r="L29">
        <f>flutter_fannkuch[[#This Row],[pss_end]]-flutter_fannkuch[[#This Row],[pss_start]]</f>
        <v>-118</v>
      </c>
    </row>
    <row r="30" spans="1:12" x14ac:dyDescent="0.3">
      <c r="A30">
        <v>28</v>
      </c>
      <c r="B30">
        <v>15019</v>
      </c>
      <c r="C30">
        <v>33202</v>
      </c>
      <c r="D30">
        <v>1499352</v>
      </c>
      <c r="E30">
        <v>1529320</v>
      </c>
      <c r="F30">
        <v>10011768</v>
      </c>
      <c r="G30">
        <v>10010680</v>
      </c>
      <c r="H30">
        <v>51686</v>
      </c>
      <c r="I30">
        <v>51276</v>
      </c>
      <c r="J30">
        <f>flutter_fannkuch[[#This Row],[runtime_end]]-flutter_fannkuch[[#This Row],[runtime_start]]</f>
        <v>29968</v>
      </c>
      <c r="K30">
        <f>flutter_fannkuch[[#This Row],[native_end]]-flutter_fannkuch[[#This Row],[native_start]]</f>
        <v>-1088</v>
      </c>
      <c r="L30">
        <f>flutter_fannkuch[[#This Row],[pss_end]]-flutter_fannkuch[[#This Row],[pss_start]]</f>
        <v>-410</v>
      </c>
    </row>
    <row r="31" spans="1:12" x14ac:dyDescent="0.3">
      <c r="A31">
        <v>29</v>
      </c>
      <c r="B31">
        <v>17769</v>
      </c>
      <c r="C31">
        <v>33152</v>
      </c>
      <c r="D31">
        <v>1499344</v>
      </c>
      <c r="E31">
        <v>1529312</v>
      </c>
      <c r="F31">
        <v>10014088</v>
      </c>
      <c r="G31">
        <v>10001640</v>
      </c>
      <c r="H31">
        <v>51726</v>
      </c>
      <c r="I31">
        <v>51328</v>
      </c>
      <c r="J31">
        <f>flutter_fannkuch[[#This Row],[runtime_end]]-flutter_fannkuch[[#This Row],[runtime_start]]</f>
        <v>29968</v>
      </c>
      <c r="K31">
        <f>flutter_fannkuch[[#This Row],[native_end]]-flutter_fannkuch[[#This Row],[native_start]]</f>
        <v>-12448</v>
      </c>
      <c r="L31">
        <f>flutter_fannkuch[[#This Row],[pss_end]]-flutter_fannkuch[[#This Row],[pss_start]]</f>
        <v>-398</v>
      </c>
    </row>
    <row r="32" spans="1:12" x14ac:dyDescent="0.3">
      <c r="A32">
        <v>30</v>
      </c>
      <c r="B32">
        <v>18888</v>
      </c>
      <c r="C32">
        <v>33208</v>
      </c>
      <c r="D32">
        <v>1499440</v>
      </c>
      <c r="E32">
        <v>1529408</v>
      </c>
      <c r="F32">
        <v>10007288</v>
      </c>
      <c r="G32">
        <v>10000752</v>
      </c>
      <c r="H32">
        <v>51826</v>
      </c>
      <c r="I32">
        <v>51296</v>
      </c>
      <c r="J32">
        <f>flutter_fannkuch[[#This Row],[runtime_end]]-flutter_fannkuch[[#This Row],[runtime_start]]</f>
        <v>29968</v>
      </c>
      <c r="K32">
        <f>flutter_fannkuch[[#This Row],[native_end]]-flutter_fannkuch[[#This Row],[native_start]]</f>
        <v>-6536</v>
      </c>
      <c r="L32">
        <f>flutter_fannkuch[[#This Row],[pss_end]]-flutter_fannkuch[[#This Row],[pss_start]]</f>
        <v>-530</v>
      </c>
    </row>
    <row r="33" spans="1:12" x14ac:dyDescent="0.3">
      <c r="A33">
        <v>31</v>
      </c>
      <c r="B33">
        <v>22082</v>
      </c>
      <c r="C33">
        <v>33288</v>
      </c>
      <c r="D33">
        <v>1499576</v>
      </c>
      <c r="E33">
        <v>1529544</v>
      </c>
      <c r="F33">
        <v>10010120</v>
      </c>
      <c r="G33">
        <v>9934728</v>
      </c>
      <c r="H33">
        <v>51753</v>
      </c>
      <c r="I33">
        <v>51274</v>
      </c>
      <c r="J33">
        <f>flutter_fannkuch[[#This Row],[runtime_end]]-flutter_fannkuch[[#This Row],[runtime_start]]</f>
        <v>29968</v>
      </c>
      <c r="K33">
        <f>flutter_fannkuch[[#This Row],[native_end]]-flutter_fannkuch[[#This Row],[native_start]]</f>
        <v>-75392</v>
      </c>
      <c r="L33">
        <f>flutter_fannkuch[[#This Row],[pss_end]]-flutter_fannkuch[[#This Row],[pss_start]]</f>
        <v>-479</v>
      </c>
    </row>
    <row r="34" spans="1:12" x14ac:dyDescent="0.3">
      <c r="A34">
        <v>32</v>
      </c>
      <c r="B34">
        <v>24599</v>
      </c>
      <c r="C34">
        <v>33351</v>
      </c>
      <c r="D34">
        <v>1499592</v>
      </c>
      <c r="E34">
        <v>1529560</v>
      </c>
      <c r="F34">
        <v>10228224</v>
      </c>
      <c r="G34">
        <v>9932776</v>
      </c>
      <c r="H34">
        <v>55078</v>
      </c>
      <c r="I34">
        <v>54530</v>
      </c>
      <c r="J34">
        <f>flutter_fannkuch[[#This Row],[runtime_end]]-flutter_fannkuch[[#This Row],[runtime_start]]</f>
        <v>29968</v>
      </c>
      <c r="K34">
        <f>flutter_fannkuch[[#This Row],[native_end]]-flutter_fannkuch[[#This Row],[native_start]]</f>
        <v>-295448</v>
      </c>
      <c r="L34">
        <f>flutter_fannkuch[[#This Row],[pss_end]]-flutter_fannkuch[[#This Row],[pss_start]]</f>
        <v>-548</v>
      </c>
    </row>
    <row r="35" spans="1:12" x14ac:dyDescent="0.3">
      <c r="A35">
        <v>33</v>
      </c>
      <c r="B35">
        <v>26340</v>
      </c>
      <c r="C35">
        <v>33159</v>
      </c>
      <c r="D35">
        <v>1499504</v>
      </c>
      <c r="E35">
        <v>1529472</v>
      </c>
      <c r="F35">
        <v>9939400</v>
      </c>
      <c r="G35">
        <v>10001448</v>
      </c>
      <c r="H35">
        <v>54930</v>
      </c>
      <c r="I35">
        <v>54517</v>
      </c>
      <c r="J35">
        <f>flutter_fannkuch[[#This Row],[runtime_end]]-flutter_fannkuch[[#This Row],[runtime_start]]</f>
        <v>29968</v>
      </c>
      <c r="K35">
        <f>flutter_fannkuch[[#This Row],[native_end]]-flutter_fannkuch[[#This Row],[native_start]]</f>
        <v>62048</v>
      </c>
      <c r="L35">
        <f>flutter_fannkuch[[#This Row],[pss_end]]-flutter_fannkuch[[#This Row],[pss_start]]</f>
        <v>-413</v>
      </c>
    </row>
    <row r="36" spans="1:12" x14ac:dyDescent="0.3">
      <c r="A36">
        <v>34</v>
      </c>
      <c r="B36">
        <v>29737</v>
      </c>
      <c r="C36">
        <v>33169</v>
      </c>
      <c r="D36">
        <v>1499504</v>
      </c>
      <c r="E36">
        <v>1529472</v>
      </c>
      <c r="F36">
        <v>9939560</v>
      </c>
      <c r="G36">
        <v>10001448</v>
      </c>
      <c r="H36">
        <v>54247</v>
      </c>
      <c r="I36">
        <v>53911</v>
      </c>
      <c r="J36">
        <f>flutter_fannkuch[[#This Row],[runtime_end]]-flutter_fannkuch[[#This Row],[runtime_start]]</f>
        <v>29968</v>
      </c>
      <c r="K36">
        <f>flutter_fannkuch[[#This Row],[native_end]]-flutter_fannkuch[[#This Row],[native_start]]</f>
        <v>61888</v>
      </c>
      <c r="L36">
        <f>flutter_fannkuch[[#This Row],[pss_end]]-flutter_fannkuch[[#This Row],[pss_start]]</f>
        <v>-336</v>
      </c>
    </row>
    <row r="37" spans="1:12" x14ac:dyDescent="0.3">
      <c r="A37">
        <v>35</v>
      </c>
      <c r="B37">
        <v>32092</v>
      </c>
      <c r="C37">
        <v>33205</v>
      </c>
      <c r="D37">
        <v>1499640</v>
      </c>
      <c r="E37">
        <v>1529608</v>
      </c>
      <c r="F37">
        <v>10005936</v>
      </c>
      <c r="G37">
        <v>10018776</v>
      </c>
      <c r="H37">
        <v>54161</v>
      </c>
      <c r="I37">
        <v>54277</v>
      </c>
      <c r="J37">
        <f>flutter_fannkuch[[#This Row],[runtime_end]]-flutter_fannkuch[[#This Row],[runtime_start]]</f>
        <v>29968</v>
      </c>
      <c r="K37">
        <f>flutter_fannkuch[[#This Row],[native_end]]-flutter_fannkuch[[#This Row],[native_start]]</f>
        <v>12840</v>
      </c>
      <c r="L37">
        <f>flutter_fannkuch[[#This Row],[pss_end]]-flutter_fannkuch[[#This Row],[pss_start]]</f>
        <v>116</v>
      </c>
    </row>
    <row r="38" spans="1:12" x14ac:dyDescent="0.3">
      <c r="A38">
        <v>36</v>
      </c>
      <c r="B38">
        <v>2595</v>
      </c>
      <c r="C38">
        <v>33373</v>
      </c>
      <c r="D38">
        <v>1499944</v>
      </c>
      <c r="E38">
        <v>1529912</v>
      </c>
      <c r="F38">
        <v>10187192</v>
      </c>
      <c r="G38">
        <v>9932944</v>
      </c>
      <c r="H38">
        <v>54367</v>
      </c>
      <c r="I38">
        <v>53735</v>
      </c>
      <c r="J38">
        <f>flutter_fannkuch[[#This Row],[runtime_end]]-flutter_fannkuch[[#This Row],[runtime_start]]</f>
        <v>29968</v>
      </c>
      <c r="K38">
        <f>flutter_fannkuch[[#This Row],[native_end]]-flutter_fannkuch[[#This Row],[native_start]]</f>
        <v>-254248</v>
      </c>
      <c r="L38">
        <f>flutter_fannkuch[[#This Row],[pss_end]]-flutter_fannkuch[[#This Row],[pss_start]]</f>
        <v>-632</v>
      </c>
    </row>
    <row r="39" spans="1:12" x14ac:dyDescent="0.3">
      <c r="A39">
        <v>37</v>
      </c>
      <c r="B39">
        <v>4873</v>
      </c>
      <c r="C39">
        <v>33244</v>
      </c>
      <c r="D39">
        <v>1499504</v>
      </c>
      <c r="E39">
        <v>1529472</v>
      </c>
      <c r="F39">
        <v>10015352</v>
      </c>
      <c r="G39">
        <v>9935264</v>
      </c>
      <c r="H39">
        <v>54163</v>
      </c>
      <c r="I39">
        <v>53675</v>
      </c>
      <c r="J39">
        <f>flutter_fannkuch[[#This Row],[runtime_end]]-flutter_fannkuch[[#This Row],[runtime_start]]</f>
        <v>29968</v>
      </c>
      <c r="K39">
        <f>flutter_fannkuch[[#This Row],[native_end]]-flutter_fannkuch[[#This Row],[native_start]]</f>
        <v>-80088</v>
      </c>
      <c r="L39">
        <f>flutter_fannkuch[[#This Row],[pss_end]]-flutter_fannkuch[[#This Row],[pss_start]]</f>
        <v>-488</v>
      </c>
    </row>
    <row r="40" spans="1:12" x14ac:dyDescent="0.3">
      <c r="A40">
        <v>38</v>
      </c>
      <c r="B40">
        <v>7249</v>
      </c>
      <c r="C40">
        <v>33179</v>
      </c>
      <c r="D40">
        <v>1499496</v>
      </c>
      <c r="E40">
        <v>1529464</v>
      </c>
      <c r="F40">
        <v>9937560</v>
      </c>
      <c r="G40">
        <v>9999424</v>
      </c>
      <c r="H40">
        <v>53875</v>
      </c>
      <c r="I40">
        <v>53707</v>
      </c>
      <c r="J40">
        <f>flutter_fannkuch[[#This Row],[runtime_end]]-flutter_fannkuch[[#This Row],[runtime_start]]</f>
        <v>29968</v>
      </c>
      <c r="K40">
        <f>flutter_fannkuch[[#This Row],[native_end]]-flutter_fannkuch[[#This Row],[native_start]]</f>
        <v>61864</v>
      </c>
      <c r="L40">
        <f>flutter_fannkuch[[#This Row],[pss_end]]-flutter_fannkuch[[#This Row],[pss_start]]</f>
        <v>-168</v>
      </c>
    </row>
    <row r="41" spans="1:12" x14ac:dyDescent="0.3">
      <c r="A41">
        <v>39</v>
      </c>
      <c r="B41">
        <v>10002</v>
      </c>
      <c r="C41">
        <v>33257</v>
      </c>
      <c r="D41">
        <v>1515744</v>
      </c>
      <c r="E41">
        <v>1529328</v>
      </c>
      <c r="F41">
        <v>10004800</v>
      </c>
      <c r="G41">
        <v>9937472</v>
      </c>
      <c r="H41">
        <v>53798</v>
      </c>
      <c r="I41">
        <v>53700</v>
      </c>
      <c r="J41">
        <f>flutter_fannkuch[[#This Row],[runtime_end]]-flutter_fannkuch[[#This Row],[runtime_start]]</f>
        <v>13584</v>
      </c>
      <c r="K41">
        <f>flutter_fannkuch[[#This Row],[native_end]]-flutter_fannkuch[[#This Row],[native_start]]</f>
        <v>-67328</v>
      </c>
      <c r="L41">
        <f>flutter_fannkuch[[#This Row],[pss_end]]-flutter_fannkuch[[#This Row],[pss_start]]</f>
        <v>-98</v>
      </c>
    </row>
    <row r="42" spans="1:12" x14ac:dyDescent="0.3">
      <c r="A42">
        <v>40</v>
      </c>
      <c r="B42">
        <v>11185</v>
      </c>
      <c r="C42">
        <v>33198</v>
      </c>
      <c r="D42">
        <v>1499728</v>
      </c>
      <c r="E42">
        <v>1529696</v>
      </c>
      <c r="F42">
        <v>10019456</v>
      </c>
      <c r="G42">
        <v>9935840</v>
      </c>
      <c r="H42">
        <v>53827</v>
      </c>
      <c r="I42">
        <v>53744</v>
      </c>
      <c r="J42">
        <f>flutter_fannkuch[[#This Row],[runtime_end]]-flutter_fannkuch[[#This Row],[runtime_start]]</f>
        <v>29968</v>
      </c>
      <c r="K42">
        <f>flutter_fannkuch[[#This Row],[native_end]]-flutter_fannkuch[[#This Row],[native_start]]</f>
        <v>-83616</v>
      </c>
      <c r="L42">
        <f>flutter_fannkuch[[#This Row],[pss_end]]-flutter_fannkuch[[#This Row],[pss_start]]</f>
        <v>-83</v>
      </c>
    </row>
    <row r="43" spans="1:12" x14ac:dyDescent="0.3">
      <c r="A43">
        <v>41</v>
      </c>
      <c r="B43">
        <v>14649</v>
      </c>
      <c r="C43">
        <v>33267</v>
      </c>
      <c r="D43">
        <v>1499456</v>
      </c>
      <c r="E43">
        <v>1529424</v>
      </c>
      <c r="F43">
        <v>10026864</v>
      </c>
      <c r="G43">
        <v>10001128</v>
      </c>
      <c r="H43">
        <v>53999</v>
      </c>
      <c r="I43">
        <v>53661</v>
      </c>
      <c r="J43">
        <f>flutter_fannkuch[[#This Row],[runtime_end]]-flutter_fannkuch[[#This Row],[runtime_start]]</f>
        <v>29968</v>
      </c>
      <c r="K43">
        <f>flutter_fannkuch[[#This Row],[native_end]]-flutter_fannkuch[[#This Row],[native_start]]</f>
        <v>-25736</v>
      </c>
      <c r="L43">
        <f>flutter_fannkuch[[#This Row],[pss_end]]-flutter_fannkuch[[#This Row],[pss_start]]</f>
        <v>-338</v>
      </c>
    </row>
    <row r="44" spans="1:12" x14ac:dyDescent="0.3">
      <c r="A44">
        <v>42</v>
      </c>
      <c r="B44">
        <v>16596</v>
      </c>
      <c r="C44">
        <v>33098</v>
      </c>
      <c r="D44">
        <v>1499504</v>
      </c>
      <c r="E44">
        <v>1529472</v>
      </c>
      <c r="F44">
        <v>10004296</v>
      </c>
      <c r="G44">
        <v>10005288</v>
      </c>
      <c r="H44">
        <v>53728</v>
      </c>
      <c r="I44">
        <v>53588</v>
      </c>
      <c r="J44">
        <f>flutter_fannkuch[[#This Row],[runtime_end]]-flutter_fannkuch[[#This Row],[runtime_start]]</f>
        <v>29968</v>
      </c>
      <c r="K44">
        <f>flutter_fannkuch[[#This Row],[native_end]]-flutter_fannkuch[[#This Row],[native_start]]</f>
        <v>992</v>
      </c>
      <c r="L44">
        <f>flutter_fannkuch[[#This Row],[pss_end]]-flutter_fannkuch[[#This Row],[pss_start]]</f>
        <v>-140</v>
      </c>
    </row>
    <row r="45" spans="1:12" x14ac:dyDescent="0.3">
      <c r="A45">
        <v>43</v>
      </c>
      <c r="B45">
        <v>18717</v>
      </c>
      <c r="C45">
        <v>33082</v>
      </c>
      <c r="D45">
        <v>1499504</v>
      </c>
      <c r="E45">
        <v>1529472</v>
      </c>
      <c r="F45">
        <v>10005416</v>
      </c>
      <c r="G45">
        <v>10006224</v>
      </c>
      <c r="H45">
        <v>54040</v>
      </c>
      <c r="I45">
        <v>53554</v>
      </c>
      <c r="J45">
        <f>flutter_fannkuch[[#This Row],[runtime_end]]-flutter_fannkuch[[#This Row],[runtime_start]]</f>
        <v>29968</v>
      </c>
      <c r="K45">
        <f>flutter_fannkuch[[#This Row],[native_end]]-flutter_fannkuch[[#This Row],[native_start]]</f>
        <v>808</v>
      </c>
      <c r="L45">
        <f>flutter_fannkuch[[#This Row],[pss_end]]-flutter_fannkuch[[#This Row],[pss_start]]</f>
        <v>-486</v>
      </c>
    </row>
    <row r="46" spans="1:12" x14ac:dyDescent="0.3">
      <c r="A46">
        <v>44</v>
      </c>
      <c r="B46">
        <v>22179</v>
      </c>
      <c r="C46">
        <v>33372</v>
      </c>
      <c r="D46">
        <v>1499504</v>
      </c>
      <c r="E46">
        <v>1529472</v>
      </c>
      <c r="F46">
        <v>10004192</v>
      </c>
      <c r="G46">
        <v>10006280</v>
      </c>
      <c r="H46">
        <v>54023</v>
      </c>
      <c r="I46">
        <v>53590</v>
      </c>
      <c r="J46">
        <f>flutter_fannkuch[[#This Row],[runtime_end]]-flutter_fannkuch[[#This Row],[runtime_start]]</f>
        <v>29968</v>
      </c>
      <c r="K46">
        <f>flutter_fannkuch[[#This Row],[native_end]]-flutter_fannkuch[[#This Row],[native_start]]</f>
        <v>2088</v>
      </c>
      <c r="L46">
        <f>flutter_fannkuch[[#This Row],[pss_end]]-flutter_fannkuch[[#This Row],[pss_start]]</f>
        <v>-433</v>
      </c>
    </row>
    <row r="47" spans="1:12" x14ac:dyDescent="0.3">
      <c r="A47">
        <v>45</v>
      </c>
      <c r="B47">
        <v>25113</v>
      </c>
      <c r="C47">
        <v>33230</v>
      </c>
      <c r="D47">
        <v>1499504</v>
      </c>
      <c r="E47">
        <v>1529472</v>
      </c>
      <c r="F47">
        <v>9935032</v>
      </c>
      <c r="G47">
        <v>10005600</v>
      </c>
      <c r="H47">
        <v>53937</v>
      </c>
      <c r="I47">
        <v>53527</v>
      </c>
      <c r="J47">
        <f>flutter_fannkuch[[#This Row],[runtime_end]]-flutter_fannkuch[[#This Row],[runtime_start]]</f>
        <v>29968</v>
      </c>
      <c r="K47">
        <f>flutter_fannkuch[[#This Row],[native_end]]-flutter_fannkuch[[#This Row],[native_start]]</f>
        <v>70568</v>
      </c>
      <c r="L47">
        <f>flutter_fannkuch[[#This Row],[pss_end]]-flutter_fannkuch[[#This Row],[pss_start]]</f>
        <v>-410</v>
      </c>
    </row>
    <row r="48" spans="1:12" x14ac:dyDescent="0.3">
      <c r="A48">
        <v>46</v>
      </c>
      <c r="B48">
        <v>26286</v>
      </c>
      <c r="C48">
        <v>33273</v>
      </c>
      <c r="D48">
        <v>1499640</v>
      </c>
      <c r="E48">
        <v>1529608</v>
      </c>
      <c r="F48">
        <v>9940768</v>
      </c>
      <c r="G48">
        <v>9932128</v>
      </c>
      <c r="H48">
        <v>53837</v>
      </c>
      <c r="I48">
        <v>53527</v>
      </c>
      <c r="J48">
        <f>flutter_fannkuch[[#This Row],[runtime_end]]-flutter_fannkuch[[#This Row],[runtime_start]]</f>
        <v>29968</v>
      </c>
      <c r="K48">
        <f>flutter_fannkuch[[#This Row],[native_end]]-flutter_fannkuch[[#This Row],[native_start]]</f>
        <v>-8640</v>
      </c>
      <c r="L48">
        <f>flutter_fannkuch[[#This Row],[pss_end]]-flutter_fannkuch[[#This Row],[pss_start]]</f>
        <v>-310</v>
      </c>
    </row>
    <row r="49" spans="1:12" x14ac:dyDescent="0.3">
      <c r="A49">
        <v>47</v>
      </c>
      <c r="B49">
        <v>28688</v>
      </c>
      <c r="C49">
        <v>33201</v>
      </c>
      <c r="D49">
        <v>1499496</v>
      </c>
      <c r="E49">
        <v>1529464</v>
      </c>
      <c r="F49">
        <v>10010696</v>
      </c>
      <c r="G49">
        <v>10003240</v>
      </c>
      <c r="H49">
        <v>54005</v>
      </c>
      <c r="I49">
        <v>53575</v>
      </c>
      <c r="J49">
        <f>flutter_fannkuch[[#This Row],[runtime_end]]-flutter_fannkuch[[#This Row],[runtime_start]]</f>
        <v>29968</v>
      </c>
      <c r="K49">
        <f>flutter_fannkuch[[#This Row],[native_end]]-flutter_fannkuch[[#This Row],[native_start]]</f>
        <v>-7456</v>
      </c>
      <c r="L49">
        <f>flutter_fannkuch[[#This Row],[pss_end]]-flutter_fannkuch[[#This Row],[pss_start]]</f>
        <v>-430</v>
      </c>
    </row>
    <row r="50" spans="1:12" x14ac:dyDescent="0.3">
      <c r="A50">
        <v>48</v>
      </c>
      <c r="B50">
        <v>30274</v>
      </c>
      <c r="C50">
        <v>33199</v>
      </c>
      <c r="D50">
        <v>1499504</v>
      </c>
      <c r="E50">
        <v>1529472</v>
      </c>
      <c r="F50">
        <v>10013088</v>
      </c>
      <c r="G50">
        <v>9933128</v>
      </c>
      <c r="H50">
        <v>53483</v>
      </c>
      <c r="I50">
        <v>53413</v>
      </c>
      <c r="J50">
        <f>flutter_fannkuch[[#This Row],[runtime_end]]-flutter_fannkuch[[#This Row],[runtime_start]]</f>
        <v>29968</v>
      </c>
      <c r="K50">
        <f>flutter_fannkuch[[#This Row],[native_end]]-flutter_fannkuch[[#This Row],[native_start]]</f>
        <v>-79960</v>
      </c>
      <c r="L50">
        <f>flutter_fannkuch[[#This Row],[pss_end]]-flutter_fannkuch[[#This Row],[pss_start]]</f>
        <v>-70</v>
      </c>
    </row>
    <row r="51" spans="1:12" x14ac:dyDescent="0.3">
      <c r="A51">
        <v>49</v>
      </c>
      <c r="B51">
        <v>1094</v>
      </c>
      <c r="C51">
        <v>33242</v>
      </c>
      <c r="D51">
        <v>1499496</v>
      </c>
      <c r="E51">
        <v>1529464</v>
      </c>
      <c r="F51">
        <v>10008376</v>
      </c>
      <c r="G51">
        <v>10001048</v>
      </c>
      <c r="H51">
        <v>53971</v>
      </c>
      <c r="I51">
        <v>53434</v>
      </c>
      <c r="J51">
        <f>flutter_fannkuch[[#This Row],[runtime_end]]-flutter_fannkuch[[#This Row],[runtime_start]]</f>
        <v>29968</v>
      </c>
      <c r="K51">
        <f>flutter_fannkuch[[#This Row],[native_end]]-flutter_fannkuch[[#This Row],[native_start]]</f>
        <v>-7328</v>
      </c>
      <c r="L51">
        <f>flutter_fannkuch[[#This Row],[pss_end]]-flutter_fannkuch[[#This Row],[pss_start]]</f>
        <v>-537</v>
      </c>
    </row>
    <row r="52" spans="1:12" x14ac:dyDescent="0.3">
      <c r="A52">
        <v>50</v>
      </c>
      <c r="B52">
        <v>3137</v>
      </c>
      <c r="C52">
        <v>33284</v>
      </c>
      <c r="D52">
        <v>1499640</v>
      </c>
      <c r="E52">
        <v>1529608</v>
      </c>
      <c r="F52">
        <v>10010400</v>
      </c>
      <c r="G52">
        <v>9938960</v>
      </c>
      <c r="H52">
        <v>54147</v>
      </c>
      <c r="I52">
        <v>53634</v>
      </c>
      <c r="J52">
        <f>flutter_fannkuch[[#This Row],[runtime_end]]-flutter_fannkuch[[#This Row],[runtime_start]]</f>
        <v>29968</v>
      </c>
      <c r="K52">
        <f>flutter_fannkuch[[#This Row],[native_end]]-flutter_fannkuch[[#This Row],[native_start]]</f>
        <v>-71440</v>
      </c>
      <c r="L52">
        <f>flutter_fannkuch[[#This Row],[pss_end]]-flutter_fannkuch[[#This Row],[pss_start]]</f>
        <v>-513</v>
      </c>
    </row>
    <row r="53" spans="1:12" x14ac:dyDescent="0.3">
      <c r="A53">
        <v>51</v>
      </c>
      <c r="B53">
        <v>7190</v>
      </c>
      <c r="C53">
        <v>33183</v>
      </c>
      <c r="D53">
        <v>1499592</v>
      </c>
      <c r="E53">
        <v>1529560</v>
      </c>
      <c r="F53">
        <v>10015112</v>
      </c>
      <c r="G53">
        <v>10006848</v>
      </c>
      <c r="H53">
        <v>53640</v>
      </c>
      <c r="I53">
        <v>53251</v>
      </c>
      <c r="J53">
        <f>flutter_fannkuch[[#This Row],[runtime_end]]-flutter_fannkuch[[#This Row],[runtime_start]]</f>
        <v>29968</v>
      </c>
      <c r="K53">
        <f>flutter_fannkuch[[#This Row],[native_end]]-flutter_fannkuch[[#This Row],[native_start]]</f>
        <v>-8264</v>
      </c>
      <c r="L53">
        <f>flutter_fannkuch[[#This Row],[pss_end]]-flutter_fannkuch[[#This Row],[pss_start]]</f>
        <v>-389</v>
      </c>
    </row>
    <row r="54" spans="1:12" x14ac:dyDescent="0.3">
      <c r="A54">
        <v>52</v>
      </c>
      <c r="B54">
        <v>10596</v>
      </c>
      <c r="C54">
        <v>33136</v>
      </c>
      <c r="D54">
        <v>1499368</v>
      </c>
      <c r="E54">
        <v>1529336</v>
      </c>
      <c r="F54">
        <v>9939720</v>
      </c>
      <c r="G54">
        <v>9938112</v>
      </c>
      <c r="H54">
        <v>53570</v>
      </c>
      <c r="I54">
        <v>53282</v>
      </c>
      <c r="J54">
        <f>flutter_fannkuch[[#This Row],[runtime_end]]-flutter_fannkuch[[#This Row],[runtime_start]]</f>
        <v>29968</v>
      </c>
      <c r="K54">
        <f>flutter_fannkuch[[#This Row],[native_end]]-flutter_fannkuch[[#This Row],[native_start]]</f>
        <v>-1608</v>
      </c>
      <c r="L54">
        <f>flutter_fannkuch[[#This Row],[pss_end]]-flutter_fannkuch[[#This Row],[pss_start]]</f>
        <v>-288</v>
      </c>
    </row>
    <row r="55" spans="1:12" x14ac:dyDescent="0.3">
      <c r="A55">
        <v>53</v>
      </c>
      <c r="B55">
        <v>14064</v>
      </c>
      <c r="C55">
        <v>33196</v>
      </c>
      <c r="D55">
        <v>1499504</v>
      </c>
      <c r="E55">
        <v>1529472</v>
      </c>
      <c r="F55">
        <v>10012840</v>
      </c>
      <c r="G55">
        <v>9932880</v>
      </c>
      <c r="H55">
        <v>53649</v>
      </c>
      <c r="I55">
        <v>53226</v>
      </c>
      <c r="J55">
        <f>flutter_fannkuch[[#This Row],[runtime_end]]-flutter_fannkuch[[#This Row],[runtime_start]]</f>
        <v>29968</v>
      </c>
      <c r="K55">
        <f>flutter_fannkuch[[#This Row],[native_end]]-flutter_fannkuch[[#This Row],[native_start]]</f>
        <v>-79960</v>
      </c>
      <c r="L55">
        <f>flutter_fannkuch[[#This Row],[pss_end]]-flutter_fannkuch[[#This Row],[pss_start]]</f>
        <v>-423</v>
      </c>
    </row>
    <row r="56" spans="1:12" x14ac:dyDescent="0.3">
      <c r="A56">
        <v>54</v>
      </c>
      <c r="B56">
        <v>17088</v>
      </c>
      <c r="C56">
        <v>33089</v>
      </c>
      <c r="D56">
        <v>1499640</v>
      </c>
      <c r="E56">
        <v>1529608</v>
      </c>
      <c r="F56">
        <v>10005656</v>
      </c>
      <c r="G56">
        <v>10001344</v>
      </c>
      <c r="H56">
        <v>53673</v>
      </c>
      <c r="I56">
        <v>53212</v>
      </c>
      <c r="J56">
        <f>flutter_fannkuch[[#This Row],[runtime_end]]-flutter_fannkuch[[#This Row],[runtime_start]]</f>
        <v>29968</v>
      </c>
      <c r="K56">
        <f>flutter_fannkuch[[#This Row],[native_end]]-flutter_fannkuch[[#This Row],[native_start]]</f>
        <v>-4312</v>
      </c>
      <c r="L56">
        <f>flutter_fannkuch[[#This Row],[pss_end]]-flutter_fannkuch[[#This Row],[pss_start]]</f>
        <v>-461</v>
      </c>
    </row>
    <row r="57" spans="1:12" x14ac:dyDescent="0.3">
      <c r="A57">
        <v>55</v>
      </c>
      <c r="B57">
        <v>18742</v>
      </c>
      <c r="C57">
        <v>33145</v>
      </c>
      <c r="D57">
        <v>1499504</v>
      </c>
      <c r="E57">
        <v>1529472</v>
      </c>
      <c r="F57">
        <v>9943008</v>
      </c>
      <c r="G57">
        <v>10015032</v>
      </c>
      <c r="H57">
        <v>54098</v>
      </c>
      <c r="I57">
        <v>53661</v>
      </c>
      <c r="J57">
        <f>flutter_fannkuch[[#This Row],[runtime_end]]-flutter_fannkuch[[#This Row],[runtime_start]]</f>
        <v>29968</v>
      </c>
      <c r="K57">
        <f>flutter_fannkuch[[#This Row],[native_end]]-flutter_fannkuch[[#This Row],[native_start]]</f>
        <v>72024</v>
      </c>
      <c r="L57">
        <f>flutter_fannkuch[[#This Row],[pss_end]]-flutter_fannkuch[[#This Row],[pss_start]]</f>
        <v>-437</v>
      </c>
    </row>
    <row r="58" spans="1:12" x14ac:dyDescent="0.3">
      <c r="A58">
        <v>56</v>
      </c>
      <c r="B58">
        <v>21447</v>
      </c>
      <c r="C58">
        <v>33208</v>
      </c>
      <c r="D58">
        <v>1499504</v>
      </c>
      <c r="E58">
        <v>1529472</v>
      </c>
      <c r="F58">
        <v>10012712</v>
      </c>
      <c r="G58">
        <v>10007832</v>
      </c>
      <c r="H58">
        <v>53639</v>
      </c>
      <c r="I58">
        <v>53205</v>
      </c>
      <c r="J58">
        <f>flutter_fannkuch[[#This Row],[runtime_end]]-flutter_fannkuch[[#This Row],[runtime_start]]</f>
        <v>29968</v>
      </c>
      <c r="K58">
        <f>flutter_fannkuch[[#This Row],[native_end]]-flutter_fannkuch[[#This Row],[native_start]]</f>
        <v>-4880</v>
      </c>
      <c r="L58">
        <f>flutter_fannkuch[[#This Row],[pss_end]]-flutter_fannkuch[[#This Row],[pss_start]]</f>
        <v>-434</v>
      </c>
    </row>
    <row r="59" spans="1:12" x14ac:dyDescent="0.3">
      <c r="A59">
        <v>57</v>
      </c>
      <c r="B59">
        <v>24075</v>
      </c>
      <c r="C59">
        <v>33146</v>
      </c>
      <c r="D59">
        <v>1499592</v>
      </c>
      <c r="E59">
        <v>1529560</v>
      </c>
      <c r="F59">
        <v>10009416</v>
      </c>
      <c r="G59">
        <v>9931072</v>
      </c>
      <c r="H59">
        <v>53352</v>
      </c>
      <c r="I59">
        <v>53194</v>
      </c>
      <c r="J59">
        <f>flutter_fannkuch[[#This Row],[runtime_end]]-flutter_fannkuch[[#This Row],[runtime_start]]</f>
        <v>29968</v>
      </c>
      <c r="K59">
        <f>flutter_fannkuch[[#This Row],[native_end]]-flutter_fannkuch[[#This Row],[native_start]]</f>
        <v>-78344</v>
      </c>
      <c r="L59">
        <f>flutter_fannkuch[[#This Row],[pss_end]]-flutter_fannkuch[[#This Row],[pss_start]]</f>
        <v>-158</v>
      </c>
    </row>
    <row r="60" spans="1:12" x14ac:dyDescent="0.3">
      <c r="A60">
        <v>58</v>
      </c>
      <c r="B60">
        <v>25471</v>
      </c>
      <c r="C60">
        <v>33037</v>
      </c>
      <c r="D60">
        <v>1499728</v>
      </c>
      <c r="E60">
        <v>1529696</v>
      </c>
      <c r="F60">
        <v>10017216</v>
      </c>
      <c r="G60">
        <v>10002208</v>
      </c>
      <c r="H60">
        <v>53328</v>
      </c>
      <c r="I60">
        <v>53224</v>
      </c>
      <c r="J60">
        <f>flutter_fannkuch[[#This Row],[runtime_end]]-flutter_fannkuch[[#This Row],[runtime_start]]</f>
        <v>29968</v>
      </c>
      <c r="K60">
        <f>flutter_fannkuch[[#This Row],[native_end]]-flutter_fannkuch[[#This Row],[native_start]]</f>
        <v>-15008</v>
      </c>
      <c r="L60">
        <f>flutter_fannkuch[[#This Row],[pss_end]]-flutter_fannkuch[[#This Row],[pss_start]]</f>
        <v>-104</v>
      </c>
    </row>
    <row r="61" spans="1:12" x14ac:dyDescent="0.3">
      <c r="A61">
        <v>59</v>
      </c>
      <c r="B61">
        <v>28931</v>
      </c>
      <c r="C61">
        <v>33151</v>
      </c>
      <c r="D61">
        <v>1499640</v>
      </c>
      <c r="E61">
        <v>1529608</v>
      </c>
      <c r="F61">
        <v>10005136</v>
      </c>
      <c r="G61">
        <v>10004208</v>
      </c>
      <c r="H61">
        <v>53699</v>
      </c>
      <c r="I61">
        <v>53209</v>
      </c>
      <c r="J61">
        <f>flutter_fannkuch[[#This Row],[runtime_end]]-flutter_fannkuch[[#This Row],[runtime_start]]</f>
        <v>29968</v>
      </c>
      <c r="K61">
        <f>flutter_fannkuch[[#This Row],[native_end]]-flutter_fannkuch[[#This Row],[native_start]]</f>
        <v>-928</v>
      </c>
      <c r="L61">
        <f>flutter_fannkuch[[#This Row],[pss_end]]-flutter_fannkuch[[#This Row],[pss_start]]</f>
        <v>-490</v>
      </c>
    </row>
    <row r="62" spans="1:12" x14ac:dyDescent="0.3">
      <c r="A62">
        <v>60</v>
      </c>
      <c r="B62">
        <v>32356</v>
      </c>
      <c r="C62">
        <v>33103</v>
      </c>
      <c r="D62">
        <v>1499592</v>
      </c>
      <c r="E62">
        <v>1529560</v>
      </c>
      <c r="F62">
        <v>10005424</v>
      </c>
      <c r="G62">
        <v>10002904</v>
      </c>
      <c r="H62">
        <v>53596</v>
      </c>
      <c r="I62">
        <v>53217</v>
      </c>
      <c r="J62">
        <f>flutter_fannkuch[[#This Row],[runtime_end]]-flutter_fannkuch[[#This Row],[runtime_start]]</f>
        <v>29968</v>
      </c>
      <c r="K62">
        <f>flutter_fannkuch[[#This Row],[native_end]]-flutter_fannkuch[[#This Row],[native_start]]</f>
        <v>-2520</v>
      </c>
      <c r="L62">
        <f>flutter_fannkuch[[#This Row],[pss_end]]-flutter_fannkuch[[#This Row],[pss_start]]</f>
        <v>-379</v>
      </c>
    </row>
    <row r="63" spans="1:12" x14ac:dyDescent="0.3">
      <c r="A63">
        <v>61</v>
      </c>
      <c r="B63">
        <v>5091</v>
      </c>
      <c r="C63">
        <v>33174</v>
      </c>
      <c r="D63">
        <v>1499592</v>
      </c>
      <c r="E63">
        <v>1529560</v>
      </c>
      <c r="F63">
        <v>10014080</v>
      </c>
      <c r="G63">
        <v>10005288</v>
      </c>
      <c r="H63">
        <v>53483</v>
      </c>
      <c r="I63">
        <v>53240</v>
      </c>
      <c r="J63">
        <f>flutter_fannkuch[[#This Row],[runtime_end]]-flutter_fannkuch[[#This Row],[runtime_start]]</f>
        <v>29968</v>
      </c>
      <c r="K63">
        <f>flutter_fannkuch[[#This Row],[native_end]]-flutter_fannkuch[[#This Row],[native_start]]</f>
        <v>-8792</v>
      </c>
      <c r="L63">
        <f>flutter_fannkuch[[#This Row],[pss_end]]-flutter_fannkuch[[#This Row],[pss_start]]</f>
        <v>-243</v>
      </c>
    </row>
    <row r="64" spans="1:12" x14ac:dyDescent="0.3">
      <c r="A64">
        <v>62</v>
      </c>
      <c r="B64">
        <v>8790</v>
      </c>
      <c r="C64">
        <v>33280</v>
      </c>
      <c r="D64">
        <v>1499592</v>
      </c>
      <c r="E64">
        <v>1529560</v>
      </c>
      <c r="F64">
        <v>10007688</v>
      </c>
      <c r="G64">
        <v>10001128</v>
      </c>
      <c r="H64">
        <v>53567</v>
      </c>
      <c r="I64">
        <v>53164</v>
      </c>
      <c r="J64">
        <f>flutter_fannkuch[[#This Row],[runtime_end]]-flutter_fannkuch[[#This Row],[runtime_start]]</f>
        <v>29968</v>
      </c>
      <c r="K64">
        <f>flutter_fannkuch[[#This Row],[native_end]]-flutter_fannkuch[[#This Row],[native_start]]</f>
        <v>-6560</v>
      </c>
      <c r="L64">
        <f>flutter_fannkuch[[#This Row],[pss_end]]-flutter_fannkuch[[#This Row],[pss_start]]</f>
        <v>-403</v>
      </c>
    </row>
    <row r="65" spans="1:12" x14ac:dyDescent="0.3">
      <c r="A65">
        <v>63</v>
      </c>
      <c r="B65">
        <v>12195</v>
      </c>
      <c r="C65">
        <v>33064</v>
      </c>
      <c r="D65">
        <v>1499728</v>
      </c>
      <c r="E65">
        <v>1529696</v>
      </c>
      <c r="F65">
        <v>10007432</v>
      </c>
      <c r="G65">
        <v>10001328</v>
      </c>
      <c r="H65">
        <v>53471</v>
      </c>
      <c r="I65">
        <v>53126</v>
      </c>
      <c r="J65">
        <f>flutter_fannkuch[[#This Row],[runtime_end]]-flutter_fannkuch[[#This Row],[runtime_start]]</f>
        <v>29968</v>
      </c>
      <c r="K65">
        <f>flutter_fannkuch[[#This Row],[native_end]]-flutter_fannkuch[[#This Row],[native_start]]</f>
        <v>-6104</v>
      </c>
      <c r="L65">
        <f>flutter_fannkuch[[#This Row],[pss_end]]-flutter_fannkuch[[#This Row],[pss_start]]</f>
        <v>-345</v>
      </c>
    </row>
    <row r="66" spans="1:12" x14ac:dyDescent="0.3">
      <c r="A66">
        <v>64</v>
      </c>
      <c r="B66">
        <v>14923</v>
      </c>
      <c r="C66">
        <v>33265</v>
      </c>
      <c r="D66">
        <v>1499584</v>
      </c>
      <c r="E66">
        <v>1529552</v>
      </c>
      <c r="F66">
        <v>10013480</v>
      </c>
      <c r="G66">
        <v>10001672</v>
      </c>
      <c r="H66">
        <v>53463</v>
      </c>
      <c r="I66">
        <v>53336</v>
      </c>
      <c r="J66">
        <f>flutter_fannkuch[[#This Row],[runtime_end]]-flutter_fannkuch[[#This Row],[runtime_start]]</f>
        <v>29968</v>
      </c>
      <c r="K66">
        <f>flutter_fannkuch[[#This Row],[native_end]]-flutter_fannkuch[[#This Row],[native_start]]</f>
        <v>-11808</v>
      </c>
      <c r="L66">
        <f>flutter_fannkuch[[#This Row],[pss_end]]-flutter_fannkuch[[#This Row],[pss_start]]</f>
        <v>-127</v>
      </c>
    </row>
    <row r="67" spans="1:12" x14ac:dyDescent="0.3">
      <c r="A67">
        <v>65</v>
      </c>
      <c r="B67">
        <v>16021</v>
      </c>
      <c r="C67">
        <v>33324</v>
      </c>
      <c r="D67">
        <v>1499720</v>
      </c>
      <c r="E67">
        <v>1529688</v>
      </c>
      <c r="F67">
        <v>9940288</v>
      </c>
      <c r="G67">
        <v>10006120</v>
      </c>
      <c r="H67">
        <v>53511</v>
      </c>
      <c r="I67">
        <v>53204</v>
      </c>
      <c r="J67">
        <f>flutter_fannkuch[[#This Row],[runtime_end]]-flutter_fannkuch[[#This Row],[runtime_start]]</f>
        <v>29968</v>
      </c>
      <c r="K67">
        <f>flutter_fannkuch[[#This Row],[native_end]]-flutter_fannkuch[[#This Row],[native_start]]</f>
        <v>65832</v>
      </c>
      <c r="L67">
        <f>flutter_fannkuch[[#This Row],[pss_end]]-flutter_fannkuch[[#This Row],[pss_start]]</f>
        <v>-307</v>
      </c>
    </row>
    <row r="68" spans="1:12" x14ac:dyDescent="0.3">
      <c r="A68">
        <v>66</v>
      </c>
      <c r="B68">
        <v>17370</v>
      </c>
      <c r="C68">
        <v>33179</v>
      </c>
      <c r="D68">
        <v>1499592</v>
      </c>
      <c r="E68">
        <v>1529560</v>
      </c>
      <c r="F68">
        <v>9940192</v>
      </c>
      <c r="G68">
        <v>10002056</v>
      </c>
      <c r="H68">
        <v>53571</v>
      </c>
      <c r="I68">
        <v>53156</v>
      </c>
      <c r="J68">
        <f>flutter_fannkuch[[#This Row],[runtime_end]]-flutter_fannkuch[[#This Row],[runtime_start]]</f>
        <v>29968</v>
      </c>
      <c r="K68">
        <f>flutter_fannkuch[[#This Row],[native_end]]-flutter_fannkuch[[#This Row],[native_start]]</f>
        <v>61864</v>
      </c>
      <c r="L68">
        <f>flutter_fannkuch[[#This Row],[pss_end]]-flutter_fannkuch[[#This Row],[pss_start]]</f>
        <v>-415</v>
      </c>
    </row>
    <row r="69" spans="1:12" x14ac:dyDescent="0.3">
      <c r="A69">
        <v>67</v>
      </c>
      <c r="B69">
        <v>20050</v>
      </c>
      <c r="C69">
        <v>33157</v>
      </c>
      <c r="D69">
        <v>1499592</v>
      </c>
      <c r="E69">
        <v>1529560</v>
      </c>
      <c r="F69">
        <v>10005896</v>
      </c>
      <c r="G69">
        <v>9938112</v>
      </c>
      <c r="H69">
        <v>53522</v>
      </c>
      <c r="I69">
        <v>53135</v>
      </c>
      <c r="J69">
        <f>flutter_fannkuch[[#This Row],[runtime_end]]-flutter_fannkuch[[#This Row],[runtime_start]]</f>
        <v>29968</v>
      </c>
      <c r="K69">
        <f>flutter_fannkuch[[#This Row],[native_end]]-flutter_fannkuch[[#This Row],[native_start]]</f>
        <v>-67784</v>
      </c>
      <c r="L69">
        <f>flutter_fannkuch[[#This Row],[pss_end]]-flutter_fannkuch[[#This Row],[pss_start]]</f>
        <v>-387</v>
      </c>
    </row>
    <row r="70" spans="1:12" x14ac:dyDescent="0.3">
      <c r="A70">
        <v>68</v>
      </c>
      <c r="B70">
        <v>23319</v>
      </c>
      <c r="C70">
        <v>33242</v>
      </c>
      <c r="D70">
        <v>1515032</v>
      </c>
      <c r="E70">
        <v>1529496</v>
      </c>
      <c r="F70">
        <v>9999760</v>
      </c>
      <c r="G70">
        <v>9999928</v>
      </c>
      <c r="H70">
        <v>52911</v>
      </c>
      <c r="I70">
        <v>52834</v>
      </c>
      <c r="J70">
        <f>flutter_fannkuch[[#This Row],[runtime_end]]-flutter_fannkuch[[#This Row],[runtime_start]]</f>
        <v>14464</v>
      </c>
      <c r="K70">
        <f>flutter_fannkuch[[#This Row],[native_end]]-flutter_fannkuch[[#This Row],[native_start]]</f>
        <v>168</v>
      </c>
      <c r="L70">
        <f>flutter_fannkuch[[#This Row],[pss_end]]-flutter_fannkuch[[#This Row],[pss_start]]</f>
        <v>-77</v>
      </c>
    </row>
    <row r="71" spans="1:12" x14ac:dyDescent="0.3">
      <c r="A71">
        <v>69</v>
      </c>
      <c r="B71">
        <v>26651</v>
      </c>
      <c r="C71">
        <v>33170</v>
      </c>
      <c r="D71">
        <v>1514944</v>
      </c>
      <c r="E71">
        <v>1529408</v>
      </c>
      <c r="F71">
        <v>10027696</v>
      </c>
      <c r="G71">
        <v>10007568</v>
      </c>
      <c r="H71">
        <v>53354</v>
      </c>
      <c r="I71">
        <v>52832</v>
      </c>
      <c r="J71">
        <f>flutter_fannkuch[[#This Row],[runtime_end]]-flutter_fannkuch[[#This Row],[runtime_start]]</f>
        <v>14464</v>
      </c>
      <c r="K71">
        <f>flutter_fannkuch[[#This Row],[native_end]]-flutter_fannkuch[[#This Row],[native_start]]</f>
        <v>-20128</v>
      </c>
      <c r="L71">
        <f>flutter_fannkuch[[#This Row],[pss_end]]-flutter_fannkuch[[#This Row],[pss_start]]</f>
        <v>-522</v>
      </c>
    </row>
    <row r="72" spans="1:12" x14ac:dyDescent="0.3">
      <c r="A72">
        <v>70</v>
      </c>
      <c r="B72">
        <v>30073</v>
      </c>
      <c r="C72">
        <v>33248</v>
      </c>
      <c r="D72">
        <v>1515168</v>
      </c>
      <c r="E72">
        <v>1529632</v>
      </c>
      <c r="F72">
        <v>10038712</v>
      </c>
      <c r="G72">
        <v>9999384</v>
      </c>
      <c r="H72">
        <v>53185</v>
      </c>
      <c r="I72">
        <v>52955</v>
      </c>
      <c r="J72">
        <f>flutter_fannkuch[[#This Row],[runtime_end]]-flutter_fannkuch[[#This Row],[runtime_start]]</f>
        <v>14464</v>
      </c>
      <c r="K72">
        <f>flutter_fannkuch[[#This Row],[native_end]]-flutter_fannkuch[[#This Row],[native_start]]</f>
        <v>-39328</v>
      </c>
      <c r="L72">
        <f>flutter_fannkuch[[#This Row],[pss_end]]-flutter_fannkuch[[#This Row],[pss_start]]</f>
        <v>-230</v>
      </c>
    </row>
    <row r="73" spans="1:12" x14ac:dyDescent="0.3">
      <c r="A73">
        <v>71</v>
      </c>
      <c r="B73">
        <v>1997</v>
      </c>
      <c r="C73">
        <v>33171</v>
      </c>
      <c r="D73">
        <v>1515168</v>
      </c>
      <c r="E73">
        <v>1529632</v>
      </c>
      <c r="F73">
        <v>10025240</v>
      </c>
      <c r="G73">
        <v>10000448</v>
      </c>
      <c r="H73">
        <v>52885</v>
      </c>
      <c r="I73">
        <v>52831</v>
      </c>
      <c r="J73">
        <f>flutter_fannkuch[[#This Row],[runtime_end]]-flutter_fannkuch[[#This Row],[runtime_start]]</f>
        <v>14464</v>
      </c>
      <c r="K73">
        <f>flutter_fannkuch[[#This Row],[native_end]]-flutter_fannkuch[[#This Row],[native_start]]</f>
        <v>-24792</v>
      </c>
      <c r="L73">
        <f>flutter_fannkuch[[#This Row],[pss_end]]-flutter_fannkuch[[#This Row],[pss_start]]</f>
        <v>-54</v>
      </c>
    </row>
    <row r="74" spans="1:12" x14ac:dyDescent="0.3">
      <c r="A74">
        <v>72</v>
      </c>
      <c r="B74">
        <v>5615</v>
      </c>
      <c r="C74">
        <v>33146</v>
      </c>
      <c r="D74">
        <v>1515032</v>
      </c>
      <c r="E74">
        <v>1529496</v>
      </c>
      <c r="F74">
        <v>10020688</v>
      </c>
      <c r="G74">
        <v>10000560</v>
      </c>
      <c r="H74">
        <v>53169</v>
      </c>
      <c r="I74">
        <v>52795</v>
      </c>
      <c r="J74">
        <f>flutter_fannkuch[[#This Row],[runtime_end]]-flutter_fannkuch[[#This Row],[runtime_start]]</f>
        <v>14464</v>
      </c>
      <c r="K74">
        <f>flutter_fannkuch[[#This Row],[native_end]]-flutter_fannkuch[[#This Row],[native_start]]</f>
        <v>-20128</v>
      </c>
      <c r="L74">
        <f>flutter_fannkuch[[#This Row],[pss_end]]-flutter_fannkuch[[#This Row],[pss_start]]</f>
        <v>-374</v>
      </c>
    </row>
    <row r="75" spans="1:12" x14ac:dyDescent="0.3">
      <c r="A75">
        <v>73</v>
      </c>
      <c r="B75">
        <v>6947</v>
      </c>
      <c r="C75">
        <v>33341</v>
      </c>
      <c r="D75">
        <v>1515256</v>
      </c>
      <c r="E75">
        <v>1529720</v>
      </c>
      <c r="F75">
        <v>10033136</v>
      </c>
      <c r="G75">
        <v>10010904</v>
      </c>
      <c r="H75">
        <v>52857</v>
      </c>
      <c r="I75">
        <v>52826</v>
      </c>
      <c r="J75">
        <f>flutter_fannkuch[[#This Row],[runtime_end]]-flutter_fannkuch[[#This Row],[runtime_start]]</f>
        <v>14464</v>
      </c>
      <c r="K75">
        <f>flutter_fannkuch[[#This Row],[native_end]]-flutter_fannkuch[[#This Row],[native_start]]</f>
        <v>-22232</v>
      </c>
      <c r="L75">
        <f>flutter_fannkuch[[#This Row],[pss_end]]-flutter_fannkuch[[#This Row],[pss_start]]</f>
        <v>-31</v>
      </c>
    </row>
    <row r="76" spans="1:12" x14ac:dyDescent="0.3">
      <c r="A76">
        <v>74</v>
      </c>
      <c r="B76">
        <v>10327</v>
      </c>
      <c r="C76">
        <v>33093</v>
      </c>
      <c r="D76">
        <v>1515032</v>
      </c>
      <c r="E76">
        <v>1529496</v>
      </c>
      <c r="F76">
        <v>10045024</v>
      </c>
      <c r="G76">
        <v>9935040</v>
      </c>
      <c r="H76">
        <v>53269</v>
      </c>
      <c r="I76">
        <v>52880</v>
      </c>
      <c r="J76">
        <f>flutter_fannkuch[[#This Row],[runtime_end]]-flutter_fannkuch[[#This Row],[runtime_start]]</f>
        <v>14464</v>
      </c>
      <c r="K76">
        <f>flutter_fannkuch[[#This Row],[native_end]]-flutter_fannkuch[[#This Row],[native_start]]</f>
        <v>-109984</v>
      </c>
      <c r="L76">
        <f>flutter_fannkuch[[#This Row],[pss_end]]-flutter_fannkuch[[#This Row],[pss_start]]</f>
        <v>-389</v>
      </c>
    </row>
    <row r="77" spans="1:12" x14ac:dyDescent="0.3">
      <c r="A77">
        <v>75</v>
      </c>
      <c r="B77">
        <v>13795</v>
      </c>
      <c r="C77">
        <v>33258</v>
      </c>
      <c r="D77">
        <v>1515032</v>
      </c>
      <c r="E77">
        <v>1529496</v>
      </c>
      <c r="F77">
        <v>10028224</v>
      </c>
      <c r="G77">
        <v>10001536</v>
      </c>
      <c r="H77">
        <v>52932</v>
      </c>
      <c r="I77">
        <v>52809</v>
      </c>
      <c r="J77">
        <f>flutter_fannkuch[[#This Row],[runtime_end]]-flutter_fannkuch[[#This Row],[runtime_start]]</f>
        <v>14464</v>
      </c>
      <c r="K77">
        <f>flutter_fannkuch[[#This Row],[native_end]]-flutter_fannkuch[[#This Row],[native_start]]</f>
        <v>-26688</v>
      </c>
      <c r="L77">
        <f>flutter_fannkuch[[#This Row],[pss_end]]-flutter_fannkuch[[#This Row],[pss_start]]</f>
        <v>-123</v>
      </c>
    </row>
    <row r="78" spans="1:12" x14ac:dyDescent="0.3">
      <c r="A78">
        <v>76</v>
      </c>
      <c r="B78">
        <v>16108</v>
      </c>
      <c r="C78">
        <v>33268</v>
      </c>
      <c r="D78">
        <v>1514896</v>
      </c>
      <c r="E78">
        <v>1529360</v>
      </c>
      <c r="F78">
        <v>10034592</v>
      </c>
      <c r="G78">
        <v>10019272</v>
      </c>
      <c r="H78">
        <v>53565</v>
      </c>
      <c r="I78">
        <v>53182</v>
      </c>
      <c r="J78">
        <f>flutter_fannkuch[[#This Row],[runtime_end]]-flutter_fannkuch[[#This Row],[runtime_start]]</f>
        <v>14464</v>
      </c>
      <c r="K78">
        <f>flutter_fannkuch[[#This Row],[native_end]]-flutter_fannkuch[[#This Row],[native_start]]</f>
        <v>-15320</v>
      </c>
      <c r="L78">
        <f>flutter_fannkuch[[#This Row],[pss_end]]-flutter_fannkuch[[#This Row],[pss_start]]</f>
        <v>-383</v>
      </c>
    </row>
    <row r="79" spans="1:12" x14ac:dyDescent="0.3">
      <c r="A79">
        <v>77</v>
      </c>
      <c r="B79">
        <v>17844</v>
      </c>
      <c r="C79">
        <v>33260</v>
      </c>
      <c r="D79">
        <v>1514896</v>
      </c>
      <c r="E79">
        <v>1529360</v>
      </c>
      <c r="F79">
        <v>10007024</v>
      </c>
      <c r="G79">
        <v>10002488</v>
      </c>
      <c r="H79">
        <v>53125</v>
      </c>
      <c r="I79">
        <v>52778</v>
      </c>
      <c r="J79">
        <f>flutter_fannkuch[[#This Row],[runtime_end]]-flutter_fannkuch[[#This Row],[runtime_start]]</f>
        <v>14464</v>
      </c>
      <c r="K79">
        <f>flutter_fannkuch[[#This Row],[native_end]]-flutter_fannkuch[[#This Row],[native_start]]</f>
        <v>-4536</v>
      </c>
      <c r="L79">
        <f>flutter_fannkuch[[#This Row],[pss_end]]-flutter_fannkuch[[#This Row],[pss_start]]</f>
        <v>-347</v>
      </c>
    </row>
    <row r="80" spans="1:12" x14ac:dyDescent="0.3">
      <c r="A80">
        <v>78</v>
      </c>
      <c r="B80">
        <v>21251</v>
      </c>
      <c r="C80">
        <v>33096</v>
      </c>
      <c r="D80">
        <v>1515168</v>
      </c>
      <c r="E80">
        <v>1529632</v>
      </c>
      <c r="F80">
        <v>10007960</v>
      </c>
      <c r="G80">
        <v>10001280</v>
      </c>
      <c r="H80">
        <v>53092</v>
      </c>
      <c r="I80">
        <v>52778</v>
      </c>
      <c r="J80">
        <f>flutter_fannkuch[[#This Row],[runtime_end]]-flutter_fannkuch[[#This Row],[runtime_start]]</f>
        <v>14464</v>
      </c>
      <c r="K80">
        <f>flutter_fannkuch[[#This Row],[native_end]]-flutter_fannkuch[[#This Row],[native_start]]</f>
        <v>-6680</v>
      </c>
      <c r="L80">
        <f>flutter_fannkuch[[#This Row],[pss_end]]-flutter_fannkuch[[#This Row],[pss_start]]</f>
        <v>-314</v>
      </c>
    </row>
    <row r="81" spans="1:12" x14ac:dyDescent="0.3">
      <c r="A81">
        <v>79</v>
      </c>
      <c r="B81">
        <v>24778</v>
      </c>
      <c r="C81">
        <v>33292</v>
      </c>
      <c r="D81">
        <v>1515032</v>
      </c>
      <c r="E81">
        <v>1529496</v>
      </c>
      <c r="F81">
        <v>9937376</v>
      </c>
      <c r="G81">
        <v>10001216</v>
      </c>
      <c r="H81">
        <v>52755</v>
      </c>
      <c r="I81">
        <v>52785</v>
      </c>
      <c r="J81">
        <f>flutter_fannkuch[[#This Row],[runtime_end]]-flutter_fannkuch[[#This Row],[runtime_start]]</f>
        <v>14464</v>
      </c>
      <c r="K81">
        <f>flutter_fannkuch[[#This Row],[native_end]]-flutter_fannkuch[[#This Row],[native_start]]</f>
        <v>63840</v>
      </c>
      <c r="L81">
        <f>flutter_fannkuch[[#This Row],[pss_end]]-flutter_fannkuch[[#This Row],[pss_start]]</f>
        <v>30</v>
      </c>
    </row>
    <row r="82" spans="1:12" x14ac:dyDescent="0.3">
      <c r="A82">
        <v>80</v>
      </c>
      <c r="B82">
        <v>27443</v>
      </c>
      <c r="C82">
        <v>33200</v>
      </c>
      <c r="D82">
        <v>1515032</v>
      </c>
      <c r="E82">
        <v>1529496</v>
      </c>
      <c r="F82">
        <v>10028792</v>
      </c>
      <c r="G82">
        <v>10000824</v>
      </c>
      <c r="H82">
        <v>53143</v>
      </c>
      <c r="I82">
        <v>52757</v>
      </c>
      <c r="J82">
        <f>flutter_fannkuch[[#This Row],[runtime_end]]-flutter_fannkuch[[#This Row],[runtime_start]]</f>
        <v>14464</v>
      </c>
      <c r="K82">
        <f>flutter_fannkuch[[#This Row],[native_end]]-flutter_fannkuch[[#This Row],[native_start]]</f>
        <v>-27968</v>
      </c>
      <c r="L82">
        <f>flutter_fannkuch[[#This Row],[pss_end]]-flutter_fannkuch[[#This Row],[pss_start]]</f>
        <v>-386</v>
      </c>
    </row>
    <row r="83" spans="1:12" x14ac:dyDescent="0.3">
      <c r="A83">
        <v>81</v>
      </c>
      <c r="B83">
        <v>28555</v>
      </c>
      <c r="C83">
        <v>33213</v>
      </c>
      <c r="D83">
        <v>1515384</v>
      </c>
      <c r="E83">
        <v>1529848</v>
      </c>
      <c r="F83">
        <v>10050168</v>
      </c>
      <c r="G83">
        <v>10005720</v>
      </c>
      <c r="H83">
        <v>53351</v>
      </c>
      <c r="I83">
        <v>52833</v>
      </c>
      <c r="J83">
        <f>flutter_fannkuch[[#This Row],[runtime_end]]-flutter_fannkuch[[#This Row],[runtime_start]]</f>
        <v>14464</v>
      </c>
      <c r="K83">
        <f>flutter_fannkuch[[#This Row],[native_end]]-flutter_fannkuch[[#This Row],[native_start]]</f>
        <v>-44448</v>
      </c>
      <c r="L83">
        <f>flutter_fannkuch[[#This Row],[pss_end]]-flutter_fannkuch[[#This Row],[pss_start]]</f>
        <v>-518</v>
      </c>
    </row>
    <row r="84" spans="1:12" x14ac:dyDescent="0.3">
      <c r="A84">
        <v>82</v>
      </c>
      <c r="B84">
        <v>32014</v>
      </c>
      <c r="C84">
        <v>33126</v>
      </c>
      <c r="D84">
        <v>1498784</v>
      </c>
      <c r="E84">
        <v>1529632</v>
      </c>
      <c r="F84">
        <v>10021880</v>
      </c>
      <c r="G84">
        <v>10000640</v>
      </c>
      <c r="H84">
        <v>53307</v>
      </c>
      <c r="I84">
        <v>52781</v>
      </c>
      <c r="J84">
        <f>flutter_fannkuch[[#This Row],[runtime_end]]-flutter_fannkuch[[#This Row],[runtime_start]]</f>
        <v>30848</v>
      </c>
      <c r="K84">
        <f>flutter_fannkuch[[#This Row],[native_end]]-flutter_fannkuch[[#This Row],[native_start]]</f>
        <v>-21240</v>
      </c>
      <c r="L84">
        <f>flutter_fannkuch[[#This Row],[pss_end]]-flutter_fannkuch[[#This Row],[pss_start]]</f>
        <v>-526</v>
      </c>
    </row>
    <row r="85" spans="1:12" x14ac:dyDescent="0.3">
      <c r="A85">
        <v>83</v>
      </c>
      <c r="B85">
        <v>4848</v>
      </c>
      <c r="C85">
        <v>33267</v>
      </c>
      <c r="D85">
        <v>1514808</v>
      </c>
      <c r="E85">
        <v>1529272</v>
      </c>
      <c r="F85">
        <v>10024496</v>
      </c>
      <c r="G85">
        <v>9996504</v>
      </c>
      <c r="H85">
        <v>58073</v>
      </c>
      <c r="I85">
        <v>57939</v>
      </c>
      <c r="J85">
        <f>flutter_fannkuch[[#This Row],[runtime_end]]-flutter_fannkuch[[#This Row],[runtime_start]]</f>
        <v>14464</v>
      </c>
      <c r="K85">
        <f>flutter_fannkuch[[#This Row],[native_end]]-flutter_fannkuch[[#This Row],[native_start]]</f>
        <v>-27992</v>
      </c>
      <c r="L85">
        <f>flutter_fannkuch[[#This Row],[pss_end]]-flutter_fannkuch[[#This Row],[pss_start]]</f>
        <v>-134</v>
      </c>
    </row>
    <row r="86" spans="1:12" x14ac:dyDescent="0.3">
      <c r="A86">
        <v>84</v>
      </c>
      <c r="B86">
        <v>8497</v>
      </c>
      <c r="C86">
        <v>33254</v>
      </c>
      <c r="D86">
        <v>1515024</v>
      </c>
      <c r="E86">
        <v>1529488</v>
      </c>
      <c r="F86">
        <v>10030920</v>
      </c>
      <c r="G86">
        <v>10000552</v>
      </c>
      <c r="H86">
        <v>57944</v>
      </c>
      <c r="I86">
        <v>57913</v>
      </c>
      <c r="J86">
        <f>flutter_fannkuch[[#This Row],[runtime_end]]-flutter_fannkuch[[#This Row],[runtime_start]]</f>
        <v>14464</v>
      </c>
      <c r="K86">
        <f>flutter_fannkuch[[#This Row],[native_end]]-flutter_fannkuch[[#This Row],[native_start]]</f>
        <v>-30368</v>
      </c>
      <c r="L86">
        <f>flutter_fannkuch[[#This Row],[pss_end]]-flutter_fannkuch[[#This Row],[pss_start]]</f>
        <v>-31</v>
      </c>
    </row>
    <row r="87" spans="1:12" x14ac:dyDescent="0.3">
      <c r="A87">
        <v>85</v>
      </c>
      <c r="B87">
        <v>11924</v>
      </c>
      <c r="C87">
        <v>33189</v>
      </c>
      <c r="D87">
        <v>1514896</v>
      </c>
      <c r="E87">
        <v>1529360</v>
      </c>
      <c r="F87">
        <v>10006288</v>
      </c>
      <c r="G87">
        <v>10000240</v>
      </c>
      <c r="H87">
        <v>57563</v>
      </c>
      <c r="I87">
        <v>57546</v>
      </c>
      <c r="J87">
        <f>flutter_fannkuch[[#This Row],[runtime_end]]-flutter_fannkuch[[#This Row],[runtime_start]]</f>
        <v>14464</v>
      </c>
      <c r="K87">
        <f>flutter_fannkuch[[#This Row],[native_end]]-flutter_fannkuch[[#This Row],[native_start]]</f>
        <v>-6048</v>
      </c>
      <c r="L87">
        <f>flutter_fannkuch[[#This Row],[pss_end]]-flutter_fannkuch[[#This Row],[pss_start]]</f>
        <v>-17</v>
      </c>
    </row>
    <row r="88" spans="1:12" x14ac:dyDescent="0.3">
      <c r="A88">
        <v>86</v>
      </c>
      <c r="B88">
        <v>15348</v>
      </c>
      <c r="C88">
        <v>33245</v>
      </c>
      <c r="D88">
        <v>1515024</v>
      </c>
      <c r="E88">
        <v>1529488</v>
      </c>
      <c r="F88">
        <v>10031248</v>
      </c>
      <c r="G88">
        <v>10000880</v>
      </c>
      <c r="H88">
        <v>57571</v>
      </c>
      <c r="I88">
        <v>57547</v>
      </c>
      <c r="J88">
        <f>flutter_fannkuch[[#This Row],[runtime_end]]-flutter_fannkuch[[#This Row],[runtime_start]]</f>
        <v>14464</v>
      </c>
      <c r="K88">
        <f>flutter_fannkuch[[#This Row],[native_end]]-flutter_fannkuch[[#This Row],[native_start]]</f>
        <v>-30368</v>
      </c>
      <c r="L88">
        <f>flutter_fannkuch[[#This Row],[pss_end]]-flutter_fannkuch[[#This Row],[pss_start]]</f>
        <v>-24</v>
      </c>
    </row>
    <row r="89" spans="1:12" x14ac:dyDescent="0.3">
      <c r="A89">
        <v>87</v>
      </c>
      <c r="B89">
        <v>18083</v>
      </c>
      <c r="C89">
        <v>33136</v>
      </c>
      <c r="D89">
        <v>1515032</v>
      </c>
      <c r="E89">
        <v>1529496</v>
      </c>
      <c r="F89">
        <v>10033232</v>
      </c>
      <c r="G89">
        <v>10006592</v>
      </c>
      <c r="H89">
        <v>56618</v>
      </c>
      <c r="I89">
        <v>56352</v>
      </c>
      <c r="J89">
        <f>flutter_fannkuch[[#This Row],[runtime_end]]-flutter_fannkuch[[#This Row],[runtime_start]]</f>
        <v>14464</v>
      </c>
      <c r="K89">
        <f>flutter_fannkuch[[#This Row],[native_end]]-flutter_fannkuch[[#This Row],[native_start]]</f>
        <v>-26640</v>
      </c>
      <c r="L89">
        <f>flutter_fannkuch[[#This Row],[pss_end]]-flutter_fannkuch[[#This Row],[pss_start]]</f>
        <v>-266</v>
      </c>
    </row>
    <row r="90" spans="1:12" x14ac:dyDescent="0.3">
      <c r="A90">
        <v>88</v>
      </c>
      <c r="B90">
        <v>19155</v>
      </c>
      <c r="C90">
        <v>33174</v>
      </c>
      <c r="D90">
        <v>1515032</v>
      </c>
      <c r="E90">
        <v>1529496</v>
      </c>
      <c r="F90">
        <v>10034240</v>
      </c>
      <c r="G90">
        <v>10001840</v>
      </c>
      <c r="H90">
        <v>56755</v>
      </c>
      <c r="I90">
        <v>56461</v>
      </c>
      <c r="J90">
        <f>flutter_fannkuch[[#This Row],[runtime_end]]-flutter_fannkuch[[#This Row],[runtime_start]]</f>
        <v>14464</v>
      </c>
      <c r="K90">
        <f>flutter_fannkuch[[#This Row],[native_end]]-flutter_fannkuch[[#This Row],[native_start]]</f>
        <v>-32400</v>
      </c>
      <c r="L90">
        <f>flutter_fannkuch[[#This Row],[pss_end]]-flutter_fannkuch[[#This Row],[pss_start]]</f>
        <v>-294</v>
      </c>
    </row>
    <row r="91" spans="1:12" x14ac:dyDescent="0.3">
      <c r="A91">
        <v>89</v>
      </c>
      <c r="B91">
        <v>22336</v>
      </c>
      <c r="C91">
        <v>33182</v>
      </c>
      <c r="D91">
        <v>1514896</v>
      </c>
      <c r="E91">
        <v>1529360</v>
      </c>
      <c r="F91">
        <v>10013792</v>
      </c>
      <c r="G91">
        <v>10013504</v>
      </c>
      <c r="H91">
        <v>56767</v>
      </c>
      <c r="I91">
        <v>56780</v>
      </c>
      <c r="J91">
        <f>flutter_fannkuch[[#This Row],[runtime_end]]-flutter_fannkuch[[#This Row],[runtime_start]]</f>
        <v>14464</v>
      </c>
      <c r="K91">
        <f>flutter_fannkuch[[#This Row],[native_end]]-flutter_fannkuch[[#This Row],[native_start]]</f>
        <v>-288</v>
      </c>
      <c r="L91">
        <f>flutter_fannkuch[[#This Row],[pss_end]]-flutter_fannkuch[[#This Row],[pss_start]]</f>
        <v>13</v>
      </c>
    </row>
    <row r="92" spans="1:12" x14ac:dyDescent="0.3">
      <c r="A92">
        <v>90</v>
      </c>
      <c r="B92">
        <v>25876</v>
      </c>
      <c r="C92">
        <v>33249</v>
      </c>
      <c r="D92">
        <v>1514896</v>
      </c>
      <c r="E92">
        <v>1529360</v>
      </c>
      <c r="F92">
        <v>10037792</v>
      </c>
      <c r="G92">
        <v>10000864</v>
      </c>
      <c r="H92">
        <v>55860</v>
      </c>
      <c r="I92">
        <v>55610</v>
      </c>
      <c r="J92">
        <f>flutter_fannkuch[[#This Row],[runtime_end]]-flutter_fannkuch[[#This Row],[runtime_start]]</f>
        <v>14464</v>
      </c>
      <c r="K92">
        <f>flutter_fannkuch[[#This Row],[native_end]]-flutter_fannkuch[[#This Row],[native_start]]</f>
        <v>-36928</v>
      </c>
      <c r="L92">
        <f>flutter_fannkuch[[#This Row],[pss_end]]-flutter_fannkuch[[#This Row],[pss_start]]</f>
        <v>-250</v>
      </c>
    </row>
    <row r="93" spans="1:12" x14ac:dyDescent="0.3">
      <c r="A93">
        <v>91</v>
      </c>
      <c r="B93">
        <v>29246</v>
      </c>
      <c r="C93">
        <v>33308</v>
      </c>
      <c r="D93">
        <v>1514896</v>
      </c>
      <c r="E93">
        <v>1529360</v>
      </c>
      <c r="F93">
        <v>10045976</v>
      </c>
      <c r="G93">
        <v>10000920</v>
      </c>
      <c r="H93">
        <v>55951</v>
      </c>
      <c r="I93">
        <v>55496</v>
      </c>
      <c r="J93">
        <f>flutter_fannkuch[[#This Row],[runtime_end]]-flutter_fannkuch[[#This Row],[runtime_start]]</f>
        <v>14464</v>
      </c>
      <c r="K93">
        <f>flutter_fannkuch[[#This Row],[native_end]]-flutter_fannkuch[[#This Row],[native_start]]</f>
        <v>-45056</v>
      </c>
      <c r="L93">
        <f>flutter_fannkuch[[#This Row],[pss_end]]-flutter_fannkuch[[#This Row],[pss_start]]</f>
        <v>-455</v>
      </c>
    </row>
    <row r="94" spans="1:12" x14ac:dyDescent="0.3">
      <c r="A94">
        <v>92</v>
      </c>
      <c r="B94">
        <v>32614</v>
      </c>
      <c r="C94">
        <v>33089</v>
      </c>
      <c r="D94">
        <v>1515168</v>
      </c>
      <c r="E94">
        <v>1529632</v>
      </c>
      <c r="F94">
        <v>10032608</v>
      </c>
      <c r="G94">
        <v>10002240</v>
      </c>
      <c r="H94">
        <v>55492</v>
      </c>
      <c r="I94">
        <v>55453</v>
      </c>
      <c r="J94">
        <f>flutter_fannkuch[[#This Row],[runtime_end]]-flutter_fannkuch[[#This Row],[runtime_start]]</f>
        <v>14464</v>
      </c>
      <c r="K94">
        <f>flutter_fannkuch[[#This Row],[native_end]]-flutter_fannkuch[[#This Row],[native_start]]</f>
        <v>-30368</v>
      </c>
      <c r="L94">
        <f>flutter_fannkuch[[#This Row],[pss_end]]-flutter_fannkuch[[#This Row],[pss_start]]</f>
        <v>-39</v>
      </c>
    </row>
    <row r="95" spans="1:12" x14ac:dyDescent="0.3">
      <c r="A95">
        <v>93</v>
      </c>
      <c r="B95">
        <v>5485</v>
      </c>
      <c r="C95">
        <v>33396</v>
      </c>
      <c r="D95">
        <v>1514808</v>
      </c>
      <c r="E95">
        <v>1529272</v>
      </c>
      <c r="F95">
        <v>10006248</v>
      </c>
      <c r="G95">
        <v>9938472</v>
      </c>
      <c r="H95">
        <v>55709</v>
      </c>
      <c r="I95">
        <v>55388</v>
      </c>
      <c r="J95">
        <f>flutter_fannkuch[[#This Row],[runtime_end]]-flutter_fannkuch[[#This Row],[runtime_start]]</f>
        <v>14464</v>
      </c>
      <c r="K95">
        <f>flutter_fannkuch[[#This Row],[native_end]]-flutter_fannkuch[[#This Row],[native_start]]</f>
        <v>-67776</v>
      </c>
      <c r="L95">
        <f>flutter_fannkuch[[#This Row],[pss_end]]-flutter_fannkuch[[#This Row],[pss_start]]</f>
        <v>-321</v>
      </c>
    </row>
    <row r="96" spans="1:12" x14ac:dyDescent="0.3">
      <c r="A96">
        <v>94</v>
      </c>
      <c r="B96">
        <v>8249</v>
      </c>
      <c r="C96">
        <v>33135</v>
      </c>
      <c r="D96">
        <v>1515024</v>
      </c>
      <c r="E96">
        <v>1529488</v>
      </c>
      <c r="F96">
        <v>10042464</v>
      </c>
      <c r="G96">
        <v>10001216</v>
      </c>
      <c r="H96">
        <v>55499</v>
      </c>
      <c r="I96">
        <v>55406</v>
      </c>
      <c r="J96">
        <f>flutter_fannkuch[[#This Row],[runtime_end]]-flutter_fannkuch[[#This Row],[runtime_start]]</f>
        <v>14464</v>
      </c>
      <c r="K96">
        <f>flutter_fannkuch[[#This Row],[native_end]]-flutter_fannkuch[[#This Row],[native_start]]</f>
        <v>-41248</v>
      </c>
      <c r="L96">
        <f>flutter_fannkuch[[#This Row],[pss_end]]-flutter_fannkuch[[#This Row],[pss_start]]</f>
        <v>-93</v>
      </c>
    </row>
    <row r="97" spans="1:12" x14ac:dyDescent="0.3">
      <c r="A97">
        <v>95</v>
      </c>
      <c r="B97">
        <v>9422</v>
      </c>
      <c r="C97">
        <v>33308</v>
      </c>
      <c r="D97">
        <v>1515024</v>
      </c>
      <c r="E97">
        <v>1529488</v>
      </c>
      <c r="F97">
        <v>10032080</v>
      </c>
      <c r="G97">
        <v>10005368</v>
      </c>
      <c r="H97">
        <v>55712</v>
      </c>
      <c r="I97">
        <v>55430</v>
      </c>
      <c r="J97">
        <f>flutter_fannkuch[[#This Row],[runtime_end]]-flutter_fannkuch[[#This Row],[runtime_start]]</f>
        <v>14464</v>
      </c>
      <c r="K97">
        <f>flutter_fannkuch[[#This Row],[native_end]]-flutter_fannkuch[[#This Row],[native_start]]</f>
        <v>-26712</v>
      </c>
      <c r="L97">
        <f>flutter_fannkuch[[#This Row],[pss_end]]-flutter_fannkuch[[#This Row],[pss_start]]</f>
        <v>-282</v>
      </c>
    </row>
    <row r="98" spans="1:12" x14ac:dyDescent="0.3">
      <c r="A98">
        <v>96</v>
      </c>
      <c r="B98">
        <v>12886</v>
      </c>
      <c r="C98">
        <v>33210</v>
      </c>
      <c r="D98">
        <v>1498512</v>
      </c>
      <c r="E98">
        <v>1529360</v>
      </c>
      <c r="F98">
        <v>10030624</v>
      </c>
      <c r="G98">
        <v>10006656</v>
      </c>
      <c r="H98">
        <v>55872</v>
      </c>
      <c r="I98">
        <v>55417</v>
      </c>
      <c r="J98">
        <f>flutter_fannkuch[[#This Row],[runtime_end]]-flutter_fannkuch[[#This Row],[runtime_start]]</f>
        <v>30848</v>
      </c>
      <c r="K98">
        <f>flutter_fannkuch[[#This Row],[native_end]]-flutter_fannkuch[[#This Row],[native_start]]</f>
        <v>-23968</v>
      </c>
      <c r="L98">
        <f>flutter_fannkuch[[#This Row],[pss_end]]-flutter_fannkuch[[#This Row],[pss_start]]</f>
        <v>-455</v>
      </c>
    </row>
    <row r="99" spans="1:12" x14ac:dyDescent="0.3">
      <c r="A99">
        <v>97</v>
      </c>
      <c r="B99">
        <v>16280</v>
      </c>
      <c r="C99">
        <v>33118</v>
      </c>
      <c r="D99">
        <v>1498784</v>
      </c>
      <c r="E99">
        <v>1529632</v>
      </c>
      <c r="F99">
        <v>10037568</v>
      </c>
      <c r="G99">
        <v>10008480</v>
      </c>
      <c r="H99">
        <v>55718</v>
      </c>
      <c r="I99">
        <v>55556</v>
      </c>
      <c r="J99">
        <f>flutter_fannkuch[[#This Row],[runtime_end]]-flutter_fannkuch[[#This Row],[runtime_start]]</f>
        <v>30848</v>
      </c>
      <c r="K99">
        <f>flutter_fannkuch[[#This Row],[native_end]]-flutter_fannkuch[[#This Row],[native_start]]</f>
        <v>-29088</v>
      </c>
      <c r="L99">
        <f>flutter_fannkuch[[#This Row],[pss_end]]-flutter_fannkuch[[#This Row],[pss_start]]</f>
        <v>-162</v>
      </c>
    </row>
    <row r="100" spans="1:12" x14ac:dyDescent="0.3">
      <c r="A100">
        <v>98</v>
      </c>
      <c r="B100">
        <v>19660</v>
      </c>
      <c r="C100">
        <v>33254</v>
      </c>
      <c r="D100">
        <v>1515032</v>
      </c>
      <c r="E100">
        <v>1529496</v>
      </c>
      <c r="F100">
        <v>10022304</v>
      </c>
      <c r="G100">
        <v>10007296</v>
      </c>
      <c r="H100">
        <v>55382</v>
      </c>
      <c r="I100">
        <v>55334</v>
      </c>
      <c r="J100">
        <f>flutter_fannkuch[[#This Row],[runtime_end]]-flutter_fannkuch[[#This Row],[runtime_start]]</f>
        <v>14464</v>
      </c>
      <c r="K100">
        <f>flutter_fannkuch[[#This Row],[native_end]]-flutter_fannkuch[[#This Row],[native_start]]</f>
        <v>-15008</v>
      </c>
      <c r="L100">
        <f>flutter_fannkuch[[#This Row],[pss_end]]-flutter_fannkuch[[#This Row],[pss_start]]</f>
        <v>-48</v>
      </c>
    </row>
    <row r="101" spans="1:12" x14ac:dyDescent="0.3">
      <c r="A101">
        <v>99</v>
      </c>
      <c r="B101">
        <v>23034</v>
      </c>
      <c r="C101">
        <v>33241</v>
      </c>
      <c r="D101">
        <v>1515160</v>
      </c>
      <c r="E101">
        <v>1529624</v>
      </c>
      <c r="F101">
        <v>10024808</v>
      </c>
      <c r="G101">
        <v>10002352</v>
      </c>
      <c r="H101">
        <v>55660</v>
      </c>
      <c r="I101">
        <v>54520</v>
      </c>
      <c r="J101">
        <f>flutter_fannkuch[[#This Row],[runtime_end]]-flutter_fannkuch[[#This Row],[runtime_start]]</f>
        <v>14464</v>
      </c>
      <c r="K101">
        <f>flutter_fannkuch[[#This Row],[native_end]]-flutter_fannkuch[[#This Row],[native_start]]</f>
        <v>-22456</v>
      </c>
      <c r="L101">
        <f>flutter_fannkuch[[#This Row],[pss_end]]-flutter_fannkuch[[#This Row],[pss_start]]</f>
        <v>-1140</v>
      </c>
    </row>
    <row r="102" spans="1:12" x14ac:dyDescent="0.3">
      <c r="A102">
        <v>100</v>
      </c>
      <c r="B102">
        <v>26721</v>
      </c>
      <c r="C102">
        <v>33297</v>
      </c>
      <c r="D102">
        <v>1498504</v>
      </c>
      <c r="E102">
        <v>1529352</v>
      </c>
      <c r="F102">
        <v>10018800</v>
      </c>
      <c r="G102">
        <v>9938176</v>
      </c>
      <c r="H102">
        <v>54867</v>
      </c>
      <c r="I102">
        <v>54570</v>
      </c>
      <c r="J102">
        <f>flutter_fannkuch[[#This Row],[runtime_end]]-flutter_fannkuch[[#This Row],[runtime_start]]</f>
        <v>30848</v>
      </c>
      <c r="K102">
        <f>flutter_fannkuch[[#This Row],[native_end]]-flutter_fannkuch[[#This Row],[native_start]]</f>
        <v>-80624</v>
      </c>
      <c r="L102">
        <f>flutter_fannkuch[[#This Row],[pss_end]]-flutter_fannkuch[[#This Row],[pss_start]]</f>
        <v>-297</v>
      </c>
    </row>
    <row r="103" spans="1:12" x14ac:dyDescent="0.3">
      <c r="C103">
        <f>AVERAGE(flutter_fannkuch[elapsed_times])</f>
        <v>33214.72277227723</v>
      </c>
      <c r="D103">
        <f>AVERAGE(flutter_fannkuch[runtime_start])</f>
        <v>1504592.712871287</v>
      </c>
      <c r="E103">
        <f>AVERAGE(flutter_fannkuch[runtime_end])</f>
        <v>1529495.0495049504</v>
      </c>
      <c r="F103">
        <f>AVERAGE(flutter_fannkuch[native_start])</f>
        <v>10013467.168316832</v>
      </c>
      <c r="G103">
        <f>AVERAGE(flutter_fannkuch[native_end])</f>
        <v>9986977.2673267331</v>
      </c>
      <c r="H103">
        <f>AVERAGE(flutter_fannkuch[pss_start])</f>
        <v>53492.871287128713</v>
      </c>
      <c r="I103">
        <f>AVERAGE(flutter_fannkuch[pss_end])</f>
        <v>53169.603960396038</v>
      </c>
      <c r="J103">
        <f>AVERAGE(flutter_fannkuch[runtime])</f>
        <v>24902.336633663366</v>
      </c>
      <c r="K103">
        <f>AVERAGE(flutter_fannkuch[native])</f>
        <v>-26489.90099009901</v>
      </c>
      <c r="L103">
        <f>AVERAGE(flutter_fannkuch[pss])</f>
        <v>-323.26732673267327</v>
      </c>
    </row>
    <row r="104" spans="1:12" x14ac:dyDescent="0.3">
      <c r="C104">
        <f>_xlfn.STDEV.S(flutter_fannkuch[elapsed_times])</f>
        <v>72.953974369033688</v>
      </c>
      <c r="D104">
        <f>_xlfn.STDEV.S(flutter_fannkuch[runtime_start])</f>
        <v>7377.7949311926996</v>
      </c>
      <c r="E104">
        <f>_xlfn.STDEV.S(flutter_fannkuch[runtime_end])</f>
        <v>122.30473222550502</v>
      </c>
      <c r="F104">
        <f>_xlfn.STDEV.S(flutter_fannkuch[native_start])</f>
        <v>41707.090207078531</v>
      </c>
      <c r="G104">
        <f>_xlfn.STDEV.S(flutter_fannkuch[native_end])</f>
        <v>30208.952352205491</v>
      </c>
      <c r="H104">
        <f>_xlfn.STDEV.S(flutter_fannkuch[pss_start])</f>
        <v>1650.0847776000257</v>
      </c>
      <c r="I104">
        <f>_xlfn.STDEV.S(flutter_fannkuch[pss_end])</f>
        <v>1698.4773067616063</v>
      </c>
      <c r="J104">
        <f>_xlfn.STDEV.S(flutter_fannkuch[runtime])</f>
        <v>7386.4270175467509</v>
      </c>
      <c r="K104">
        <f>_xlfn.STDEV.S(flutter_fannkuch[native])</f>
        <v>54602.732686470001</v>
      </c>
      <c r="L104">
        <f>_xlfn.STDEV.S(flutter_fannkuch[pss])</f>
        <v>196.0224421380934</v>
      </c>
    </row>
    <row r="105" spans="1:12" x14ac:dyDescent="0.3">
      <c r="C105">
        <f>C104*100/C103</f>
        <v>0.21964348421394908</v>
      </c>
      <c r="D105">
        <f t="shared" ref="D105:L105" si="0">D104*100/D103</f>
        <v>0.49035163257658593</v>
      </c>
      <c r="E105">
        <f t="shared" si="0"/>
        <v>7.9964124280814917E-3</v>
      </c>
      <c r="F105">
        <f t="shared" si="0"/>
        <v>0.41650998106871601</v>
      </c>
      <c r="G105">
        <f t="shared" si="0"/>
        <v>0.30248343961928015</v>
      </c>
      <c r="H105">
        <f t="shared" si="0"/>
        <v>3.0846816368166499</v>
      </c>
      <c r="I105">
        <f t="shared" si="0"/>
        <v>3.1944516796226954</v>
      </c>
      <c r="J105">
        <f t="shared" si="0"/>
        <v>29.661582068413871</v>
      </c>
      <c r="K105">
        <f t="shared" si="0"/>
        <v>-206.12660163161266</v>
      </c>
      <c r="L105">
        <f t="shared" si="0"/>
        <v>-60.637876434754773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0DE-73B1-4FFD-B1EB-CAF2119CDA27}">
  <dimension ref="A1:L192"/>
  <sheetViews>
    <sheetView topLeftCell="H79" workbookViewId="0">
      <selection activeCell="J114" sqref="J114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>
        <v>0</v>
      </c>
      <c r="B2">
        <v>29654</v>
      </c>
      <c r="C2">
        <v>311</v>
      </c>
      <c r="D2">
        <v>1514216</v>
      </c>
      <c r="E2">
        <v>1514216</v>
      </c>
      <c r="F2">
        <v>12455216</v>
      </c>
      <c r="G2">
        <v>12426688</v>
      </c>
      <c r="H2">
        <v>53859</v>
      </c>
      <c r="I2">
        <v>57835</v>
      </c>
      <c r="J2">
        <f>flutter_fasta[[#This Row],[runtime_end]]-flutter_fasta[[#This Row],[runtime_start]]</f>
        <v>0</v>
      </c>
      <c r="K2">
        <f>flutter_fasta[[#This Row],[native_end]]-flutter_fasta[[#This Row],[native_start]]</f>
        <v>-28528</v>
      </c>
      <c r="L2">
        <f>flutter_fasta[[#This Row],[pss_end]]-flutter_fasta[[#This Row],[pss_start]]</f>
        <v>3976</v>
      </c>
    </row>
    <row r="3" spans="1:12" hidden="1" x14ac:dyDescent="0.3">
      <c r="A3">
        <v>1</v>
      </c>
      <c r="B3">
        <v>32648</v>
      </c>
      <c r="C3">
        <v>315</v>
      </c>
      <c r="D3">
        <v>1515496</v>
      </c>
      <c r="E3">
        <v>1515496</v>
      </c>
      <c r="F3">
        <v>12826000</v>
      </c>
      <c r="G3">
        <v>12677304</v>
      </c>
      <c r="H3">
        <v>57933</v>
      </c>
      <c r="I3">
        <v>61785</v>
      </c>
      <c r="J3">
        <f>flutter_fasta[[#This Row],[runtime_end]]-flutter_fasta[[#This Row],[runtime_start]]</f>
        <v>0</v>
      </c>
      <c r="K3">
        <f>flutter_fasta[[#This Row],[native_end]]-flutter_fasta[[#This Row],[native_start]]</f>
        <v>-148696</v>
      </c>
      <c r="L3">
        <f>flutter_fasta[[#This Row],[pss_end]]-flutter_fasta[[#This Row],[pss_start]]</f>
        <v>3852</v>
      </c>
    </row>
    <row r="4" spans="1:12" x14ac:dyDescent="0.3">
      <c r="A4">
        <v>2</v>
      </c>
      <c r="B4">
        <v>4860</v>
      </c>
      <c r="C4">
        <v>319</v>
      </c>
      <c r="D4">
        <v>1515496</v>
      </c>
      <c r="E4">
        <v>1515496</v>
      </c>
      <c r="F4">
        <v>12668696</v>
      </c>
      <c r="G4">
        <v>12676648</v>
      </c>
      <c r="H4">
        <v>57944</v>
      </c>
      <c r="I4">
        <v>61965</v>
      </c>
      <c r="J4">
        <f>flutter_fasta[[#This Row],[runtime_end]]-flutter_fasta[[#This Row],[runtime_start]]</f>
        <v>0</v>
      </c>
      <c r="K4">
        <f>flutter_fasta[[#This Row],[native_end]]-flutter_fasta[[#This Row],[native_start]]</f>
        <v>7952</v>
      </c>
      <c r="L4">
        <f>flutter_fasta[[#This Row],[pss_end]]-flutter_fasta[[#This Row],[pss_start]]</f>
        <v>4021</v>
      </c>
    </row>
    <row r="5" spans="1:12" x14ac:dyDescent="0.3">
      <c r="A5">
        <v>3</v>
      </c>
      <c r="B5">
        <v>7957</v>
      </c>
      <c r="C5">
        <v>314</v>
      </c>
      <c r="D5">
        <v>1498784</v>
      </c>
      <c r="E5">
        <v>1515168</v>
      </c>
      <c r="F5">
        <v>12664584</v>
      </c>
      <c r="G5">
        <v>12673288</v>
      </c>
      <c r="H5">
        <v>58089</v>
      </c>
      <c r="I5">
        <v>61976</v>
      </c>
      <c r="J5">
        <f>flutter_fasta[[#This Row],[runtime_end]]-flutter_fasta[[#This Row],[runtime_start]]</f>
        <v>16384</v>
      </c>
      <c r="K5">
        <f>flutter_fasta[[#This Row],[native_end]]-flutter_fasta[[#This Row],[native_start]]</f>
        <v>8704</v>
      </c>
      <c r="L5">
        <f>flutter_fasta[[#This Row],[pss_end]]-flutter_fasta[[#This Row],[pss_start]]</f>
        <v>3887</v>
      </c>
    </row>
    <row r="6" spans="1:12" x14ac:dyDescent="0.3">
      <c r="A6">
        <v>4</v>
      </c>
      <c r="B6">
        <v>10874</v>
      </c>
      <c r="C6">
        <v>317</v>
      </c>
      <c r="D6">
        <v>1515480</v>
      </c>
      <c r="E6">
        <v>1515480</v>
      </c>
      <c r="F6">
        <v>12669520</v>
      </c>
      <c r="G6">
        <v>12677472</v>
      </c>
      <c r="H6">
        <v>58425</v>
      </c>
      <c r="I6">
        <v>62033</v>
      </c>
      <c r="J6">
        <f>flutter_fasta[[#This Row],[runtime_end]]-flutter_fasta[[#This Row],[runtime_start]]</f>
        <v>0</v>
      </c>
      <c r="K6">
        <f>flutter_fasta[[#This Row],[native_end]]-flutter_fasta[[#This Row],[native_start]]</f>
        <v>7952</v>
      </c>
      <c r="L6">
        <f>flutter_fasta[[#This Row],[pss_end]]-flutter_fasta[[#This Row],[pss_start]]</f>
        <v>3608</v>
      </c>
    </row>
    <row r="7" spans="1:12" hidden="1" x14ac:dyDescent="0.3">
      <c r="A7">
        <v>5</v>
      </c>
      <c r="B7">
        <v>13786</v>
      </c>
      <c r="C7">
        <v>305</v>
      </c>
      <c r="D7">
        <v>1515032</v>
      </c>
      <c r="E7">
        <v>1515032</v>
      </c>
      <c r="F7">
        <v>10026744</v>
      </c>
      <c r="G7">
        <v>10018696</v>
      </c>
      <c r="H7">
        <v>51591</v>
      </c>
      <c r="I7">
        <v>55911</v>
      </c>
      <c r="J7">
        <f>flutter_fasta[[#This Row],[runtime_end]]-flutter_fasta[[#This Row],[runtime_start]]</f>
        <v>0</v>
      </c>
      <c r="K7">
        <f>flutter_fasta[[#This Row],[native_end]]-flutter_fasta[[#This Row],[native_start]]</f>
        <v>-8048</v>
      </c>
      <c r="L7">
        <f>flutter_fasta[[#This Row],[pss_end]]-flutter_fasta[[#This Row],[pss_start]]</f>
        <v>4320</v>
      </c>
    </row>
    <row r="8" spans="1:12" hidden="1" x14ac:dyDescent="0.3">
      <c r="A8">
        <v>6</v>
      </c>
      <c r="B8">
        <v>13922</v>
      </c>
      <c r="C8">
        <v>304</v>
      </c>
      <c r="D8">
        <v>1515168</v>
      </c>
      <c r="E8">
        <v>1515168</v>
      </c>
      <c r="F8">
        <v>10040024</v>
      </c>
      <c r="G8">
        <v>10017256</v>
      </c>
      <c r="H8">
        <v>51632</v>
      </c>
      <c r="I8">
        <v>55884</v>
      </c>
      <c r="J8">
        <f>flutter_fasta[[#This Row],[runtime_end]]-flutter_fasta[[#This Row],[runtime_start]]</f>
        <v>0</v>
      </c>
      <c r="K8">
        <f>flutter_fasta[[#This Row],[native_end]]-flutter_fasta[[#This Row],[native_start]]</f>
        <v>-22768</v>
      </c>
      <c r="L8">
        <f>flutter_fasta[[#This Row],[pss_end]]-flutter_fasta[[#This Row],[pss_start]]</f>
        <v>4252</v>
      </c>
    </row>
    <row r="9" spans="1:12" hidden="1" x14ac:dyDescent="0.3">
      <c r="A9">
        <v>7</v>
      </c>
      <c r="B9">
        <v>15167</v>
      </c>
      <c r="C9">
        <v>307</v>
      </c>
      <c r="D9">
        <v>1514896</v>
      </c>
      <c r="E9">
        <v>1514896</v>
      </c>
      <c r="F9">
        <v>10031304</v>
      </c>
      <c r="G9">
        <v>10019416</v>
      </c>
      <c r="H9">
        <v>51884</v>
      </c>
      <c r="I9">
        <v>55684</v>
      </c>
      <c r="J9">
        <f>flutter_fasta[[#This Row],[runtime_end]]-flutter_fasta[[#This Row],[runtime_start]]</f>
        <v>0</v>
      </c>
      <c r="K9">
        <f>flutter_fasta[[#This Row],[native_end]]-flutter_fasta[[#This Row],[native_start]]</f>
        <v>-11888</v>
      </c>
      <c r="L9">
        <f>flutter_fasta[[#This Row],[pss_end]]-flutter_fasta[[#This Row],[pss_start]]</f>
        <v>3800</v>
      </c>
    </row>
    <row r="10" spans="1:12" hidden="1" x14ac:dyDescent="0.3">
      <c r="A10">
        <v>8</v>
      </c>
      <c r="B10">
        <v>15497</v>
      </c>
      <c r="C10">
        <v>307</v>
      </c>
      <c r="D10">
        <v>1514896</v>
      </c>
      <c r="E10">
        <v>1514896</v>
      </c>
      <c r="F10">
        <v>10038232</v>
      </c>
      <c r="G10">
        <v>10017384</v>
      </c>
      <c r="H10">
        <v>51909</v>
      </c>
      <c r="I10">
        <v>55592</v>
      </c>
      <c r="J10">
        <f>flutter_fasta[[#This Row],[runtime_end]]-flutter_fasta[[#This Row],[runtime_start]]</f>
        <v>0</v>
      </c>
      <c r="K10">
        <f>flutter_fasta[[#This Row],[native_end]]-flutter_fasta[[#This Row],[native_start]]</f>
        <v>-20848</v>
      </c>
      <c r="L10">
        <f>flutter_fasta[[#This Row],[pss_end]]-flutter_fasta[[#This Row],[pss_start]]</f>
        <v>3683</v>
      </c>
    </row>
    <row r="11" spans="1:12" hidden="1" x14ac:dyDescent="0.3">
      <c r="A11">
        <v>9</v>
      </c>
      <c r="B11">
        <v>15619</v>
      </c>
      <c r="C11">
        <v>306</v>
      </c>
      <c r="D11">
        <v>1515032</v>
      </c>
      <c r="E11">
        <v>1515032</v>
      </c>
      <c r="F11">
        <v>10037280</v>
      </c>
      <c r="G11">
        <v>10017072</v>
      </c>
      <c r="H11">
        <v>52081</v>
      </c>
      <c r="I11">
        <v>55585</v>
      </c>
      <c r="J11">
        <f>flutter_fasta[[#This Row],[runtime_end]]-flutter_fasta[[#This Row],[runtime_start]]</f>
        <v>0</v>
      </c>
      <c r="K11">
        <f>flutter_fasta[[#This Row],[native_end]]-flutter_fasta[[#This Row],[native_start]]</f>
        <v>-20208</v>
      </c>
      <c r="L11">
        <f>flutter_fasta[[#This Row],[pss_end]]-flutter_fasta[[#This Row],[pss_start]]</f>
        <v>3504</v>
      </c>
    </row>
    <row r="12" spans="1:12" x14ac:dyDescent="0.3">
      <c r="A12">
        <v>10</v>
      </c>
      <c r="B12">
        <v>15736</v>
      </c>
      <c r="C12">
        <v>302</v>
      </c>
      <c r="D12">
        <v>1515176</v>
      </c>
      <c r="E12">
        <v>1515176</v>
      </c>
      <c r="F12">
        <v>10013624</v>
      </c>
      <c r="G12">
        <v>10020936</v>
      </c>
      <c r="H12">
        <v>51709</v>
      </c>
      <c r="I12">
        <v>55965</v>
      </c>
      <c r="J12">
        <f>flutter_fasta[[#This Row],[runtime_end]]-flutter_fasta[[#This Row],[runtime_start]]</f>
        <v>0</v>
      </c>
      <c r="K12">
        <f>flutter_fasta[[#This Row],[native_end]]-flutter_fasta[[#This Row],[native_start]]</f>
        <v>7312</v>
      </c>
      <c r="L12">
        <f>flutter_fasta[[#This Row],[pss_end]]-flutter_fasta[[#This Row],[pss_start]]</f>
        <v>4256</v>
      </c>
    </row>
    <row r="13" spans="1:12" hidden="1" x14ac:dyDescent="0.3">
      <c r="A13">
        <v>11</v>
      </c>
      <c r="B13">
        <v>15856</v>
      </c>
      <c r="C13">
        <v>305</v>
      </c>
      <c r="D13">
        <v>1515024</v>
      </c>
      <c r="E13">
        <v>1515024</v>
      </c>
      <c r="F13">
        <v>10028984</v>
      </c>
      <c r="G13">
        <v>10019016</v>
      </c>
      <c r="H13">
        <v>51909</v>
      </c>
      <c r="I13">
        <v>55673</v>
      </c>
      <c r="J13">
        <f>flutter_fasta[[#This Row],[runtime_end]]-flutter_fasta[[#This Row],[runtime_start]]</f>
        <v>0</v>
      </c>
      <c r="K13">
        <f>flutter_fasta[[#This Row],[native_end]]-flutter_fasta[[#This Row],[native_start]]</f>
        <v>-9968</v>
      </c>
      <c r="L13">
        <f>flutter_fasta[[#This Row],[pss_end]]-flutter_fasta[[#This Row],[pss_start]]</f>
        <v>3764</v>
      </c>
    </row>
    <row r="14" spans="1:12" hidden="1" x14ac:dyDescent="0.3">
      <c r="A14">
        <v>12</v>
      </c>
      <c r="B14">
        <v>16482</v>
      </c>
      <c r="C14">
        <v>304</v>
      </c>
      <c r="D14">
        <v>1514952</v>
      </c>
      <c r="E14">
        <v>1514952</v>
      </c>
      <c r="F14">
        <v>10038784</v>
      </c>
      <c r="G14">
        <v>10020496</v>
      </c>
      <c r="H14">
        <v>52057</v>
      </c>
      <c r="I14">
        <v>55613</v>
      </c>
      <c r="J14">
        <f>flutter_fasta[[#This Row],[runtime_end]]-flutter_fasta[[#This Row],[runtime_start]]</f>
        <v>0</v>
      </c>
      <c r="K14">
        <f>flutter_fasta[[#This Row],[native_end]]-flutter_fasta[[#This Row],[native_start]]</f>
        <v>-18288</v>
      </c>
      <c r="L14">
        <f>flutter_fasta[[#This Row],[pss_end]]-flutter_fasta[[#This Row],[pss_start]]</f>
        <v>3556</v>
      </c>
    </row>
    <row r="15" spans="1:12" hidden="1" x14ac:dyDescent="0.3">
      <c r="A15">
        <v>13</v>
      </c>
      <c r="B15">
        <v>17139</v>
      </c>
      <c r="C15">
        <v>310</v>
      </c>
      <c r="D15">
        <v>1515168</v>
      </c>
      <c r="E15">
        <v>1515168</v>
      </c>
      <c r="F15">
        <v>10027224</v>
      </c>
      <c r="G15">
        <v>10017256</v>
      </c>
      <c r="H15">
        <v>51609</v>
      </c>
      <c r="I15">
        <v>56017</v>
      </c>
      <c r="J15">
        <f>flutter_fasta[[#This Row],[runtime_end]]-flutter_fasta[[#This Row],[runtime_start]]</f>
        <v>0</v>
      </c>
      <c r="K15">
        <f>flutter_fasta[[#This Row],[native_end]]-flutter_fasta[[#This Row],[native_start]]</f>
        <v>-9968</v>
      </c>
      <c r="L15">
        <f>flutter_fasta[[#This Row],[pss_end]]-flutter_fasta[[#This Row],[pss_start]]</f>
        <v>4408</v>
      </c>
    </row>
    <row r="16" spans="1:12" x14ac:dyDescent="0.3">
      <c r="A16">
        <v>14</v>
      </c>
      <c r="B16">
        <v>18329</v>
      </c>
      <c r="C16">
        <v>310</v>
      </c>
      <c r="D16">
        <v>1498648</v>
      </c>
      <c r="E16">
        <v>1515032</v>
      </c>
      <c r="F16">
        <v>10010688</v>
      </c>
      <c r="G16">
        <v>10018784</v>
      </c>
      <c r="H16">
        <v>51725</v>
      </c>
      <c r="I16">
        <v>55969</v>
      </c>
      <c r="J16">
        <f>flutter_fasta[[#This Row],[runtime_end]]-flutter_fasta[[#This Row],[runtime_start]]</f>
        <v>16384</v>
      </c>
      <c r="K16">
        <f>flutter_fasta[[#This Row],[native_end]]-flutter_fasta[[#This Row],[native_start]]</f>
        <v>8096</v>
      </c>
      <c r="L16">
        <f>flutter_fasta[[#This Row],[pss_end]]-flutter_fasta[[#This Row],[pss_start]]</f>
        <v>4244</v>
      </c>
    </row>
    <row r="17" spans="1:12" hidden="1" x14ac:dyDescent="0.3">
      <c r="A17">
        <v>15</v>
      </c>
      <c r="B17">
        <v>20846</v>
      </c>
      <c r="C17">
        <v>305</v>
      </c>
      <c r="D17">
        <v>1515088</v>
      </c>
      <c r="E17">
        <v>1515088</v>
      </c>
      <c r="F17">
        <v>10031048</v>
      </c>
      <c r="G17">
        <v>10019800</v>
      </c>
      <c r="H17">
        <v>51673</v>
      </c>
      <c r="I17">
        <v>55968</v>
      </c>
      <c r="J17">
        <f>flutter_fasta[[#This Row],[runtime_end]]-flutter_fasta[[#This Row],[runtime_start]]</f>
        <v>0</v>
      </c>
      <c r="K17">
        <f>flutter_fasta[[#This Row],[native_end]]-flutter_fasta[[#This Row],[native_start]]</f>
        <v>-11248</v>
      </c>
      <c r="L17">
        <f>flutter_fasta[[#This Row],[pss_end]]-flutter_fasta[[#This Row],[pss_start]]</f>
        <v>4295</v>
      </c>
    </row>
    <row r="18" spans="1:12" x14ac:dyDescent="0.3">
      <c r="A18">
        <v>16</v>
      </c>
      <c r="B18">
        <v>21812</v>
      </c>
      <c r="C18">
        <v>310</v>
      </c>
      <c r="D18">
        <v>1515032</v>
      </c>
      <c r="E18">
        <v>1515032</v>
      </c>
      <c r="F18">
        <v>10005768</v>
      </c>
      <c r="G18">
        <v>10018840</v>
      </c>
      <c r="H18">
        <v>51665</v>
      </c>
      <c r="I18">
        <v>55957</v>
      </c>
      <c r="J18">
        <f>flutter_fasta[[#This Row],[runtime_end]]-flutter_fasta[[#This Row],[runtime_start]]</f>
        <v>0</v>
      </c>
      <c r="K18">
        <f>flutter_fasta[[#This Row],[native_end]]-flutter_fasta[[#This Row],[native_start]]</f>
        <v>13072</v>
      </c>
      <c r="L18">
        <f>flutter_fasta[[#This Row],[pss_end]]-flutter_fasta[[#This Row],[pss_start]]</f>
        <v>4292</v>
      </c>
    </row>
    <row r="19" spans="1:12" hidden="1" x14ac:dyDescent="0.3">
      <c r="A19">
        <v>17</v>
      </c>
      <c r="B19">
        <v>23202</v>
      </c>
      <c r="C19">
        <v>307</v>
      </c>
      <c r="D19">
        <v>1514944</v>
      </c>
      <c r="E19">
        <v>1514944</v>
      </c>
      <c r="F19">
        <v>10025720</v>
      </c>
      <c r="G19">
        <v>10017032</v>
      </c>
      <c r="H19">
        <v>51669</v>
      </c>
      <c r="I19">
        <v>55989</v>
      </c>
      <c r="J19">
        <f>flutter_fasta[[#This Row],[runtime_end]]-flutter_fasta[[#This Row],[runtime_start]]</f>
        <v>0</v>
      </c>
      <c r="K19">
        <f>flutter_fasta[[#This Row],[native_end]]-flutter_fasta[[#This Row],[native_start]]</f>
        <v>-8688</v>
      </c>
      <c r="L19">
        <f>flutter_fasta[[#This Row],[pss_end]]-flutter_fasta[[#This Row],[pss_start]]</f>
        <v>4320</v>
      </c>
    </row>
    <row r="20" spans="1:12" hidden="1" x14ac:dyDescent="0.3">
      <c r="A20">
        <v>18</v>
      </c>
      <c r="B20">
        <v>23324</v>
      </c>
      <c r="C20">
        <v>305</v>
      </c>
      <c r="D20">
        <v>1515168</v>
      </c>
      <c r="E20">
        <v>1515168</v>
      </c>
      <c r="F20">
        <v>10028072</v>
      </c>
      <c r="G20">
        <v>10020024</v>
      </c>
      <c r="H20">
        <v>52425</v>
      </c>
      <c r="I20">
        <v>56112</v>
      </c>
      <c r="J20">
        <f>flutter_fasta[[#This Row],[runtime_end]]-flutter_fasta[[#This Row],[runtime_start]]</f>
        <v>0</v>
      </c>
      <c r="K20">
        <f>flutter_fasta[[#This Row],[native_end]]-flutter_fasta[[#This Row],[native_start]]</f>
        <v>-8048</v>
      </c>
      <c r="L20">
        <f>flutter_fasta[[#This Row],[pss_end]]-flutter_fasta[[#This Row],[pss_start]]</f>
        <v>3687</v>
      </c>
    </row>
    <row r="21" spans="1:12" hidden="1" x14ac:dyDescent="0.3">
      <c r="A21">
        <v>19</v>
      </c>
      <c r="B21">
        <v>23926</v>
      </c>
      <c r="C21">
        <v>307</v>
      </c>
      <c r="D21">
        <v>1515632</v>
      </c>
      <c r="E21">
        <v>1515632</v>
      </c>
      <c r="F21">
        <v>10024056</v>
      </c>
      <c r="G21">
        <v>10019848</v>
      </c>
      <c r="H21">
        <v>52137</v>
      </c>
      <c r="I21">
        <v>55869</v>
      </c>
      <c r="J21">
        <f>flutter_fasta[[#This Row],[runtime_end]]-flutter_fasta[[#This Row],[runtime_start]]</f>
        <v>0</v>
      </c>
      <c r="K21">
        <f>flutter_fasta[[#This Row],[native_end]]-flutter_fasta[[#This Row],[native_start]]</f>
        <v>-4208</v>
      </c>
      <c r="L21">
        <f>flutter_fasta[[#This Row],[pss_end]]-flutter_fasta[[#This Row],[pss_start]]</f>
        <v>3732</v>
      </c>
    </row>
    <row r="22" spans="1:12" x14ac:dyDescent="0.3">
      <c r="A22">
        <v>20</v>
      </c>
      <c r="B22">
        <v>26009</v>
      </c>
      <c r="C22">
        <v>305</v>
      </c>
      <c r="D22">
        <v>1499440</v>
      </c>
      <c r="E22">
        <v>1515824</v>
      </c>
      <c r="F22">
        <v>10010824</v>
      </c>
      <c r="G22">
        <v>10017496</v>
      </c>
      <c r="H22">
        <v>52026</v>
      </c>
      <c r="I22">
        <v>55678</v>
      </c>
      <c r="J22">
        <f>flutter_fasta[[#This Row],[runtime_end]]-flutter_fasta[[#This Row],[runtime_start]]</f>
        <v>16384</v>
      </c>
      <c r="K22">
        <f>flutter_fasta[[#This Row],[native_end]]-flutter_fasta[[#This Row],[native_start]]</f>
        <v>6672</v>
      </c>
      <c r="L22">
        <f>flutter_fasta[[#This Row],[pss_end]]-flutter_fasta[[#This Row],[pss_start]]</f>
        <v>3652</v>
      </c>
    </row>
    <row r="23" spans="1:12" hidden="1" x14ac:dyDescent="0.3">
      <c r="A23">
        <v>21</v>
      </c>
      <c r="B23">
        <v>28139</v>
      </c>
      <c r="C23">
        <v>305</v>
      </c>
      <c r="D23">
        <v>1499432</v>
      </c>
      <c r="E23">
        <v>1515816</v>
      </c>
      <c r="F23">
        <v>10062704</v>
      </c>
      <c r="G23">
        <v>10018176</v>
      </c>
      <c r="H23">
        <v>52348</v>
      </c>
      <c r="I23">
        <v>56646</v>
      </c>
      <c r="J23">
        <f>flutter_fasta[[#This Row],[runtime_end]]-flutter_fasta[[#This Row],[runtime_start]]</f>
        <v>16384</v>
      </c>
      <c r="K23">
        <f>flutter_fasta[[#This Row],[native_end]]-flutter_fasta[[#This Row],[native_start]]</f>
        <v>-44528</v>
      </c>
      <c r="L23">
        <f>flutter_fasta[[#This Row],[pss_end]]-flutter_fasta[[#This Row],[pss_start]]</f>
        <v>4298</v>
      </c>
    </row>
    <row r="24" spans="1:12" x14ac:dyDescent="0.3">
      <c r="A24">
        <v>22</v>
      </c>
      <c r="B24">
        <v>28966</v>
      </c>
      <c r="C24">
        <v>303</v>
      </c>
      <c r="D24">
        <v>1499304</v>
      </c>
      <c r="E24">
        <v>1515688</v>
      </c>
      <c r="F24">
        <v>10008968</v>
      </c>
      <c r="G24">
        <v>10016280</v>
      </c>
      <c r="H24">
        <v>52600</v>
      </c>
      <c r="I24">
        <v>56272</v>
      </c>
      <c r="J24">
        <f>flutter_fasta[[#This Row],[runtime_end]]-flutter_fasta[[#This Row],[runtime_start]]</f>
        <v>16384</v>
      </c>
      <c r="K24">
        <f>flutter_fasta[[#This Row],[native_end]]-flutter_fasta[[#This Row],[native_start]]</f>
        <v>7312</v>
      </c>
      <c r="L24">
        <f>flutter_fasta[[#This Row],[pss_end]]-flutter_fasta[[#This Row],[pss_start]]</f>
        <v>3672</v>
      </c>
    </row>
    <row r="25" spans="1:12" x14ac:dyDescent="0.3">
      <c r="A25">
        <v>23</v>
      </c>
      <c r="B25">
        <v>30856</v>
      </c>
      <c r="C25">
        <v>303</v>
      </c>
      <c r="D25">
        <v>1499304</v>
      </c>
      <c r="E25">
        <v>1515688</v>
      </c>
      <c r="F25">
        <v>10004944</v>
      </c>
      <c r="G25">
        <v>10018016</v>
      </c>
      <c r="H25">
        <v>52511</v>
      </c>
      <c r="I25">
        <v>56187</v>
      </c>
      <c r="J25">
        <f>flutter_fasta[[#This Row],[runtime_end]]-flutter_fasta[[#This Row],[runtime_start]]</f>
        <v>16384</v>
      </c>
      <c r="K25">
        <f>flutter_fasta[[#This Row],[native_end]]-flutter_fasta[[#This Row],[native_start]]</f>
        <v>13072</v>
      </c>
      <c r="L25">
        <f>flutter_fasta[[#This Row],[pss_end]]-flutter_fasta[[#This Row],[pss_start]]</f>
        <v>3676</v>
      </c>
    </row>
    <row r="26" spans="1:12" x14ac:dyDescent="0.3">
      <c r="A26">
        <v>24</v>
      </c>
      <c r="B26">
        <v>30976</v>
      </c>
      <c r="C26">
        <v>303</v>
      </c>
      <c r="D26">
        <v>1499304</v>
      </c>
      <c r="E26">
        <v>1515688</v>
      </c>
      <c r="F26">
        <v>10008096</v>
      </c>
      <c r="G26">
        <v>10020528</v>
      </c>
      <c r="H26">
        <v>52791</v>
      </c>
      <c r="I26">
        <v>57031</v>
      </c>
      <c r="J26">
        <f>flutter_fasta[[#This Row],[runtime_end]]-flutter_fasta[[#This Row],[runtime_start]]</f>
        <v>16384</v>
      </c>
      <c r="K26">
        <f>flutter_fasta[[#This Row],[native_end]]-flutter_fasta[[#This Row],[native_start]]</f>
        <v>12432</v>
      </c>
      <c r="L26">
        <f>flutter_fasta[[#This Row],[pss_end]]-flutter_fasta[[#This Row],[pss_start]]</f>
        <v>4240</v>
      </c>
    </row>
    <row r="27" spans="1:12" hidden="1" x14ac:dyDescent="0.3">
      <c r="A27">
        <v>25</v>
      </c>
      <c r="B27">
        <v>31093</v>
      </c>
      <c r="C27">
        <v>304</v>
      </c>
      <c r="D27">
        <v>1499440</v>
      </c>
      <c r="E27">
        <v>1515824</v>
      </c>
      <c r="F27">
        <v>10062592</v>
      </c>
      <c r="G27">
        <v>10018704</v>
      </c>
      <c r="H27">
        <v>52654</v>
      </c>
      <c r="I27">
        <v>56234</v>
      </c>
      <c r="J27">
        <f>flutter_fasta[[#This Row],[runtime_end]]-flutter_fasta[[#This Row],[runtime_start]]</f>
        <v>16384</v>
      </c>
      <c r="K27">
        <f>flutter_fasta[[#This Row],[native_end]]-flutter_fasta[[#This Row],[native_start]]</f>
        <v>-43888</v>
      </c>
      <c r="L27">
        <f>flutter_fasta[[#This Row],[pss_end]]-flutter_fasta[[#This Row],[pss_start]]</f>
        <v>3580</v>
      </c>
    </row>
    <row r="28" spans="1:12" hidden="1" x14ac:dyDescent="0.3">
      <c r="A28">
        <v>26</v>
      </c>
      <c r="B28">
        <v>31213</v>
      </c>
      <c r="C28">
        <v>305</v>
      </c>
      <c r="D28">
        <v>1499440</v>
      </c>
      <c r="E28">
        <v>1515824</v>
      </c>
      <c r="F28">
        <v>10034064</v>
      </c>
      <c r="G28">
        <v>10018976</v>
      </c>
      <c r="H28">
        <v>52259</v>
      </c>
      <c r="I28">
        <v>56523</v>
      </c>
      <c r="J28">
        <f>flutter_fasta[[#This Row],[runtime_end]]-flutter_fasta[[#This Row],[runtime_start]]</f>
        <v>16384</v>
      </c>
      <c r="K28">
        <f>flutter_fasta[[#This Row],[native_end]]-flutter_fasta[[#This Row],[native_start]]</f>
        <v>-15088</v>
      </c>
      <c r="L28">
        <f>flutter_fasta[[#This Row],[pss_end]]-flutter_fasta[[#This Row],[pss_start]]</f>
        <v>4264</v>
      </c>
    </row>
    <row r="29" spans="1:12" x14ac:dyDescent="0.3">
      <c r="A29">
        <v>27</v>
      </c>
      <c r="B29">
        <v>32257</v>
      </c>
      <c r="C29">
        <v>303</v>
      </c>
      <c r="D29">
        <v>1499440</v>
      </c>
      <c r="E29">
        <v>1515824</v>
      </c>
      <c r="F29">
        <v>10006864</v>
      </c>
      <c r="G29">
        <v>10019296</v>
      </c>
      <c r="H29">
        <v>52299</v>
      </c>
      <c r="I29">
        <v>56543</v>
      </c>
      <c r="J29">
        <f>flutter_fasta[[#This Row],[runtime_end]]-flutter_fasta[[#This Row],[runtime_start]]</f>
        <v>16384</v>
      </c>
      <c r="K29">
        <f>flutter_fasta[[#This Row],[native_end]]-flutter_fasta[[#This Row],[native_start]]</f>
        <v>12432</v>
      </c>
      <c r="L29">
        <f>flutter_fasta[[#This Row],[pss_end]]-flutter_fasta[[#This Row],[pss_start]]</f>
        <v>4244</v>
      </c>
    </row>
    <row r="30" spans="1:12" x14ac:dyDescent="0.3">
      <c r="A30">
        <v>28</v>
      </c>
      <c r="B30">
        <v>2372</v>
      </c>
      <c r="C30">
        <v>303</v>
      </c>
      <c r="D30">
        <v>1499568</v>
      </c>
      <c r="E30">
        <v>1515952</v>
      </c>
      <c r="F30">
        <v>10005808</v>
      </c>
      <c r="G30">
        <v>10018880</v>
      </c>
      <c r="H30">
        <v>52551</v>
      </c>
      <c r="I30">
        <v>56259</v>
      </c>
      <c r="J30">
        <f>flutter_fasta[[#This Row],[runtime_end]]-flutter_fasta[[#This Row],[runtime_start]]</f>
        <v>16384</v>
      </c>
      <c r="K30">
        <f>flutter_fasta[[#This Row],[native_end]]-flutter_fasta[[#This Row],[native_start]]</f>
        <v>13072</v>
      </c>
      <c r="L30">
        <f>flutter_fasta[[#This Row],[pss_end]]-flutter_fasta[[#This Row],[pss_start]]</f>
        <v>3708</v>
      </c>
    </row>
    <row r="31" spans="1:12" x14ac:dyDescent="0.3">
      <c r="A31">
        <v>29</v>
      </c>
      <c r="B31">
        <v>3455</v>
      </c>
      <c r="C31">
        <v>304</v>
      </c>
      <c r="D31">
        <v>1499576</v>
      </c>
      <c r="E31">
        <v>1515960</v>
      </c>
      <c r="F31">
        <v>10009664</v>
      </c>
      <c r="G31">
        <v>10018896</v>
      </c>
      <c r="H31">
        <v>52342</v>
      </c>
      <c r="I31">
        <v>56602</v>
      </c>
      <c r="J31">
        <f>flutter_fasta[[#This Row],[runtime_end]]-flutter_fasta[[#This Row],[runtime_start]]</f>
        <v>16384</v>
      </c>
      <c r="K31">
        <f>flutter_fasta[[#This Row],[native_end]]-flutter_fasta[[#This Row],[native_start]]</f>
        <v>9232</v>
      </c>
      <c r="L31">
        <f>flutter_fasta[[#This Row],[pss_end]]-flutter_fasta[[#This Row],[pss_start]]</f>
        <v>4260</v>
      </c>
    </row>
    <row r="32" spans="1:12" x14ac:dyDescent="0.3">
      <c r="A32">
        <v>30</v>
      </c>
      <c r="B32">
        <v>5414</v>
      </c>
      <c r="C32">
        <v>303</v>
      </c>
      <c r="D32">
        <v>1499800</v>
      </c>
      <c r="E32">
        <v>1516184</v>
      </c>
      <c r="F32">
        <v>10008064</v>
      </c>
      <c r="G32">
        <v>10021248</v>
      </c>
      <c r="H32">
        <v>52271</v>
      </c>
      <c r="I32">
        <v>55959</v>
      </c>
      <c r="J32">
        <f>flutter_fasta[[#This Row],[runtime_end]]-flutter_fasta[[#This Row],[runtime_start]]</f>
        <v>16384</v>
      </c>
      <c r="K32">
        <f>flutter_fasta[[#This Row],[native_end]]-flutter_fasta[[#This Row],[native_start]]</f>
        <v>13184</v>
      </c>
      <c r="L32">
        <f>flutter_fasta[[#This Row],[pss_end]]-flutter_fasta[[#This Row],[pss_start]]</f>
        <v>3688</v>
      </c>
    </row>
    <row r="33" spans="1:12" hidden="1" x14ac:dyDescent="0.3">
      <c r="A33">
        <v>31</v>
      </c>
      <c r="B33">
        <v>7960</v>
      </c>
      <c r="C33">
        <v>298</v>
      </c>
      <c r="D33">
        <v>1499576</v>
      </c>
      <c r="E33">
        <v>1515960</v>
      </c>
      <c r="F33">
        <v>10019872</v>
      </c>
      <c r="G33">
        <v>10018224</v>
      </c>
      <c r="H33">
        <v>52271</v>
      </c>
      <c r="I33">
        <v>55911</v>
      </c>
      <c r="J33">
        <f>flutter_fasta[[#This Row],[runtime_end]]-flutter_fasta[[#This Row],[runtime_start]]</f>
        <v>16384</v>
      </c>
      <c r="K33">
        <f>flutter_fasta[[#This Row],[native_end]]-flutter_fasta[[#This Row],[native_start]]</f>
        <v>-1648</v>
      </c>
      <c r="L33">
        <f>flutter_fasta[[#This Row],[pss_end]]-flutter_fasta[[#This Row],[pss_start]]</f>
        <v>3640</v>
      </c>
    </row>
    <row r="34" spans="1:12" x14ac:dyDescent="0.3">
      <c r="A34">
        <v>32</v>
      </c>
      <c r="B34">
        <v>9968</v>
      </c>
      <c r="C34">
        <v>304</v>
      </c>
      <c r="D34">
        <v>1499296</v>
      </c>
      <c r="E34">
        <v>1515680</v>
      </c>
      <c r="F34">
        <v>10004640</v>
      </c>
      <c r="G34">
        <v>10017712</v>
      </c>
      <c r="H34">
        <v>51999</v>
      </c>
      <c r="I34">
        <v>56291</v>
      </c>
      <c r="J34">
        <f>flutter_fasta[[#This Row],[runtime_end]]-flutter_fasta[[#This Row],[runtime_start]]</f>
        <v>16384</v>
      </c>
      <c r="K34">
        <f>flutter_fasta[[#This Row],[native_end]]-flutter_fasta[[#This Row],[native_start]]</f>
        <v>13072</v>
      </c>
      <c r="L34">
        <f>flutter_fasta[[#This Row],[pss_end]]-flutter_fasta[[#This Row],[pss_start]]</f>
        <v>4292</v>
      </c>
    </row>
    <row r="35" spans="1:12" x14ac:dyDescent="0.3">
      <c r="A35">
        <v>33</v>
      </c>
      <c r="B35">
        <v>10388</v>
      </c>
      <c r="C35">
        <v>305</v>
      </c>
      <c r="D35">
        <v>1499664</v>
      </c>
      <c r="E35">
        <v>1516048</v>
      </c>
      <c r="F35">
        <v>10009256</v>
      </c>
      <c r="G35">
        <v>10022968</v>
      </c>
      <c r="H35">
        <v>51958</v>
      </c>
      <c r="I35">
        <v>56296</v>
      </c>
      <c r="J35">
        <f>flutter_fasta[[#This Row],[runtime_end]]-flutter_fasta[[#This Row],[runtime_start]]</f>
        <v>16384</v>
      </c>
      <c r="K35">
        <f>flutter_fasta[[#This Row],[native_end]]-flutter_fasta[[#This Row],[native_start]]</f>
        <v>13712</v>
      </c>
      <c r="L35">
        <f>flutter_fasta[[#This Row],[pss_end]]-flutter_fasta[[#This Row],[pss_start]]</f>
        <v>4338</v>
      </c>
    </row>
    <row r="36" spans="1:12" x14ac:dyDescent="0.3">
      <c r="A36">
        <v>34</v>
      </c>
      <c r="B36">
        <v>12788</v>
      </c>
      <c r="C36">
        <v>304</v>
      </c>
      <c r="D36">
        <v>1499440</v>
      </c>
      <c r="E36">
        <v>1515824</v>
      </c>
      <c r="F36">
        <v>10009776</v>
      </c>
      <c r="G36">
        <v>10018368</v>
      </c>
      <c r="H36">
        <v>52219</v>
      </c>
      <c r="I36">
        <v>55951</v>
      </c>
      <c r="J36">
        <f>flutter_fasta[[#This Row],[runtime_end]]-flutter_fasta[[#This Row],[runtime_start]]</f>
        <v>16384</v>
      </c>
      <c r="K36">
        <f>flutter_fasta[[#This Row],[native_end]]-flutter_fasta[[#This Row],[native_start]]</f>
        <v>8592</v>
      </c>
      <c r="L36">
        <f>flutter_fasta[[#This Row],[pss_end]]-flutter_fasta[[#This Row],[pss_start]]</f>
        <v>3732</v>
      </c>
    </row>
    <row r="37" spans="1:12" x14ac:dyDescent="0.3">
      <c r="A37">
        <v>35</v>
      </c>
      <c r="B37">
        <v>14626</v>
      </c>
      <c r="C37">
        <v>306</v>
      </c>
      <c r="D37">
        <v>1499576</v>
      </c>
      <c r="E37">
        <v>1515960</v>
      </c>
      <c r="F37">
        <v>10008224</v>
      </c>
      <c r="G37">
        <v>10018096</v>
      </c>
      <c r="H37">
        <v>52039</v>
      </c>
      <c r="I37">
        <v>56327</v>
      </c>
      <c r="J37">
        <f>flutter_fasta[[#This Row],[runtime_end]]-flutter_fasta[[#This Row],[runtime_start]]</f>
        <v>16384</v>
      </c>
      <c r="K37">
        <f>flutter_fasta[[#This Row],[native_end]]-flutter_fasta[[#This Row],[native_start]]</f>
        <v>9872</v>
      </c>
      <c r="L37">
        <f>flutter_fasta[[#This Row],[pss_end]]-flutter_fasta[[#This Row],[pss_start]]</f>
        <v>4288</v>
      </c>
    </row>
    <row r="38" spans="1:12" x14ac:dyDescent="0.3">
      <c r="A38">
        <v>36</v>
      </c>
      <c r="B38">
        <v>14747</v>
      </c>
      <c r="C38">
        <v>304</v>
      </c>
      <c r="D38">
        <v>1499432</v>
      </c>
      <c r="E38">
        <v>1515816</v>
      </c>
      <c r="F38">
        <v>10013216</v>
      </c>
      <c r="G38">
        <v>10019248</v>
      </c>
      <c r="H38">
        <v>52007</v>
      </c>
      <c r="I38">
        <v>56259</v>
      </c>
      <c r="J38">
        <f>flutter_fasta[[#This Row],[runtime_end]]-flutter_fasta[[#This Row],[runtime_start]]</f>
        <v>16384</v>
      </c>
      <c r="K38">
        <f>flutter_fasta[[#This Row],[native_end]]-flutter_fasta[[#This Row],[native_start]]</f>
        <v>6032</v>
      </c>
      <c r="L38">
        <f>flutter_fasta[[#This Row],[pss_end]]-flutter_fasta[[#This Row],[pss_start]]</f>
        <v>4252</v>
      </c>
    </row>
    <row r="39" spans="1:12" x14ac:dyDescent="0.3">
      <c r="A39">
        <v>37</v>
      </c>
      <c r="B39">
        <v>14867</v>
      </c>
      <c r="C39">
        <v>301</v>
      </c>
      <c r="D39">
        <v>1499440</v>
      </c>
      <c r="E39">
        <v>1515824</v>
      </c>
      <c r="F39">
        <v>10015072</v>
      </c>
      <c r="G39">
        <v>10018544</v>
      </c>
      <c r="H39">
        <v>52243</v>
      </c>
      <c r="I39">
        <v>55943</v>
      </c>
      <c r="J39">
        <f>flutter_fasta[[#This Row],[runtime_end]]-flutter_fasta[[#This Row],[runtime_start]]</f>
        <v>16384</v>
      </c>
      <c r="K39">
        <f>flutter_fasta[[#This Row],[native_end]]-flutter_fasta[[#This Row],[native_start]]</f>
        <v>3472</v>
      </c>
      <c r="L39">
        <f>flutter_fasta[[#This Row],[pss_end]]-flutter_fasta[[#This Row],[pss_start]]</f>
        <v>3700</v>
      </c>
    </row>
    <row r="40" spans="1:12" x14ac:dyDescent="0.3">
      <c r="A40">
        <v>38</v>
      </c>
      <c r="B40">
        <v>14987</v>
      </c>
      <c r="C40">
        <v>304</v>
      </c>
      <c r="D40">
        <v>1499304</v>
      </c>
      <c r="E40">
        <v>1515688</v>
      </c>
      <c r="F40">
        <v>10006096</v>
      </c>
      <c r="G40">
        <v>10016608</v>
      </c>
      <c r="H40">
        <v>52401</v>
      </c>
      <c r="I40">
        <v>55953</v>
      </c>
      <c r="J40">
        <f>flutter_fasta[[#This Row],[runtime_end]]-flutter_fasta[[#This Row],[runtime_start]]</f>
        <v>16384</v>
      </c>
      <c r="K40">
        <f>flutter_fasta[[#This Row],[native_end]]-flutter_fasta[[#This Row],[native_start]]</f>
        <v>10512</v>
      </c>
      <c r="L40">
        <f>flutter_fasta[[#This Row],[pss_end]]-flutter_fasta[[#This Row],[pss_start]]</f>
        <v>3552</v>
      </c>
    </row>
    <row r="41" spans="1:12" x14ac:dyDescent="0.3">
      <c r="A41">
        <v>39</v>
      </c>
      <c r="B41">
        <v>15110</v>
      </c>
      <c r="C41">
        <v>304</v>
      </c>
      <c r="D41">
        <v>1499568</v>
      </c>
      <c r="E41">
        <v>1515952</v>
      </c>
      <c r="F41">
        <v>10000256</v>
      </c>
      <c r="G41">
        <v>10013328</v>
      </c>
      <c r="H41">
        <v>52377</v>
      </c>
      <c r="I41">
        <v>55949</v>
      </c>
      <c r="J41">
        <f>flutter_fasta[[#This Row],[runtime_end]]-flutter_fasta[[#This Row],[runtime_start]]</f>
        <v>16384</v>
      </c>
      <c r="K41">
        <f>flutter_fasta[[#This Row],[native_end]]-flutter_fasta[[#This Row],[native_start]]</f>
        <v>13072</v>
      </c>
      <c r="L41">
        <f>flutter_fasta[[#This Row],[pss_end]]-flutter_fasta[[#This Row],[pss_start]]</f>
        <v>3572</v>
      </c>
    </row>
    <row r="42" spans="1:12" x14ac:dyDescent="0.3">
      <c r="A42">
        <v>40</v>
      </c>
      <c r="B42">
        <v>16246</v>
      </c>
      <c r="C42">
        <v>304</v>
      </c>
      <c r="D42">
        <v>1499440</v>
      </c>
      <c r="E42">
        <v>1515824</v>
      </c>
      <c r="F42">
        <v>10010904</v>
      </c>
      <c r="G42">
        <v>10018856</v>
      </c>
      <c r="H42">
        <v>51925</v>
      </c>
      <c r="I42">
        <v>56201</v>
      </c>
      <c r="J42">
        <f>flutter_fasta[[#This Row],[runtime_end]]-flutter_fasta[[#This Row],[runtime_start]]</f>
        <v>16384</v>
      </c>
      <c r="K42">
        <f>flutter_fasta[[#This Row],[native_end]]-flutter_fasta[[#This Row],[native_start]]</f>
        <v>7952</v>
      </c>
      <c r="L42">
        <f>flutter_fasta[[#This Row],[pss_end]]-flutter_fasta[[#This Row],[pss_start]]</f>
        <v>4276</v>
      </c>
    </row>
    <row r="43" spans="1:12" x14ac:dyDescent="0.3">
      <c r="A43">
        <v>41</v>
      </c>
      <c r="B43">
        <v>16888</v>
      </c>
      <c r="C43">
        <v>304</v>
      </c>
      <c r="D43">
        <v>1499568</v>
      </c>
      <c r="E43">
        <v>1515952</v>
      </c>
      <c r="F43">
        <v>10006016</v>
      </c>
      <c r="G43">
        <v>10016528</v>
      </c>
      <c r="H43">
        <v>52345</v>
      </c>
      <c r="I43">
        <v>55901</v>
      </c>
      <c r="J43">
        <f>flutter_fasta[[#This Row],[runtime_end]]-flutter_fasta[[#This Row],[runtime_start]]</f>
        <v>16384</v>
      </c>
      <c r="K43">
        <f>flutter_fasta[[#This Row],[native_end]]-flutter_fasta[[#This Row],[native_start]]</f>
        <v>10512</v>
      </c>
      <c r="L43">
        <f>flutter_fasta[[#This Row],[pss_end]]-flutter_fasta[[#This Row],[pss_start]]</f>
        <v>3556</v>
      </c>
    </row>
    <row r="44" spans="1:12" x14ac:dyDescent="0.3">
      <c r="A44">
        <v>42</v>
      </c>
      <c r="B44">
        <v>17224</v>
      </c>
      <c r="C44">
        <v>304</v>
      </c>
      <c r="D44">
        <v>1499304</v>
      </c>
      <c r="E44">
        <v>1515688</v>
      </c>
      <c r="F44">
        <v>10010280</v>
      </c>
      <c r="G44">
        <v>10018744</v>
      </c>
      <c r="H44">
        <v>52206</v>
      </c>
      <c r="I44">
        <v>55862</v>
      </c>
      <c r="J44">
        <f>flutter_fasta[[#This Row],[runtime_end]]-flutter_fasta[[#This Row],[runtime_start]]</f>
        <v>16384</v>
      </c>
      <c r="K44">
        <f>flutter_fasta[[#This Row],[native_end]]-flutter_fasta[[#This Row],[native_start]]</f>
        <v>8464</v>
      </c>
      <c r="L44">
        <f>flutter_fasta[[#This Row],[pss_end]]-flutter_fasta[[#This Row],[pss_start]]</f>
        <v>3656</v>
      </c>
    </row>
    <row r="45" spans="1:12" x14ac:dyDescent="0.3">
      <c r="A45">
        <v>43</v>
      </c>
      <c r="B45">
        <v>18889</v>
      </c>
      <c r="C45">
        <v>301</v>
      </c>
      <c r="D45">
        <v>1499728</v>
      </c>
      <c r="E45">
        <v>1516112</v>
      </c>
      <c r="F45">
        <v>10019016</v>
      </c>
      <c r="G45">
        <v>10019288</v>
      </c>
      <c r="H45">
        <v>53952</v>
      </c>
      <c r="I45">
        <v>58160</v>
      </c>
      <c r="J45">
        <f>flutter_fasta[[#This Row],[runtime_end]]-flutter_fasta[[#This Row],[runtime_start]]</f>
        <v>16384</v>
      </c>
      <c r="K45">
        <f>flutter_fasta[[#This Row],[native_end]]-flutter_fasta[[#This Row],[native_start]]</f>
        <v>272</v>
      </c>
      <c r="L45">
        <f>flutter_fasta[[#This Row],[pss_end]]-flutter_fasta[[#This Row],[pss_start]]</f>
        <v>4208</v>
      </c>
    </row>
    <row r="46" spans="1:12" x14ac:dyDescent="0.3">
      <c r="A46">
        <v>44</v>
      </c>
      <c r="B46">
        <v>19879</v>
      </c>
      <c r="C46">
        <v>305</v>
      </c>
      <c r="D46">
        <v>1516112</v>
      </c>
      <c r="E46">
        <v>1516112</v>
      </c>
      <c r="F46">
        <v>10010064</v>
      </c>
      <c r="G46">
        <v>10020448</v>
      </c>
      <c r="H46">
        <v>53717</v>
      </c>
      <c r="I46">
        <v>57996</v>
      </c>
      <c r="J46">
        <f>flutter_fasta[[#This Row],[runtime_end]]-flutter_fasta[[#This Row],[runtime_start]]</f>
        <v>0</v>
      </c>
      <c r="K46">
        <f>flutter_fasta[[#This Row],[native_end]]-flutter_fasta[[#This Row],[native_start]]</f>
        <v>10384</v>
      </c>
      <c r="L46">
        <f>flutter_fasta[[#This Row],[pss_end]]-flutter_fasta[[#This Row],[pss_start]]</f>
        <v>4279</v>
      </c>
    </row>
    <row r="47" spans="1:12" x14ac:dyDescent="0.3">
      <c r="A47">
        <v>45</v>
      </c>
      <c r="B47">
        <v>22369</v>
      </c>
      <c r="C47">
        <v>302</v>
      </c>
      <c r="D47">
        <v>1499464</v>
      </c>
      <c r="E47">
        <v>1515848</v>
      </c>
      <c r="F47">
        <v>10013352</v>
      </c>
      <c r="G47">
        <v>10018104</v>
      </c>
      <c r="H47">
        <v>53799</v>
      </c>
      <c r="I47">
        <v>57442</v>
      </c>
      <c r="J47">
        <f>flutter_fasta[[#This Row],[runtime_end]]-flutter_fasta[[#This Row],[runtime_start]]</f>
        <v>16384</v>
      </c>
      <c r="K47">
        <f>flutter_fasta[[#This Row],[native_end]]-flutter_fasta[[#This Row],[native_start]]</f>
        <v>4752</v>
      </c>
      <c r="L47">
        <f>flutter_fasta[[#This Row],[pss_end]]-flutter_fasta[[#This Row],[pss_start]]</f>
        <v>3643</v>
      </c>
    </row>
    <row r="48" spans="1:12" x14ac:dyDescent="0.3">
      <c r="A48">
        <v>46</v>
      </c>
      <c r="B48">
        <v>24819</v>
      </c>
      <c r="C48">
        <v>304</v>
      </c>
      <c r="D48">
        <v>1499944</v>
      </c>
      <c r="E48">
        <v>1516328</v>
      </c>
      <c r="F48">
        <v>10009736</v>
      </c>
      <c r="G48">
        <v>10021656</v>
      </c>
      <c r="H48">
        <v>53454</v>
      </c>
      <c r="I48">
        <v>57710</v>
      </c>
      <c r="J48">
        <f>flutter_fasta[[#This Row],[runtime_end]]-flutter_fasta[[#This Row],[runtime_start]]</f>
        <v>16384</v>
      </c>
      <c r="K48">
        <f>flutter_fasta[[#This Row],[native_end]]-flutter_fasta[[#This Row],[native_start]]</f>
        <v>11920</v>
      </c>
      <c r="L48">
        <f>flutter_fasta[[#This Row],[pss_end]]-flutter_fasta[[#This Row],[pss_start]]</f>
        <v>4256</v>
      </c>
    </row>
    <row r="49" spans="1:12" x14ac:dyDescent="0.3">
      <c r="A49">
        <v>47</v>
      </c>
      <c r="B49">
        <v>27349</v>
      </c>
      <c r="C49">
        <v>301</v>
      </c>
      <c r="D49">
        <v>1499728</v>
      </c>
      <c r="E49">
        <v>1516112</v>
      </c>
      <c r="F49">
        <v>10013288</v>
      </c>
      <c r="G49">
        <v>10020472</v>
      </c>
      <c r="H49">
        <v>53759</v>
      </c>
      <c r="I49">
        <v>57339</v>
      </c>
      <c r="J49">
        <f>flutter_fasta[[#This Row],[runtime_end]]-flutter_fasta[[#This Row],[runtime_start]]</f>
        <v>16384</v>
      </c>
      <c r="K49">
        <f>flutter_fasta[[#This Row],[native_end]]-flutter_fasta[[#This Row],[native_start]]</f>
        <v>7184</v>
      </c>
      <c r="L49">
        <f>flutter_fasta[[#This Row],[pss_end]]-flutter_fasta[[#This Row],[pss_start]]</f>
        <v>3580</v>
      </c>
    </row>
    <row r="50" spans="1:12" hidden="1" x14ac:dyDescent="0.3">
      <c r="A50">
        <v>48</v>
      </c>
      <c r="B50">
        <v>29090</v>
      </c>
      <c r="C50">
        <v>304</v>
      </c>
      <c r="D50">
        <v>1499464</v>
      </c>
      <c r="E50">
        <v>1515848</v>
      </c>
      <c r="F50">
        <v>10081312</v>
      </c>
      <c r="G50">
        <v>10018608</v>
      </c>
      <c r="H50">
        <v>53278</v>
      </c>
      <c r="I50">
        <v>57518</v>
      </c>
      <c r="J50">
        <f>flutter_fasta[[#This Row],[runtime_end]]-flutter_fasta[[#This Row],[runtime_start]]</f>
        <v>16384</v>
      </c>
      <c r="K50">
        <f>flutter_fasta[[#This Row],[native_end]]-flutter_fasta[[#This Row],[native_start]]</f>
        <v>-62704</v>
      </c>
      <c r="L50">
        <f>flutter_fasta[[#This Row],[pss_end]]-flutter_fasta[[#This Row],[pss_start]]</f>
        <v>4240</v>
      </c>
    </row>
    <row r="51" spans="1:12" x14ac:dyDescent="0.3">
      <c r="A51">
        <v>49</v>
      </c>
      <c r="B51">
        <v>29209</v>
      </c>
      <c r="C51">
        <v>305</v>
      </c>
      <c r="D51">
        <v>1499584</v>
      </c>
      <c r="E51">
        <v>1515968</v>
      </c>
      <c r="F51">
        <v>9995944</v>
      </c>
      <c r="G51">
        <v>10013496</v>
      </c>
      <c r="H51">
        <v>53450</v>
      </c>
      <c r="I51">
        <v>57786</v>
      </c>
      <c r="J51">
        <f>flutter_fasta[[#This Row],[runtime_end]]-flutter_fasta[[#This Row],[runtime_start]]</f>
        <v>16384</v>
      </c>
      <c r="K51">
        <f>flutter_fasta[[#This Row],[native_end]]-flutter_fasta[[#This Row],[native_start]]</f>
        <v>17552</v>
      </c>
      <c r="L51">
        <f>flutter_fasta[[#This Row],[pss_end]]-flutter_fasta[[#This Row],[pss_start]]</f>
        <v>4336</v>
      </c>
    </row>
    <row r="52" spans="1:12" hidden="1" x14ac:dyDescent="0.3">
      <c r="A52">
        <v>50</v>
      </c>
      <c r="B52">
        <v>29329</v>
      </c>
      <c r="C52">
        <v>302</v>
      </c>
      <c r="D52">
        <v>1499456</v>
      </c>
      <c r="E52">
        <v>1515840</v>
      </c>
      <c r="F52">
        <v>10082888</v>
      </c>
      <c r="G52">
        <v>10018264</v>
      </c>
      <c r="H52">
        <v>53521</v>
      </c>
      <c r="I52">
        <v>57160</v>
      </c>
      <c r="J52">
        <f>flutter_fasta[[#This Row],[runtime_end]]-flutter_fasta[[#This Row],[runtime_start]]</f>
        <v>16384</v>
      </c>
      <c r="K52">
        <f>flutter_fasta[[#This Row],[native_end]]-flutter_fasta[[#This Row],[native_start]]</f>
        <v>-64624</v>
      </c>
      <c r="L52">
        <f>flutter_fasta[[#This Row],[pss_end]]-flutter_fasta[[#This Row],[pss_start]]</f>
        <v>3639</v>
      </c>
    </row>
    <row r="53" spans="1:12" x14ac:dyDescent="0.3">
      <c r="A53">
        <v>51</v>
      </c>
      <c r="B53">
        <v>29446</v>
      </c>
      <c r="C53">
        <v>303</v>
      </c>
      <c r="D53">
        <v>1499592</v>
      </c>
      <c r="E53">
        <v>1515976</v>
      </c>
      <c r="F53">
        <v>10011104</v>
      </c>
      <c r="G53">
        <v>10019696</v>
      </c>
      <c r="H53">
        <v>53668</v>
      </c>
      <c r="I53">
        <v>57192</v>
      </c>
      <c r="J53">
        <f>flutter_fasta[[#This Row],[runtime_end]]-flutter_fasta[[#This Row],[runtime_start]]</f>
        <v>16384</v>
      </c>
      <c r="K53">
        <f>flutter_fasta[[#This Row],[native_end]]-flutter_fasta[[#This Row],[native_start]]</f>
        <v>8592</v>
      </c>
      <c r="L53">
        <f>flutter_fasta[[#This Row],[pss_end]]-flutter_fasta[[#This Row],[pss_start]]</f>
        <v>3524</v>
      </c>
    </row>
    <row r="54" spans="1:12" x14ac:dyDescent="0.3">
      <c r="A54">
        <v>52</v>
      </c>
      <c r="B54">
        <v>29567</v>
      </c>
      <c r="C54">
        <v>302</v>
      </c>
      <c r="D54">
        <v>1499720</v>
      </c>
      <c r="E54">
        <v>1516104</v>
      </c>
      <c r="F54">
        <v>10005576</v>
      </c>
      <c r="G54">
        <v>10018760</v>
      </c>
      <c r="H54">
        <v>53692</v>
      </c>
      <c r="I54">
        <v>57236</v>
      </c>
      <c r="J54">
        <f>flutter_fasta[[#This Row],[runtime_end]]-flutter_fasta[[#This Row],[runtime_start]]</f>
        <v>16384</v>
      </c>
      <c r="K54">
        <f>flutter_fasta[[#This Row],[native_end]]-flutter_fasta[[#This Row],[native_start]]</f>
        <v>13184</v>
      </c>
      <c r="L54">
        <f>flutter_fasta[[#This Row],[pss_end]]-flutter_fasta[[#This Row],[pss_start]]</f>
        <v>3544</v>
      </c>
    </row>
    <row r="55" spans="1:12" x14ac:dyDescent="0.3">
      <c r="A55">
        <v>53</v>
      </c>
      <c r="B55">
        <v>29738</v>
      </c>
      <c r="C55">
        <v>304</v>
      </c>
      <c r="D55">
        <v>1499808</v>
      </c>
      <c r="E55">
        <v>1516192</v>
      </c>
      <c r="F55">
        <v>10017000</v>
      </c>
      <c r="G55">
        <v>10021752</v>
      </c>
      <c r="H55">
        <v>53859</v>
      </c>
      <c r="I55">
        <v>57259</v>
      </c>
      <c r="J55">
        <f>flutter_fasta[[#This Row],[runtime_end]]-flutter_fasta[[#This Row],[runtime_start]]</f>
        <v>16384</v>
      </c>
      <c r="K55">
        <f>flutter_fasta[[#This Row],[native_end]]-flutter_fasta[[#This Row],[native_start]]</f>
        <v>4752</v>
      </c>
      <c r="L55">
        <f>flutter_fasta[[#This Row],[pss_end]]-flutter_fasta[[#This Row],[pss_start]]</f>
        <v>3400</v>
      </c>
    </row>
    <row r="56" spans="1:12" x14ac:dyDescent="0.3">
      <c r="A56">
        <v>54</v>
      </c>
      <c r="B56">
        <v>31474</v>
      </c>
      <c r="C56">
        <v>304</v>
      </c>
      <c r="D56">
        <v>1499448</v>
      </c>
      <c r="E56">
        <v>1515832</v>
      </c>
      <c r="F56">
        <v>10024136</v>
      </c>
      <c r="G56">
        <v>10027096</v>
      </c>
      <c r="H56">
        <v>53703</v>
      </c>
      <c r="I56">
        <v>57983</v>
      </c>
      <c r="J56">
        <f>flutter_fasta[[#This Row],[runtime_end]]-flutter_fasta[[#This Row],[runtime_start]]</f>
        <v>16384</v>
      </c>
      <c r="K56">
        <f>flutter_fasta[[#This Row],[native_end]]-flutter_fasta[[#This Row],[native_start]]</f>
        <v>2960</v>
      </c>
      <c r="L56">
        <f>flutter_fasta[[#This Row],[pss_end]]-flutter_fasta[[#This Row],[pss_start]]</f>
        <v>4280</v>
      </c>
    </row>
    <row r="57" spans="1:12" hidden="1" x14ac:dyDescent="0.3">
      <c r="A57">
        <v>55</v>
      </c>
      <c r="B57">
        <v>1873</v>
      </c>
      <c r="C57">
        <v>304</v>
      </c>
      <c r="D57">
        <v>1499952</v>
      </c>
      <c r="E57">
        <v>1516336</v>
      </c>
      <c r="F57">
        <v>10056112</v>
      </c>
      <c r="G57">
        <v>10016816</v>
      </c>
      <c r="H57">
        <v>53733</v>
      </c>
      <c r="I57">
        <v>57393</v>
      </c>
      <c r="J57">
        <f>flutter_fasta[[#This Row],[runtime_end]]-flutter_fasta[[#This Row],[runtime_start]]</f>
        <v>16384</v>
      </c>
      <c r="K57">
        <f>flutter_fasta[[#This Row],[native_end]]-flutter_fasta[[#This Row],[native_start]]</f>
        <v>-39296</v>
      </c>
      <c r="L57">
        <f>flutter_fasta[[#This Row],[pss_end]]-flutter_fasta[[#This Row],[pss_start]]</f>
        <v>3660</v>
      </c>
    </row>
    <row r="58" spans="1:12" x14ac:dyDescent="0.3">
      <c r="A58">
        <v>56</v>
      </c>
      <c r="B58">
        <v>4578</v>
      </c>
      <c r="C58">
        <v>305</v>
      </c>
      <c r="D58">
        <v>1499448</v>
      </c>
      <c r="E58">
        <v>1515832</v>
      </c>
      <c r="F58">
        <v>10005680</v>
      </c>
      <c r="G58">
        <v>10018752</v>
      </c>
      <c r="H58">
        <v>53583</v>
      </c>
      <c r="I58">
        <v>57159</v>
      </c>
      <c r="J58">
        <f>flutter_fasta[[#This Row],[runtime_end]]-flutter_fasta[[#This Row],[runtime_start]]</f>
        <v>16384</v>
      </c>
      <c r="K58">
        <f>flutter_fasta[[#This Row],[native_end]]-flutter_fasta[[#This Row],[native_start]]</f>
        <v>13072</v>
      </c>
      <c r="L58">
        <f>flutter_fasta[[#This Row],[pss_end]]-flutter_fasta[[#This Row],[pss_start]]</f>
        <v>3576</v>
      </c>
    </row>
    <row r="59" spans="1:12" x14ac:dyDescent="0.3">
      <c r="A59">
        <v>57</v>
      </c>
      <c r="B59">
        <v>6703</v>
      </c>
      <c r="C59">
        <v>305</v>
      </c>
      <c r="D59">
        <v>1515976</v>
      </c>
      <c r="E59">
        <v>1515976</v>
      </c>
      <c r="F59">
        <v>10005360</v>
      </c>
      <c r="G59">
        <v>10018432</v>
      </c>
      <c r="H59">
        <v>53567</v>
      </c>
      <c r="I59">
        <v>57207</v>
      </c>
      <c r="J59">
        <f>flutter_fasta[[#This Row],[runtime_end]]-flutter_fasta[[#This Row],[runtime_start]]</f>
        <v>0</v>
      </c>
      <c r="K59">
        <f>flutter_fasta[[#This Row],[native_end]]-flutter_fasta[[#This Row],[native_start]]</f>
        <v>13072</v>
      </c>
      <c r="L59">
        <f>flutter_fasta[[#This Row],[pss_end]]-flutter_fasta[[#This Row],[pss_start]]</f>
        <v>3640</v>
      </c>
    </row>
    <row r="60" spans="1:12" x14ac:dyDescent="0.3">
      <c r="A60">
        <v>58</v>
      </c>
      <c r="B60">
        <v>8972</v>
      </c>
      <c r="C60">
        <v>300</v>
      </c>
      <c r="D60">
        <v>1499592</v>
      </c>
      <c r="E60">
        <v>1515976</v>
      </c>
      <c r="F60">
        <v>10013680</v>
      </c>
      <c r="G60">
        <v>10018432</v>
      </c>
      <c r="H60">
        <v>53609</v>
      </c>
      <c r="I60">
        <v>57145</v>
      </c>
      <c r="J60">
        <f>flutter_fasta[[#This Row],[runtime_end]]-flutter_fasta[[#This Row],[runtime_start]]</f>
        <v>16384</v>
      </c>
      <c r="K60">
        <f>flutter_fasta[[#This Row],[native_end]]-flutter_fasta[[#This Row],[native_start]]</f>
        <v>4752</v>
      </c>
      <c r="L60">
        <f>flutter_fasta[[#This Row],[pss_end]]-flutter_fasta[[#This Row],[pss_start]]</f>
        <v>3536</v>
      </c>
    </row>
    <row r="61" spans="1:12" x14ac:dyDescent="0.3">
      <c r="A61">
        <v>59</v>
      </c>
      <c r="B61">
        <v>10637</v>
      </c>
      <c r="C61">
        <v>303</v>
      </c>
      <c r="D61">
        <v>1499720</v>
      </c>
      <c r="E61">
        <v>1516104</v>
      </c>
      <c r="F61">
        <v>9938632</v>
      </c>
      <c r="G61">
        <v>10018632</v>
      </c>
      <c r="H61">
        <v>53603</v>
      </c>
      <c r="I61">
        <v>57219</v>
      </c>
      <c r="J61">
        <f>flutter_fasta[[#This Row],[runtime_end]]-flutter_fasta[[#This Row],[runtime_start]]</f>
        <v>16384</v>
      </c>
      <c r="K61">
        <f>flutter_fasta[[#This Row],[native_end]]-flutter_fasta[[#This Row],[native_start]]</f>
        <v>80000</v>
      </c>
      <c r="L61">
        <f>flutter_fasta[[#This Row],[pss_end]]-flutter_fasta[[#This Row],[pss_start]]</f>
        <v>3616</v>
      </c>
    </row>
    <row r="62" spans="1:12" hidden="1" x14ac:dyDescent="0.3">
      <c r="A62">
        <v>60</v>
      </c>
      <c r="B62">
        <v>10755</v>
      </c>
      <c r="C62">
        <v>301</v>
      </c>
      <c r="D62">
        <v>1499592</v>
      </c>
      <c r="E62">
        <v>1515976</v>
      </c>
      <c r="F62">
        <v>10081112</v>
      </c>
      <c r="G62">
        <v>10019048</v>
      </c>
      <c r="H62">
        <v>53446</v>
      </c>
      <c r="I62">
        <v>57086</v>
      </c>
      <c r="J62">
        <f>flutter_fasta[[#This Row],[runtime_end]]-flutter_fasta[[#This Row],[runtime_start]]</f>
        <v>16384</v>
      </c>
      <c r="K62">
        <f>flutter_fasta[[#This Row],[native_end]]-flutter_fasta[[#This Row],[native_start]]</f>
        <v>-62064</v>
      </c>
      <c r="L62">
        <f>flutter_fasta[[#This Row],[pss_end]]-flutter_fasta[[#This Row],[pss_start]]</f>
        <v>3640</v>
      </c>
    </row>
    <row r="63" spans="1:12" x14ac:dyDescent="0.3">
      <c r="A63">
        <v>61</v>
      </c>
      <c r="B63">
        <v>10879</v>
      </c>
      <c r="C63">
        <v>303</v>
      </c>
      <c r="D63">
        <v>1499584</v>
      </c>
      <c r="E63">
        <v>1515968</v>
      </c>
      <c r="F63">
        <v>10009704</v>
      </c>
      <c r="G63">
        <v>10018936</v>
      </c>
      <c r="H63">
        <v>53890</v>
      </c>
      <c r="I63">
        <v>57546</v>
      </c>
      <c r="J63">
        <f>flutter_fasta[[#This Row],[runtime_end]]-flutter_fasta[[#This Row],[runtime_start]]</f>
        <v>16384</v>
      </c>
      <c r="K63">
        <f>flutter_fasta[[#This Row],[native_end]]-flutter_fasta[[#This Row],[native_start]]</f>
        <v>9232</v>
      </c>
      <c r="L63">
        <f>flutter_fasta[[#This Row],[pss_end]]-flutter_fasta[[#This Row],[pss_start]]</f>
        <v>3656</v>
      </c>
    </row>
    <row r="64" spans="1:12" x14ac:dyDescent="0.3">
      <c r="A64">
        <v>62</v>
      </c>
      <c r="B64">
        <v>11002</v>
      </c>
      <c r="C64">
        <v>302</v>
      </c>
      <c r="D64">
        <v>1499592</v>
      </c>
      <c r="E64">
        <v>1515976</v>
      </c>
      <c r="F64">
        <v>10012576</v>
      </c>
      <c r="G64">
        <v>10017328</v>
      </c>
      <c r="H64">
        <v>53398</v>
      </c>
      <c r="I64">
        <v>57082</v>
      </c>
      <c r="J64">
        <f>flutter_fasta[[#This Row],[runtime_end]]-flutter_fasta[[#This Row],[runtime_start]]</f>
        <v>16384</v>
      </c>
      <c r="K64">
        <f>flutter_fasta[[#This Row],[native_end]]-flutter_fasta[[#This Row],[native_start]]</f>
        <v>4752</v>
      </c>
      <c r="L64">
        <f>flutter_fasta[[#This Row],[pss_end]]-flutter_fasta[[#This Row],[pss_start]]</f>
        <v>3684</v>
      </c>
    </row>
    <row r="65" spans="1:12" x14ac:dyDescent="0.3">
      <c r="A65">
        <v>63</v>
      </c>
      <c r="B65">
        <v>11123</v>
      </c>
      <c r="C65">
        <v>303</v>
      </c>
      <c r="D65">
        <v>1499592</v>
      </c>
      <c r="E65">
        <v>1515976</v>
      </c>
      <c r="F65">
        <v>10004880</v>
      </c>
      <c r="G65">
        <v>10017952</v>
      </c>
      <c r="H65">
        <v>53114</v>
      </c>
      <c r="I65">
        <v>57434</v>
      </c>
      <c r="J65">
        <f>flutter_fasta[[#This Row],[runtime_end]]-flutter_fasta[[#This Row],[runtime_start]]</f>
        <v>16384</v>
      </c>
      <c r="K65">
        <f>flutter_fasta[[#This Row],[native_end]]-flutter_fasta[[#This Row],[native_start]]</f>
        <v>13072</v>
      </c>
      <c r="L65">
        <f>flutter_fasta[[#This Row],[pss_end]]-flutter_fasta[[#This Row],[pss_start]]</f>
        <v>4320</v>
      </c>
    </row>
    <row r="66" spans="1:12" x14ac:dyDescent="0.3">
      <c r="A66">
        <v>64</v>
      </c>
      <c r="B66">
        <v>12143</v>
      </c>
      <c r="C66">
        <v>304</v>
      </c>
      <c r="D66">
        <v>1499960</v>
      </c>
      <c r="E66">
        <v>1516344</v>
      </c>
      <c r="F66">
        <v>9945400</v>
      </c>
      <c r="G66">
        <v>10022728</v>
      </c>
      <c r="H66">
        <v>53199</v>
      </c>
      <c r="I66">
        <v>57419</v>
      </c>
      <c r="J66">
        <f>flutter_fasta[[#This Row],[runtime_end]]-flutter_fasta[[#This Row],[runtime_start]]</f>
        <v>16384</v>
      </c>
      <c r="K66">
        <f>flutter_fasta[[#This Row],[native_end]]-flutter_fasta[[#This Row],[native_start]]</f>
        <v>77328</v>
      </c>
      <c r="L66">
        <f>flutter_fasta[[#This Row],[pss_end]]-flutter_fasta[[#This Row],[pss_start]]</f>
        <v>4220</v>
      </c>
    </row>
    <row r="67" spans="1:12" hidden="1" x14ac:dyDescent="0.3">
      <c r="A67">
        <v>65</v>
      </c>
      <c r="B67">
        <v>12336</v>
      </c>
      <c r="C67">
        <v>303</v>
      </c>
      <c r="D67">
        <v>1499720</v>
      </c>
      <c r="E67">
        <v>1516104</v>
      </c>
      <c r="F67">
        <v>10082000</v>
      </c>
      <c r="G67">
        <v>10017376</v>
      </c>
      <c r="H67">
        <v>53179</v>
      </c>
      <c r="I67">
        <v>57403</v>
      </c>
      <c r="J67">
        <f>flutter_fasta[[#This Row],[runtime_end]]-flutter_fasta[[#This Row],[runtime_start]]</f>
        <v>16384</v>
      </c>
      <c r="K67">
        <f>flutter_fasta[[#This Row],[native_end]]-flutter_fasta[[#This Row],[native_start]]</f>
        <v>-64624</v>
      </c>
      <c r="L67">
        <f>flutter_fasta[[#This Row],[pss_end]]-flutter_fasta[[#This Row],[pss_start]]</f>
        <v>4224</v>
      </c>
    </row>
    <row r="68" spans="1:12" x14ac:dyDescent="0.3">
      <c r="A68">
        <v>66</v>
      </c>
      <c r="B68">
        <v>12886</v>
      </c>
      <c r="C68">
        <v>302</v>
      </c>
      <c r="D68">
        <v>1499448</v>
      </c>
      <c r="E68">
        <v>1515832</v>
      </c>
      <c r="F68">
        <v>10015392</v>
      </c>
      <c r="G68">
        <v>10019504</v>
      </c>
      <c r="H68">
        <v>53560</v>
      </c>
      <c r="I68">
        <v>57100</v>
      </c>
      <c r="J68">
        <f>flutter_fasta[[#This Row],[runtime_end]]-flutter_fasta[[#This Row],[runtime_start]]</f>
        <v>16384</v>
      </c>
      <c r="K68">
        <f>flutter_fasta[[#This Row],[native_end]]-flutter_fasta[[#This Row],[native_start]]</f>
        <v>4112</v>
      </c>
      <c r="L68">
        <f>flutter_fasta[[#This Row],[pss_end]]-flutter_fasta[[#This Row],[pss_start]]</f>
        <v>3540</v>
      </c>
    </row>
    <row r="69" spans="1:12" x14ac:dyDescent="0.3">
      <c r="A69">
        <v>67</v>
      </c>
      <c r="B69">
        <v>13239</v>
      </c>
      <c r="C69">
        <v>301</v>
      </c>
      <c r="D69">
        <v>1499600</v>
      </c>
      <c r="E69">
        <v>1515984</v>
      </c>
      <c r="F69">
        <v>10006312</v>
      </c>
      <c r="G69">
        <v>10020024</v>
      </c>
      <c r="H69">
        <v>53152</v>
      </c>
      <c r="I69">
        <v>57376</v>
      </c>
      <c r="J69">
        <f>flutter_fasta[[#This Row],[runtime_end]]-flutter_fasta[[#This Row],[runtime_start]]</f>
        <v>16384</v>
      </c>
      <c r="K69">
        <f>flutter_fasta[[#This Row],[native_end]]-flutter_fasta[[#This Row],[native_start]]</f>
        <v>13712</v>
      </c>
      <c r="L69">
        <f>flutter_fasta[[#This Row],[pss_end]]-flutter_fasta[[#This Row],[pss_start]]</f>
        <v>4224</v>
      </c>
    </row>
    <row r="70" spans="1:12" x14ac:dyDescent="0.3">
      <c r="A70">
        <v>68</v>
      </c>
      <c r="B70">
        <v>15288</v>
      </c>
      <c r="C70">
        <v>311</v>
      </c>
      <c r="D70">
        <v>1499592</v>
      </c>
      <c r="E70">
        <v>1515976</v>
      </c>
      <c r="F70">
        <v>10007584</v>
      </c>
      <c r="G70">
        <v>10019488</v>
      </c>
      <c r="H70">
        <v>53414</v>
      </c>
      <c r="I70">
        <v>57046</v>
      </c>
      <c r="J70">
        <f>flutter_fasta[[#This Row],[runtime_end]]-flutter_fasta[[#This Row],[runtime_start]]</f>
        <v>16384</v>
      </c>
      <c r="K70">
        <f>flutter_fasta[[#This Row],[native_end]]-flutter_fasta[[#This Row],[native_start]]</f>
        <v>11904</v>
      </c>
      <c r="L70">
        <f>flutter_fasta[[#This Row],[pss_end]]-flutter_fasta[[#This Row],[pss_start]]</f>
        <v>3632</v>
      </c>
    </row>
    <row r="71" spans="1:12" x14ac:dyDescent="0.3">
      <c r="A71">
        <v>69</v>
      </c>
      <c r="B71">
        <v>17585</v>
      </c>
      <c r="C71">
        <v>303</v>
      </c>
      <c r="D71">
        <v>1499728</v>
      </c>
      <c r="E71">
        <v>1516112</v>
      </c>
      <c r="F71">
        <v>10005664</v>
      </c>
      <c r="G71">
        <v>10019488</v>
      </c>
      <c r="H71">
        <v>53554</v>
      </c>
      <c r="I71">
        <v>57418</v>
      </c>
      <c r="J71">
        <f>flutter_fasta[[#This Row],[runtime_end]]-flutter_fasta[[#This Row],[runtime_start]]</f>
        <v>16384</v>
      </c>
      <c r="K71">
        <f>flutter_fasta[[#This Row],[native_end]]-flutter_fasta[[#This Row],[native_start]]</f>
        <v>13824</v>
      </c>
      <c r="L71">
        <f>flutter_fasta[[#This Row],[pss_end]]-flutter_fasta[[#This Row],[pss_start]]</f>
        <v>3864</v>
      </c>
    </row>
    <row r="72" spans="1:12" x14ac:dyDescent="0.3">
      <c r="A72">
        <v>70</v>
      </c>
      <c r="B72">
        <v>20031</v>
      </c>
      <c r="C72">
        <v>304</v>
      </c>
      <c r="D72">
        <v>1499720</v>
      </c>
      <c r="E72">
        <v>1516104</v>
      </c>
      <c r="F72">
        <v>10011016</v>
      </c>
      <c r="G72">
        <v>10019720</v>
      </c>
      <c r="H72">
        <v>53923</v>
      </c>
      <c r="I72">
        <v>57095</v>
      </c>
      <c r="J72">
        <f>flutter_fasta[[#This Row],[runtime_end]]-flutter_fasta[[#This Row],[runtime_start]]</f>
        <v>16384</v>
      </c>
      <c r="K72">
        <f>flutter_fasta[[#This Row],[native_end]]-flutter_fasta[[#This Row],[native_start]]</f>
        <v>8704</v>
      </c>
      <c r="L72">
        <f>flutter_fasta[[#This Row],[pss_end]]-flutter_fasta[[#This Row],[pss_start]]</f>
        <v>3172</v>
      </c>
    </row>
    <row r="73" spans="1:12" x14ac:dyDescent="0.3">
      <c r="A73">
        <v>71</v>
      </c>
      <c r="B73">
        <v>22452</v>
      </c>
      <c r="C73">
        <v>304</v>
      </c>
      <c r="D73">
        <v>1499592</v>
      </c>
      <c r="E73">
        <v>1515976</v>
      </c>
      <c r="F73">
        <v>10014320</v>
      </c>
      <c r="G73">
        <v>10017904</v>
      </c>
      <c r="H73">
        <v>53526</v>
      </c>
      <c r="I73">
        <v>57074</v>
      </c>
      <c r="J73">
        <f>flutter_fasta[[#This Row],[runtime_end]]-flutter_fasta[[#This Row],[runtime_start]]</f>
        <v>16384</v>
      </c>
      <c r="K73">
        <f>flutter_fasta[[#This Row],[native_end]]-flutter_fasta[[#This Row],[native_start]]</f>
        <v>3584</v>
      </c>
      <c r="L73">
        <f>flutter_fasta[[#This Row],[pss_end]]-flutter_fasta[[#This Row],[pss_start]]</f>
        <v>3548</v>
      </c>
    </row>
    <row r="74" spans="1:12" x14ac:dyDescent="0.3">
      <c r="A74">
        <v>72</v>
      </c>
      <c r="B74">
        <v>24204</v>
      </c>
      <c r="C74">
        <v>305</v>
      </c>
      <c r="D74">
        <v>1499736</v>
      </c>
      <c r="E74">
        <v>1516120</v>
      </c>
      <c r="F74">
        <v>10015184</v>
      </c>
      <c r="G74">
        <v>10018656</v>
      </c>
      <c r="H74">
        <v>53114</v>
      </c>
      <c r="I74">
        <v>57334</v>
      </c>
      <c r="J74">
        <f>flutter_fasta[[#This Row],[runtime_end]]-flutter_fasta[[#This Row],[runtime_start]]</f>
        <v>16384</v>
      </c>
      <c r="K74">
        <f>flutter_fasta[[#This Row],[native_end]]-flutter_fasta[[#This Row],[native_start]]</f>
        <v>3472</v>
      </c>
      <c r="L74">
        <f>flutter_fasta[[#This Row],[pss_end]]-flutter_fasta[[#This Row],[pss_start]]</f>
        <v>4220</v>
      </c>
    </row>
    <row r="75" spans="1:12" x14ac:dyDescent="0.3">
      <c r="A75">
        <v>73</v>
      </c>
      <c r="B75">
        <v>24327</v>
      </c>
      <c r="C75">
        <v>302</v>
      </c>
      <c r="D75">
        <v>1499456</v>
      </c>
      <c r="E75">
        <v>1515840</v>
      </c>
      <c r="F75">
        <v>9938080</v>
      </c>
      <c r="G75">
        <v>10018080</v>
      </c>
      <c r="H75">
        <v>53092</v>
      </c>
      <c r="I75">
        <v>57300</v>
      </c>
      <c r="J75">
        <f>flutter_fasta[[#This Row],[runtime_end]]-flutter_fasta[[#This Row],[runtime_start]]</f>
        <v>16384</v>
      </c>
      <c r="K75">
        <f>flutter_fasta[[#This Row],[native_end]]-flutter_fasta[[#This Row],[native_start]]</f>
        <v>80000</v>
      </c>
      <c r="L75">
        <f>flutter_fasta[[#This Row],[pss_end]]-flutter_fasta[[#This Row],[pss_start]]</f>
        <v>4208</v>
      </c>
    </row>
    <row r="76" spans="1:12" x14ac:dyDescent="0.3">
      <c r="A76">
        <v>74</v>
      </c>
      <c r="B76">
        <v>24447</v>
      </c>
      <c r="C76">
        <v>301</v>
      </c>
      <c r="D76">
        <v>1499680</v>
      </c>
      <c r="E76">
        <v>1516064</v>
      </c>
      <c r="F76">
        <v>10008984</v>
      </c>
      <c r="G76">
        <v>10022808</v>
      </c>
      <c r="H76">
        <v>53528</v>
      </c>
      <c r="I76">
        <v>57111</v>
      </c>
      <c r="J76">
        <f>flutter_fasta[[#This Row],[runtime_end]]-flutter_fasta[[#This Row],[runtime_start]]</f>
        <v>16384</v>
      </c>
      <c r="K76">
        <f>flutter_fasta[[#This Row],[native_end]]-flutter_fasta[[#This Row],[native_start]]</f>
        <v>13824</v>
      </c>
      <c r="L76">
        <f>flutter_fasta[[#This Row],[pss_end]]-flutter_fasta[[#This Row],[pss_start]]</f>
        <v>3583</v>
      </c>
    </row>
    <row r="77" spans="1:12" x14ac:dyDescent="0.3">
      <c r="A77">
        <v>75</v>
      </c>
      <c r="B77">
        <v>24564</v>
      </c>
      <c r="C77">
        <v>304</v>
      </c>
      <c r="D77">
        <v>1499592</v>
      </c>
      <c r="E77">
        <v>1515976</v>
      </c>
      <c r="F77">
        <v>10004040</v>
      </c>
      <c r="G77">
        <v>10017112</v>
      </c>
      <c r="H77">
        <v>53500</v>
      </c>
      <c r="I77">
        <v>57368</v>
      </c>
      <c r="J77">
        <f>flutter_fasta[[#This Row],[runtime_end]]-flutter_fasta[[#This Row],[runtime_start]]</f>
        <v>16384</v>
      </c>
      <c r="K77">
        <f>flutter_fasta[[#This Row],[native_end]]-flutter_fasta[[#This Row],[native_start]]</f>
        <v>13072</v>
      </c>
      <c r="L77">
        <f>flutter_fasta[[#This Row],[pss_end]]-flutter_fasta[[#This Row],[pss_start]]</f>
        <v>3868</v>
      </c>
    </row>
    <row r="78" spans="1:12" x14ac:dyDescent="0.3">
      <c r="A78">
        <v>76</v>
      </c>
      <c r="B78">
        <v>24685</v>
      </c>
      <c r="C78">
        <v>301</v>
      </c>
      <c r="D78">
        <v>1499728</v>
      </c>
      <c r="E78">
        <v>1516112</v>
      </c>
      <c r="F78">
        <v>10014720</v>
      </c>
      <c r="G78">
        <v>10020112</v>
      </c>
      <c r="H78">
        <v>53480</v>
      </c>
      <c r="I78">
        <v>57016</v>
      </c>
      <c r="J78">
        <f>flutter_fasta[[#This Row],[runtime_end]]-flutter_fasta[[#This Row],[runtime_start]]</f>
        <v>16384</v>
      </c>
      <c r="K78">
        <f>flutter_fasta[[#This Row],[native_end]]-flutter_fasta[[#This Row],[native_start]]</f>
        <v>5392</v>
      </c>
      <c r="L78">
        <f>flutter_fasta[[#This Row],[pss_end]]-flutter_fasta[[#This Row],[pss_start]]</f>
        <v>3536</v>
      </c>
    </row>
    <row r="79" spans="1:12" x14ac:dyDescent="0.3">
      <c r="A79">
        <v>77</v>
      </c>
      <c r="B79">
        <v>27004</v>
      </c>
      <c r="C79">
        <v>305</v>
      </c>
      <c r="D79">
        <v>1499816</v>
      </c>
      <c r="E79">
        <v>1516200</v>
      </c>
      <c r="F79">
        <v>9943504</v>
      </c>
      <c r="G79">
        <v>10022752</v>
      </c>
      <c r="H79">
        <v>53120</v>
      </c>
      <c r="I79">
        <v>57360</v>
      </c>
      <c r="J79">
        <f>flutter_fasta[[#This Row],[runtime_end]]-flutter_fasta[[#This Row],[runtime_start]]</f>
        <v>16384</v>
      </c>
      <c r="K79">
        <f>flutter_fasta[[#This Row],[native_end]]-flutter_fasta[[#This Row],[native_start]]</f>
        <v>79248</v>
      </c>
      <c r="L79">
        <f>flutter_fasta[[#This Row],[pss_end]]-flutter_fasta[[#This Row],[pss_start]]</f>
        <v>4240</v>
      </c>
    </row>
    <row r="80" spans="1:12" x14ac:dyDescent="0.3">
      <c r="A80">
        <v>78</v>
      </c>
      <c r="B80">
        <v>29419</v>
      </c>
      <c r="C80">
        <v>302</v>
      </c>
      <c r="D80">
        <v>1499592</v>
      </c>
      <c r="E80">
        <v>1515976</v>
      </c>
      <c r="F80">
        <v>10006448</v>
      </c>
      <c r="G80">
        <v>10020160</v>
      </c>
      <c r="H80">
        <v>53467</v>
      </c>
      <c r="I80">
        <v>57091</v>
      </c>
      <c r="J80">
        <f>flutter_fasta[[#This Row],[runtime_end]]-flutter_fasta[[#This Row],[runtime_start]]</f>
        <v>16384</v>
      </c>
      <c r="K80">
        <f>flutter_fasta[[#This Row],[native_end]]-flutter_fasta[[#This Row],[native_start]]</f>
        <v>13712</v>
      </c>
      <c r="L80">
        <f>flutter_fasta[[#This Row],[pss_end]]-flutter_fasta[[#This Row],[pss_start]]</f>
        <v>3624</v>
      </c>
    </row>
    <row r="81" spans="1:12" x14ac:dyDescent="0.3">
      <c r="A81">
        <v>79</v>
      </c>
      <c r="B81">
        <v>31612</v>
      </c>
      <c r="C81">
        <v>303</v>
      </c>
      <c r="D81">
        <v>1499728</v>
      </c>
      <c r="E81">
        <v>1516112</v>
      </c>
      <c r="F81">
        <v>10007168</v>
      </c>
      <c r="G81">
        <v>10020880</v>
      </c>
      <c r="H81">
        <v>53171</v>
      </c>
      <c r="I81">
        <v>57379</v>
      </c>
      <c r="J81">
        <f>flutter_fasta[[#This Row],[runtime_end]]-flutter_fasta[[#This Row],[runtime_start]]</f>
        <v>16384</v>
      </c>
      <c r="K81">
        <f>flutter_fasta[[#This Row],[native_end]]-flutter_fasta[[#This Row],[native_start]]</f>
        <v>13712</v>
      </c>
      <c r="L81">
        <f>flutter_fasta[[#This Row],[pss_end]]-flutter_fasta[[#This Row],[pss_start]]</f>
        <v>4208</v>
      </c>
    </row>
    <row r="82" spans="1:12" x14ac:dyDescent="0.3">
      <c r="A82">
        <v>80</v>
      </c>
      <c r="B82">
        <v>2430</v>
      </c>
      <c r="C82">
        <v>303</v>
      </c>
      <c r="D82">
        <v>1499728</v>
      </c>
      <c r="E82">
        <v>1516112</v>
      </c>
      <c r="F82">
        <v>10012688</v>
      </c>
      <c r="G82">
        <v>10018080</v>
      </c>
      <c r="H82">
        <v>53413</v>
      </c>
      <c r="I82">
        <v>57025</v>
      </c>
      <c r="J82">
        <f>flutter_fasta[[#This Row],[runtime_end]]-flutter_fasta[[#This Row],[runtime_start]]</f>
        <v>16384</v>
      </c>
      <c r="K82">
        <f>flutter_fasta[[#This Row],[native_end]]-flutter_fasta[[#This Row],[native_start]]</f>
        <v>5392</v>
      </c>
      <c r="L82">
        <f>flutter_fasta[[#This Row],[pss_end]]-flutter_fasta[[#This Row],[pss_start]]</f>
        <v>3612</v>
      </c>
    </row>
    <row r="83" spans="1:12" hidden="1" x14ac:dyDescent="0.3">
      <c r="A83">
        <v>81</v>
      </c>
      <c r="B83">
        <v>5128</v>
      </c>
      <c r="C83">
        <v>303</v>
      </c>
      <c r="D83">
        <v>1499720</v>
      </c>
      <c r="E83">
        <v>1516104</v>
      </c>
      <c r="F83">
        <v>10081520</v>
      </c>
      <c r="G83">
        <v>10018176</v>
      </c>
      <c r="H83">
        <v>53447</v>
      </c>
      <c r="I83">
        <v>57015</v>
      </c>
      <c r="J83">
        <f>flutter_fasta[[#This Row],[runtime_end]]-flutter_fasta[[#This Row],[runtime_start]]</f>
        <v>16384</v>
      </c>
      <c r="K83">
        <f>flutter_fasta[[#This Row],[native_end]]-flutter_fasta[[#This Row],[native_start]]</f>
        <v>-63344</v>
      </c>
      <c r="L83">
        <f>flutter_fasta[[#This Row],[pss_end]]-flutter_fasta[[#This Row],[pss_start]]</f>
        <v>3568</v>
      </c>
    </row>
    <row r="84" spans="1:12" x14ac:dyDescent="0.3">
      <c r="A84">
        <v>82</v>
      </c>
      <c r="B84">
        <v>5409</v>
      </c>
      <c r="C84">
        <v>303</v>
      </c>
      <c r="D84">
        <v>1499720</v>
      </c>
      <c r="E84">
        <v>1516104</v>
      </c>
      <c r="F84">
        <v>10008528</v>
      </c>
      <c r="G84">
        <v>10019040</v>
      </c>
      <c r="H84">
        <v>53455</v>
      </c>
      <c r="I84">
        <v>57007</v>
      </c>
      <c r="J84">
        <f>flutter_fasta[[#This Row],[runtime_end]]-flutter_fasta[[#This Row],[runtime_start]]</f>
        <v>16384</v>
      </c>
      <c r="K84">
        <f>flutter_fasta[[#This Row],[native_end]]-flutter_fasta[[#This Row],[native_start]]</f>
        <v>10512</v>
      </c>
      <c r="L84">
        <f>flutter_fasta[[#This Row],[pss_end]]-flutter_fasta[[#This Row],[pss_start]]</f>
        <v>3552</v>
      </c>
    </row>
    <row r="85" spans="1:12" x14ac:dyDescent="0.3">
      <c r="A85">
        <v>83</v>
      </c>
      <c r="B85">
        <v>6794</v>
      </c>
      <c r="C85">
        <v>304</v>
      </c>
      <c r="D85">
        <v>1499816</v>
      </c>
      <c r="E85">
        <v>1516200</v>
      </c>
      <c r="F85">
        <v>10007304</v>
      </c>
      <c r="G85">
        <v>10020488</v>
      </c>
      <c r="H85">
        <v>53497</v>
      </c>
      <c r="I85">
        <v>57021</v>
      </c>
      <c r="J85">
        <f>flutter_fasta[[#This Row],[runtime_end]]-flutter_fasta[[#This Row],[runtime_start]]</f>
        <v>16384</v>
      </c>
      <c r="K85">
        <f>flutter_fasta[[#This Row],[native_end]]-flutter_fasta[[#This Row],[native_start]]</f>
        <v>13184</v>
      </c>
      <c r="L85">
        <f>flutter_fasta[[#This Row],[pss_end]]-flutter_fasta[[#This Row],[pss_start]]</f>
        <v>3524</v>
      </c>
    </row>
    <row r="86" spans="1:12" x14ac:dyDescent="0.3">
      <c r="A86">
        <v>84</v>
      </c>
      <c r="B86">
        <v>6916</v>
      </c>
      <c r="C86">
        <v>302</v>
      </c>
      <c r="D86">
        <v>1499720</v>
      </c>
      <c r="E86">
        <v>1516104</v>
      </c>
      <c r="F86">
        <v>10006768</v>
      </c>
      <c r="G86">
        <v>10019840</v>
      </c>
      <c r="H86">
        <v>53503</v>
      </c>
      <c r="I86">
        <v>56998</v>
      </c>
      <c r="J86">
        <f>flutter_fasta[[#This Row],[runtime_end]]-flutter_fasta[[#This Row],[runtime_start]]</f>
        <v>16384</v>
      </c>
      <c r="K86">
        <f>flutter_fasta[[#This Row],[native_end]]-flutter_fasta[[#This Row],[native_start]]</f>
        <v>13072</v>
      </c>
      <c r="L86">
        <f>flutter_fasta[[#This Row],[pss_end]]-flutter_fasta[[#This Row],[pss_start]]</f>
        <v>3495</v>
      </c>
    </row>
    <row r="87" spans="1:12" x14ac:dyDescent="0.3">
      <c r="A87">
        <v>85</v>
      </c>
      <c r="B87">
        <v>7042</v>
      </c>
      <c r="C87">
        <v>303</v>
      </c>
      <c r="D87">
        <v>1499592</v>
      </c>
      <c r="E87">
        <v>1515976</v>
      </c>
      <c r="F87">
        <v>10007328</v>
      </c>
      <c r="G87">
        <v>10017952</v>
      </c>
      <c r="H87">
        <v>53475</v>
      </c>
      <c r="I87">
        <v>57015</v>
      </c>
      <c r="J87">
        <f>flutter_fasta[[#This Row],[runtime_end]]-flutter_fasta[[#This Row],[runtime_start]]</f>
        <v>16384</v>
      </c>
      <c r="K87">
        <f>flutter_fasta[[#This Row],[native_end]]-flutter_fasta[[#This Row],[native_start]]</f>
        <v>10624</v>
      </c>
      <c r="L87">
        <f>flutter_fasta[[#This Row],[pss_end]]-flutter_fasta[[#This Row],[pss_start]]</f>
        <v>3540</v>
      </c>
    </row>
    <row r="88" spans="1:12" x14ac:dyDescent="0.3">
      <c r="A88">
        <v>86</v>
      </c>
      <c r="B88">
        <v>7164</v>
      </c>
      <c r="C88">
        <v>305</v>
      </c>
      <c r="D88">
        <v>1499944</v>
      </c>
      <c r="E88">
        <v>1516328</v>
      </c>
      <c r="F88">
        <v>10008744</v>
      </c>
      <c r="G88">
        <v>10021816</v>
      </c>
      <c r="H88">
        <v>53015</v>
      </c>
      <c r="I88">
        <v>57311</v>
      </c>
      <c r="J88">
        <f>flutter_fasta[[#This Row],[runtime_end]]-flutter_fasta[[#This Row],[runtime_start]]</f>
        <v>16384</v>
      </c>
      <c r="K88">
        <f>flutter_fasta[[#This Row],[native_end]]-flutter_fasta[[#This Row],[native_start]]</f>
        <v>13072</v>
      </c>
      <c r="L88">
        <f>flutter_fasta[[#This Row],[pss_end]]-flutter_fasta[[#This Row],[pss_start]]</f>
        <v>4296</v>
      </c>
    </row>
    <row r="89" spans="1:12" x14ac:dyDescent="0.3">
      <c r="A89">
        <v>87</v>
      </c>
      <c r="B89">
        <v>7293</v>
      </c>
      <c r="C89">
        <v>302</v>
      </c>
      <c r="D89">
        <v>1499728</v>
      </c>
      <c r="E89">
        <v>1516112</v>
      </c>
      <c r="F89">
        <v>10008392</v>
      </c>
      <c r="G89">
        <v>10017624</v>
      </c>
      <c r="H89">
        <v>53475</v>
      </c>
      <c r="I89">
        <v>57082</v>
      </c>
      <c r="J89">
        <f>flutter_fasta[[#This Row],[runtime_end]]-flutter_fasta[[#This Row],[runtime_start]]</f>
        <v>16384</v>
      </c>
      <c r="K89">
        <f>flutter_fasta[[#This Row],[native_end]]-flutter_fasta[[#This Row],[native_start]]</f>
        <v>9232</v>
      </c>
      <c r="L89">
        <f>flutter_fasta[[#This Row],[pss_end]]-flutter_fasta[[#This Row],[pss_start]]</f>
        <v>3607</v>
      </c>
    </row>
    <row r="90" spans="1:12" x14ac:dyDescent="0.3">
      <c r="A90">
        <v>88</v>
      </c>
      <c r="B90">
        <v>9425</v>
      </c>
      <c r="C90">
        <v>301</v>
      </c>
      <c r="D90">
        <v>1499456</v>
      </c>
      <c r="E90">
        <v>1515840</v>
      </c>
      <c r="F90">
        <v>10007008</v>
      </c>
      <c r="G90">
        <v>10018912</v>
      </c>
      <c r="H90">
        <v>53458</v>
      </c>
      <c r="I90">
        <v>56989</v>
      </c>
      <c r="J90">
        <f>flutter_fasta[[#This Row],[runtime_end]]-flutter_fasta[[#This Row],[runtime_start]]</f>
        <v>16384</v>
      </c>
      <c r="K90">
        <f>flutter_fasta[[#This Row],[native_end]]-flutter_fasta[[#This Row],[native_start]]</f>
        <v>11904</v>
      </c>
      <c r="L90">
        <f>flutter_fasta[[#This Row],[pss_end]]-flutter_fasta[[#This Row],[pss_start]]</f>
        <v>3531</v>
      </c>
    </row>
    <row r="91" spans="1:12" x14ac:dyDescent="0.3">
      <c r="A91">
        <v>89</v>
      </c>
      <c r="B91">
        <v>11430</v>
      </c>
      <c r="C91">
        <v>305</v>
      </c>
      <c r="D91">
        <v>1499592</v>
      </c>
      <c r="E91">
        <v>1515976</v>
      </c>
      <c r="F91">
        <v>9939416</v>
      </c>
      <c r="G91">
        <v>10018776</v>
      </c>
      <c r="H91">
        <v>53434</v>
      </c>
      <c r="I91">
        <v>57006</v>
      </c>
      <c r="J91">
        <f>flutter_fasta[[#This Row],[runtime_end]]-flutter_fasta[[#This Row],[runtime_start]]</f>
        <v>16384</v>
      </c>
      <c r="K91">
        <f>flutter_fasta[[#This Row],[native_end]]-flutter_fasta[[#This Row],[native_start]]</f>
        <v>79360</v>
      </c>
      <c r="L91">
        <f>flutter_fasta[[#This Row],[pss_end]]-flutter_fasta[[#This Row],[pss_start]]</f>
        <v>3572</v>
      </c>
    </row>
    <row r="92" spans="1:12" x14ac:dyDescent="0.3">
      <c r="A92">
        <v>90</v>
      </c>
      <c r="B92">
        <v>11550</v>
      </c>
      <c r="C92">
        <v>301</v>
      </c>
      <c r="D92">
        <v>1499728</v>
      </c>
      <c r="E92">
        <v>1516112</v>
      </c>
      <c r="F92">
        <v>9939104</v>
      </c>
      <c r="G92">
        <v>10018464</v>
      </c>
      <c r="H92">
        <v>53481</v>
      </c>
      <c r="I92">
        <v>57001</v>
      </c>
      <c r="J92">
        <f>flutter_fasta[[#This Row],[runtime_end]]-flutter_fasta[[#This Row],[runtime_start]]</f>
        <v>16384</v>
      </c>
      <c r="K92">
        <f>flutter_fasta[[#This Row],[native_end]]-flutter_fasta[[#This Row],[native_start]]</f>
        <v>79360</v>
      </c>
      <c r="L92">
        <f>flutter_fasta[[#This Row],[pss_end]]-flutter_fasta[[#This Row],[pss_start]]</f>
        <v>3520</v>
      </c>
    </row>
    <row r="93" spans="1:12" x14ac:dyDescent="0.3">
      <c r="A93">
        <v>91</v>
      </c>
      <c r="B93">
        <v>12569</v>
      </c>
      <c r="C93">
        <v>304</v>
      </c>
      <c r="D93">
        <v>1499728</v>
      </c>
      <c r="E93">
        <v>1516112</v>
      </c>
      <c r="F93">
        <v>9939472</v>
      </c>
      <c r="G93">
        <v>10018720</v>
      </c>
      <c r="H93">
        <v>53429</v>
      </c>
      <c r="I93">
        <v>57073</v>
      </c>
      <c r="J93">
        <f>flutter_fasta[[#This Row],[runtime_end]]-flutter_fasta[[#This Row],[runtime_start]]</f>
        <v>16384</v>
      </c>
      <c r="K93">
        <f>flutter_fasta[[#This Row],[native_end]]-flutter_fasta[[#This Row],[native_start]]</f>
        <v>79248</v>
      </c>
      <c r="L93">
        <f>flutter_fasta[[#This Row],[pss_end]]-flutter_fasta[[#This Row],[pss_start]]</f>
        <v>3644</v>
      </c>
    </row>
    <row r="94" spans="1:12" x14ac:dyDescent="0.3">
      <c r="A94">
        <v>92</v>
      </c>
      <c r="B94">
        <v>13582</v>
      </c>
      <c r="C94">
        <v>303</v>
      </c>
      <c r="D94">
        <v>1499456</v>
      </c>
      <c r="E94">
        <v>1515840</v>
      </c>
      <c r="F94">
        <v>10006688</v>
      </c>
      <c r="G94">
        <v>10019760</v>
      </c>
      <c r="H94">
        <v>53281</v>
      </c>
      <c r="I94">
        <v>56969</v>
      </c>
      <c r="J94">
        <f>flutter_fasta[[#This Row],[runtime_end]]-flutter_fasta[[#This Row],[runtime_start]]</f>
        <v>16384</v>
      </c>
      <c r="K94">
        <f>flutter_fasta[[#This Row],[native_end]]-flutter_fasta[[#This Row],[native_start]]</f>
        <v>13072</v>
      </c>
      <c r="L94">
        <f>flutter_fasta[[#This Row],[pss_end]]-flutter_fasta[[#This Row],[pss_start]]</f>
        <v>3688</v>
      </c>
    </row>
    <row r="95" spans="1:12" x14ac:dyDescent="0.3">
      <c r="A95">
        <v>93</v>
      </c>
      <c r="B95">
        <v>15691</v>
      </c>
      <c r="C95">
        <v>304</v>
      </c>
      <c r="D95">
        <v>1516112</v>
      </c>
      <c r="E95">
        <v>1516112</v>
      </c>
      <c r="F95">
        <v>10014696</v>
      </c>
      <c r="G95">
        <v>10019448</v>
      </c>
      <c r="H95">
        <v>53102</v>
      </c>
      <c r="I95">
        <v>57326</v>
      </c>
      <c r="J95">
        <f>flutter_fasta[[#This Row],[runtime_end]]-flutter_fasta[[#This Row],[runtime_start]]</f>
        <v>0</v>
      </c>
      <c r="K95">
        <f>flutter_fasta[[#This Row],[native_end]]-flutter_fasta[[#This Row],[native_start]]</f>
        <v>4752</v>
      </c>
      <c r="L95">
        <f>flutter_fasta[[#This Row],[pss_end]]-flutter_fasta[[#This Row],[pss_start]]</f>
        <v>4224</v>
      </c>
    </row>
    <row r="96" spans="1:12" x14ac:dyDescent="0.3">
      <c r="A96">
        <v>94</v>
      </c>
      <c r="B96">
        <v>17847</v>
      </c>
      <c r="C96">
        <v>302</v>
      </c>
      <c r="D96">
        <v>1499816</v>
      </c>
      <c r="E96">
        <v>1516200</v>
      </c>
      <c r="F96">
        <v>10013544</v>
      </c>
      <c r="G96">
        <v>10022136</v>
      </c>
      <c r="H96">
        <v>53393</v>
      </c>
      <c r="I96">
        <v>57089</v>
      </c>
      <c r="J96">
        <f>flutter_fasta[[#This Row],[runtime_end]]-flutter_fasta[[#This Row],[runtime_start]]</f>
        <v>16384</v>
      </c>
      <c r="K96">
        <f>flutter_fasta[[#This Row],[native_end]]-flutter_fasta[[#This Row],[native_start]]</f>
        <v>8592</v>
      </c>
      <c r="L96">
        <f>flutter_fasta[[#This Row],[pss_end]]-flutter_fasta[[#This Row],[pss_start]]</f>
        <v>3696</v>
      </c>
    </row>
    <row r="97" spans="1:12" hidden="1" x14ac:dyDescent="0.3">
      <c r="A97">
        <v>95</v>
      </c>
      <c r="B97">
        <v>19355</v>
      </c>
      <c r="C97">
        <v>301</v>
      </c>
      <c r="D97">
        <v>1499728</v>
      </c>
      <c r="E97">
        <v>1516112</v>
      </c>
      <c r="F97">
        <v>10081848</v>
      </c>
      <c r="G97">
        <v>10017224</v>
      </c>
      <c r="H97">
        <v>53353</v>
      </c>
      <c r="I97">
        <v>56965</v>
      </c>
      <c r="J97">
        <f>flutter_fasta[[#This Row],[runtime_end]]-flutter_fasta[[#This Row],[runtime_start]]</f>
        <v>16384</v>
      </c>
      <c r="K97">
        <f>flutter_fasta[[#This Row],[native_end]]-flutter_fasta[[#This Row],[native_start]]</f>
        <v>-64624</v>
      </c>
      <c r="L97">
        <f>flutter_fasta[[#This Row],[pss_end]]-flutter_fasta[[#This Row],[pss_start]]</f>
        <v>3612</v>
      </c>
    </row>
    <row r="98" spans="1:12" x14ac:dyDescent="0.3">
      <c r="A98">
        <v>96</v>
      </c>
      <c r="B98">
        <v>19474</v>
      </c>
      <c r="C98">
        <v>304</v>
      </c>
      <c r="D98">
        <v>1499728</v>
      </c>
      <c r="E98">
        <v>1516112</v>
      </c>
      <c r="F98">
        <v>10009648</v>
      </c>
      <c r="G98">
        <v>10018352</v>
      </c>
      <c r="H98">
        <v>53601</v>
      </c>
      <c r="I98">
        <v>57049</v>
      </c>
      <c r="J98">
        <f>flutter_fasta[[#This Row],[runtime_end]]-flutter_fasta[[#This Row],[runtime_start]]</f>
        <v>16384</v>
      </c>
      <c r="K98">
        <f>flutter_fasta[[#This Row],[native_end]]-flutter_fasta[[#This Row],[native_start]]</f>
        <v>8704</v>
      </c>
      <c r="L98">
        <f>flutter_fasta[[#This Row],[pss_end]]-flutter_fasta[[#This Row],[pss_start]]</f>
        <v>3448</v>
      </c>
    </row>
    <row r="99" spans="1:12" hidden="1" x14ac:dyDescent="0.3">
      <c r="A99">
        <v>97</v>
      </c>
      <c r="B99">
        <v>19592</v>
      </c>
      <c r="C99">
        <v>304</v>
      </c>
      <c r="D99">
        <v>1499952</v>
      </c>
      <c r="E99">
        <v>1516336</v>
      </c>
      <c r="F99">
        <v>10086528</v>
      </c>
      <c r="G99">
        <v>10022544</v>
      </c>
      <c r="H99">
        <v>53049</v>
      </c>
      <c r="I99">
        <v>57309</v>
      </c>
      <c r="J99">
        <f>flutter_fasta[[#This Row],[runtime_end]]-flutter_fasta[[#This Row],[runtime_start]]</f>
        <v>16384</v>
      </c>
      <c r="K99">
        <f>flutter_fasta[[#This Row],[native_end]]-flutter_fasta[[#This Row],[native_start]]</f>
        <v>-63984</v>
      </c>
      <c r="L99">
        <f>flutter_fasta[[#This Row],[pss_end]]-flutter_fasta[[#This Row],[pss_start]]</f>
        <v>4260</v>
      </c>
    </row>
    <row r="100" spans="1:12" x14ac:dyDescent="0.3">
      <c r="A100">
        <v>98</v>
      </c>
      <c r="B100">
        <v>19711</v>
      </c>
      <c r="C100">
        <v>304</v>
      </c>
      <c r="D100">
        <v>1499816</v>
      </c>
      <c r="E100">
        <v>1516200</v>
      </c>
      <c r="F100">
        <v>10012112</v>
      </c>
      <c r="G100">
        <v>10022624</v>
      </c>
      <c r="H100">
        <v>53061</v>
      </c>
      <c r="I100">
        <v>57293</v>
      </c>
      <c r="J100">
        <f>flutter_fasta[[#This Row],[runtime_end]]-flutter_fasta[[#This Row],[runtime_start]]</f>
        <v>16384</v>
      </c>
      <c r="K100">
        <f>flutter_fasta[[#This Row],[native_end]]-flutter_fasta[[#This Row],[native_start]]</f>
        <v>10512</v>
      </c>
      <c r="L100">
        <f>flutter_fasta[[#This Row],[pss_end]]-flutter_fasta[[#This Row],[pss_start]]</f>
        <v>4232</v>
      </c>
    </row>
    <row r="101" spans="1:12" x14ac:dyDescent="0.3">
      <c r="A101">
        <v>99</v>
      </c>
      <c r="B101">
        <v>19830</v>
      </c>
      <c r="C101">
        <v>304</v>
      </c>
      <c r="D101">
        <v>1499728</v>
      </c>
      <c r="E101">
        <v>1516112</v>
      </c>
      <c r="F101">
        <v>10007248</v>
      </c>
      <c r="G101">
        <v>10018512</v>
      </c>
      <c r="H101">
        <v>53457</v>
      </c>
      <c r="I101">
        <v>57009</v>
      </c>
      <c r="J101">
        <f>flutter_fasta[[#This Row],[runtime_end]]-flutter_fasta[[#This Row],[runtime_start]]</f>
        <v>16384</v>
      </c>
      <c r="K101">
        <f>flutter_fasta[[#This Row],[native_end]]-flutter_fasta[[#This Row],[native_start]]</f>
        <v>11264</v>
      </c>
      <c r="L101">
        <f>flutter_fasta[[#This Row],[pss_end]]-flutter_fasta[[#This Row],[pss_start]]</f>
        <v>3552</v>
      </c>
    </row>
    <row r="102" spans="1:12" x14ac:dyDescent="0.3">
      <c r="A102">
        <v>100</v>
      </c>
      <c r="B102">
        <v>21837</v>
      </c>
      <c r="C102">
        <v>303</v>
      </c>
      <c r="D102">
        <v>1499456</v>
      </c>
      <c r="E102">
        <v>1515840</v>
      </c>
      <c r="F102">
        <v>10005576</v>
      </c>
      <c r="G102">
        <v>10016200</v>
      </c>
      <c r="H102">
        <v>53074</v>
      </c>
      <c r="I102">
        <v>57290</v>
      </c>
      <c r="J102">
        <f>flutter_fasta[[#This Row],[runtime_end]]-flutter_fasta[[#This Row],[runtime_start]]</f>
        <v>16384</v>
      </c>
      <c r="K102">
        <f>flutter_fasta[[#This Row],[native_end]]-flutter_fasta[[#This Row],[native_start]]</f>
        <v>10624</v>
      </c>
      <c r="L102">
        <f>flutter_fasta[[#This Row],[pss_end]]-flutter_fasta[[#This Row],[pss_start]]</f>
        <v>4216</v>
      </c>
    </row>
    <row r="103" spans="1:12" x14ac:dyDescent="0.3">
      <c r="A103">
        <v>101</v>
      </c>
      <c r="B103">
        <v>23927</v>
      </c>
      <c r="C103">
        <v>304</v>
      </c>
      <c r="D103">
        <v>1499592</v>
      </c>
      <c r="E103">
        <v>1515976</v>
      </c>
      <c r="F103">
        <v>10005744</v>
      </c>
      <c r="G103">
        <v>10018816</v>
      </c>
      <c r="H103">
        <v>53466</v>
      </c>
      <c r="I103">
        <v>57050</v>
      </c>
      <c r="J103">
        <f>flutter_fasta[[#This Row],[runtime_end]]-flutter_fasta[[#This Row],[runtime_start]]</f>
        <v>16384</v>
      </c>
      <c r="K103">
        <f>flutter_fasta[[#This Row],[native_end]]-flutter_fasta[[#This Row],[native_start]]</f>
        <v>13072</v>
      </c>
      <c r="L103">
        <f>flutter_fasta[[#This Row],[pss_end]]-flutter_fasta[[#This Row],[pss_start]]</f>
        <v>3584</v>
      </c>
    </row>
    <row r="104" spans="1:12" x14ac:dyDescent="0.3">
      <c r="A104">
        <v>102</v>
      </c>
      <c r="B104">
        <v>25271</v>
      </c>
      <c r="C104">
        <v>300</v>
      </c>
      <c r="D104">
        <v>1499440</v>
      </c>
      <c r="E104">
        <v>1515824</v>
      </c>
      <c r="F104">
        <v>9936784</v>
      </c>
      <c r="G104">
        <v>10018464</v>
      </c>
      <c r="H104">
        <v>53301</v>
      </c>
      <c r="I104">
        <v>56817</v>
      </c>
      <c r="J104">
        <f>flutter_fasta[[#This Row],[runtime_end]]-flutter_fasta[[#This Row],[runtime_start]]</f>
        <v>16384</v>
      </c>
      <c r="K104">
        <f>flutter_fasta[[#This Row],[native_end]]-flutter_fasta[[#This Row],[native_start]]</f>
        <v>81680</v>
      </c>
      <c r="L104">
        <f>flutter_fasta[[#This Row],[pss_end]]-flutter_fasta[[#This Row],[pss_start]]</f>
        <v>3516</v>
      </c>
    </row>
    <row r="105" spans="1:12" x14ac:dyDescent="0.3">
      <c r="C105">
        <f>AVERAGE(flutter_fasta[elapsed_times])</f>
        <v>304.27184466019418</v>
      </c>
      <c r="D105">
        <f>AVERAGE(flutter_fasta[runtime_start])</f>
        <v>1502777.3203883495</v>
      </c>
      <c r="E105">
        <f>AVERAGE(flutter_fasta[runtime_end])</f>
        <v>1515820.8932038834</v>
      </c>
      <c r="F105">
        <f>AVERAGE(flutter_fasta[native_start])</f>
        <v>10141858.485436894</v>
      </c>
      <c r="G105">
        <f>AVERAGE(flutter_fasta[native_end])</f>
        <v>10145608.776699029</v>
      </c>
      <c r="H105">
        <f>AVERAGE(flutter_fasta[pss_start])</f>
        <v>53141.368932038837</v>
      </c>
      <c r="I105">
        <f>AVERAGE(flutter_fasta[pss_end])</f>
        <v>56998.165048543691</v>
      </c>
      <c r="J105">
        <f>AVERAGE(flutter_fasta[runtime])</f>
        <v>13043.57281553398</v>
      </c>
      <c r="K105">
        <f>AVERAGE(flutter_fasta[native])</f>
        <v>3750.2912621359224</v>
      </c>
      <c r="L105">
        <f>AVERAGE(flutter_fasta[pss])</f>
        <v>3856.7961165048546</v>
      </c>
    </row>
    <row r="106" spans="1:12" x14ac:dyDescent="0.3">
      <c r="C106">
        <f>_xlfn.STDEV.S(flutter_fasta[elapsed_times])</f>
        <v>3.2755606457918653</v>
      </c>
      <c r="D106">
        <f>_xlfn.STDEV.S(flutter_fasta[runtime_start])</f>
        <v>6345.1392886542189</v>
      </c>
      <c r="E106">
        <f>_xlfn.STDEV.S(flutter_fasta[runtime_end])</f>
        <v>404.27710630067827</v>
      </c>
      <c r="F106">
        <f>_xlfn.STDEV.S(flutter_fasta[native_start])</f>
        <v>572217.23124636186</v>
      </c>
      <c r="G106">
        <f>_xlfn.STDEV.S(flutter_fasta[native_end])</f>
        <v>563503.06927223934</v>
      </c>
      <c r="H106">
        <f>_xlfn.STDEV.S(flutter_fasta[pss_start])</f>
        <v>1219.6867404820275</v>
      </c>
      <c r="I106">
        <f>_xlfn.STDEV.S(flutter_fasta[pss_end])</f>
        <v>1183.8839958497472</v>
      </c>
      <c r="J106">
        <f>_xlfn.STDEV.S(flutter_fasta[runtime])</f>
        <v>6633.1193954099426</v>
      </c>
      <c r="K106">
        <f>_xlfn.STDEV.S(flutter_fasta[native])</f>
        <v>33722.509294683587</v>
      </c>
      <c r="L106">
        <f>_xlfn.STDEV.S(flutter_fasta[pss])</f>
        <v>325.67713349095953</v>
      </c>
    </row>
    <row r="107" spans="1:12" x14ac:dyDescent="0.3">
      <c r="C107">
        <f>C106*100/C105</f>
        <v>1.0765243985850736</v>
      </c>
      <c r="D107">
        <f t="shared" ref="D107:L107" si="0">D106*100/D105</f>
        <v>0.42222751185880958</v>
      </c>
      <c r="E107">
        <f t="shared" si="0"/>
        <v>2.6670506265828436E-2</v>
      </c>
      <c r="F107">
        <f t="shared" si="0"/>
        <v>5.6421338561175132</v>
      </c>
      <c r="G107">
        <f t="shared" si="0"/>
        <v>5.55415728789397</v>
      </c>
      <c r="H107">
        <f t="shared" si="0"/>
        <v>2.2951737318657606</v>
      </c>
      <c r="I107">
        <f t="shared" si="0"/>
        <v>2.0770563312721864</v>
      </c>
      <c r="J107">
        <f t="shared" si="0"/>
        <v>50.853546717739505</v>
      </c>
      <c r="K107">
        <f t="shared" si="0"/>
        <v>899.19707397546074</v>
      </c>
      <c r="L107">
        <f t="shared" si="0"/>
        <v>8.4442403397278358</v>
      </c>
    </row>
    <row r="114" spans="10:10" x14ac:dyDescent="0.3">
      <c r="J114">
        <f>AVERAGE(J116:J192)</f>
        <v>16988.259740259738</v>
      </c>
    </row>
    <row r="116" spans="10:10" x14ac:dyDescent="0.3">
      <c r="J116" s="1">
        <v>7952</v>
      </c>
    </row>
    <row r="117" spans="10:10" x14ac:dyDescent="0.3">
      <c r="J117" s="2">
        <v>8704</v>
      </c>
    </row>
    <row r="118" spans="10:10" x14ac:dyDescent="0.3">
      <c r="J118" s="1">
        <v>7952</v>
      </c>
    </row>
    <row r="119" spans="10:10" x14ac:dyDescent="0.3">
      <c r="J119" s="2">
        <v>7312</v>
      </c>
    </row>
    <row r="120" spans="10:10" x14ac:dyDescent="0.3">
      <c r="J120" s="1">
        <v>8096</v>
      </c>
    </row>
    <row r="121" spans="10:10" x14ac:dyDescent="0.3">
      <c r="J121" s="2">
        <v>13072</v>
      </c>
    </row>
    <row r="122" spans="10:10" x14ac:dyDescent="0.3">
      <c r="J122" s="1">
        <v>6672</v>
      </c>
    </row>
    <row r="123" spans="10:10" x14ac:dyDescent="0.3">
      <c r="J123" s="2">
        <v>7312</v>
      </c>
    </row>
    <row r="124" spans="10:10" x14ac:dyDescent="0.3">
      <c r="J124" s="1">
        <v>13072</v>
      </c>
    </row>
    <row r="125" spans="10:10" x14ac:dyDescent="0.3">
      <c r="J125" s="2">
        <v>12432</v>
      </c>
    </row>
    <row r="126" spans="10:10" x14ac:dyDescent="0.3">
      <c r="J126" s="1">
        <v>12432</v>
      </c>
    </row>
    <row r="127" spans="10:10" x14ac:dyDescent="0.3">
      <c r="J127" s="2">
        <v>13072</v>
      </c>
    </row>
    <row r="128" spans="10:10" x14ac:dyDescent="0.3">
      <c r="J128" s="1">
        <v>9232</v>
      </c>
    </row>
    <row r="129" spans="10:10" x14ac:dyDescent="0.3">
      <c r="J129" s="2">
        <v>13184</v>
      </c>
    </row>
    <row r="130" spans="10:10" x14ac:dyDescent="0.3">
      <c r="J130" s="1">
        <v>13072</v>
      </c>
    </row>
    <row r="131" spans="10:10" x14ac:dyDescent="0.3">
      <c r="J131" s="2">
        <v>13712</v>
      </c>
    </row>
    <row r="132" spans="10:10" x14ac:dyDescent="0.3">
      <c r="J132" s="1">
        <v>8592</v>
      </c>
    </row>
    <row r="133" spans="10:10" x14ac:dyDescent="0.3">
      <c r="J133" s="2">
        <v>9872</v>
      </c>
    </row>
    <row r="134" spans="10:10" x14ac:dyDescent="0.3">
      <c r="J134" s="1">
        <v>6032</v>
      </c>
    </row>
    <row r="135" spans="10:10" x14ac:dyDescent="0.3">
      <c r="J135" s="2">
        <v>3472</v>
      </c>
    </row>
    <row r="136" spans="10:10" x14ac:dyDescent="0.3">
      <c r="J136" s="1">
        <v>10512</v>
      </c>
    </row>
    <row r="137" spans="10:10" x14ac:dyDescent="0.3">
      <c r="J137" s="2">
        <v>13072</v>
      </c>
    </row>
    <row r="138" spans="10:10" x14ac:dyDescent="0.3">
      <c r="J138" s="1">
        <v>7952</v>
      </c>
    </row>
    <row r="139" spans="10:10" x14ac:dyDescent="0.3">
      <c r="J139" s="2">
        <v>10512</v>
      </c>
    </row>
    <row r="140" spans="10:10" x14ac:dyDescent="0.3">
      <c r="J140" s="1">
        <v>8464</v>
      </c>
    </row>
    <row r="141" spans="10:10" x14ac:dyDescent="0.3">
      <c r="J141" s="2">
        <v>272</v>
      </c>
    </row>
    <row r="142" spans="10:10" x14ac:dyDescent="0.3">
      <c r="J142" s="1">
        <v>10384</v>
      </c>
    </row>
    <row r="143" spans="10:10" x14ac:dyDescent="0.3">
      <c r="J143" s="2">
        <v>4752</v>
      </c>
    </row>
    <row r="144" spans="10:10" x14ac:dyDescent="0.3">
      <c r="J144" s="1">
        <v>11920</v>
      </c>
    </row>
    <row r="145" spans="10:10" x14ac:dyDescent="0.3">
      <c r="J145" s="2">
        <v>7184</v>
      </c>
    </row>
    <row r="146" spans="10:10" x14ac:dyDescent="0.3">
      <c r="J146" s="1">
        <v>17552</v>
      </c>
    </row>
    <row r="147" spans="10:10" x14ac:dyDescent="0.3">
      <c r="J147" s="2">
        <v>8592</v>
      </c>
    </row>
    <row r="148" spans="10:10" x14ac:dyDescent="0.3">
      <c r="J148" s="1">
        <v>13184</v>
      </c>
    </row>
    <row r="149" spans="10:10" x14ac:dyDescent="0.3">
      <c r="J149" s="2">
        <v>4752</v>
      </c>
    </row>
    <row r="150" spans="10:10" x14ac:dyDescent="0.3">
      <c r="J150" s="1">
        <v>2960</v>
      </c>
    </row>
    <row r="151" spans="10:10" x14ac:dyDescent="0.3">
      <c r="J151" s="2">
        <v>13072</v>
      </c>
    </row>
    <row r="152" spans="10:10" x14ac:dyDescent="0.3">
      <c r="J152" s="1">
        <v>13072</v>
      </c>
    </row>
    <row r="153" spans="10:10" x14ac:dyDescent="0.3">
      <c r="J153" s="2">
        <v>4752</v>
      </c>
    </row>
    <row r="154" spans="10:10" x14ac:dyDescent="0.3">
      <c r="J154" s="1">
        <v>80000</v>
      </c>
    </row>
    <row r="155" spans="10:10" x14ac:dyDescent="0.3">
      <c r="J155" s="2">
        <v>9232</v>
      </c>
    </row>
    <row r="156" spans="10:10" x14ac:dyDescent="0.3">
      <c r="J156" s="1">
        <v>4752</v>
      </c>
    </row>
    <row r="157" spans="10:10" x14ac:dyDescent="0.3">
      <c r="J157" s="2">
        <v>13072</v>
      </c>
    </row>
    <row r="158" spans="10:10" x14ac:dyDescent="0.3">
      <c r="J158" s="1">
        <v>77328</v>
      </c>
    </row>
    <row r="159" spans="10:10" x14ac:dyDescent="0.3">
      <c r="J159" s="2">
        <v>4112</v>
      </c>
    </row>
    <row r="160" spans="10:10" x14ac:dyDescent="0.3">
      <c r="J160" s="1">
        <v>13712</v>
      </c>
    </row>
    <row r="161" spans="10:10" x14ac:dyDescent="0.3">
      <c r="J161" s="2">
        <v>11904</v>
      </c>
    </row>
    <row r="162" spans="10:10" x14ac:dyDescent="0.3">
      <c r="J162" s="1">
        <v>13824</v>
      </c>
    </row>
    <row r="163" spans="10:10" x14ac:dyDescent="0.3">
      <c r="J163" s="2">
        <v>8704</v>
      </c>
    </row>
    <row r="164" spans="10:10" x14ac:dyDescent="0.3">
      <c r="J164" s="1">
        <v>3584</v>
      </c>
    </row>
    <row r="165" spans="10:10" x14ac:dyDescent="0.3">
      <c r="J165" s="2">
        <v>3472</v>
      </c>
    </row>
    <row r="166" spans="10:10" x14ac:dyDescent="0.3">
      <c r="J166" s="1">
        <v>80000</v>
      </c>
    </row>
    <row r="167" spans="10:10" x14ac:dyDescent="0.3">
      <c r="J167" s="2">
        <v>13824</v>
      </c>
    </row>
    <row r="168" spans="10:10" x14ac:dyDescent="0.3">
      <c r="J168" s="1">
        <v>13072</v>
      </c>
    </row>
    <row r="169" spans="10:10" x14ac:dyDescent="0.3">
      <c r="J169" s="2">
        <v>5392</v>
      </c>
    </row>
    <row r="170" spans="10:10" x14ac:dyDescent="0.3">
      <c r="J170" s="1">
        <v>79248</v>
      </c>
    </row>
    <row r="171" spans="10:10" x14ac:dyDescent="0.3">
      <c r="J171" s="2">
        <v>13712</v>
      </c>
    </row>
    <row r="172" spans="10:10" x14ac:dyDescent="0.3">
      <c r="J172" s="1">
        <v>13712</v>
      </c>
    </row>
    <row r="173" spans="10:10" x14ac:dyDescent="0.3">
      <c r="J173" s="2">
        <v>5392</v>
      </c>
    </row>
    <row r="174" spans="10:10" x14ac:dyDescent="0.3">
      <c r="J174" s="1">
        <v>10512</v>
      </c>
    </row>
    <row r="175" spans="10:10" x14ac:dyDescent="0.3">
      <c r="J175" s="2">
        <v>13184</v>
      </c>
    </row>
    <row r="176" spans="10:10" x14ac:dyDescent="0.3">
      <c r="J176" s="1">
        <v>13072</v>
      </c>
    </row>
    <row r="177" spans="10:10" x14ac:dyDescent="0.3">
      <c r="J177" s="2">
        <v>10624</v>
      </c>
    </row>
    <row r="178" spans="10:10" x14ac:dyDescent="0.3">
      <c r="J178" s="1">
        <v>13072</v>
      </c>
    </row>
    <row r="179" spans="10:10" x14ac:dyDescent="0.3">
      <c r="J179" s="2">
        <v>9232</v>
      </c>
    </row>
    <row r="180" spans="10:10" x14ac:dyDescent="0.3">
      <c r="J180" s="1">
        <v>11904</v>
      </c>
    </row>
    <row r="181" spans="10:10" x14ac:dyDescent="0.3">
      <c r="J181" s="2">
        <v>79360</v>
      </c>
    </row>
    <row r="182" spans="10:10" x14ac:dyDescent="0.3">
      <c r="J182" s="1">
        <v>79360</v>
      </c>
    </row>
    <row r="183" spans="10:10" x14ac:dyDescent="0.3">
      <c r="J183" s="2">
        <v>79248</v>
      </c>
    </row>
    <row r="184" spans="10:10" x14ac:dyDescent="0.3">
      <c r="J184" s="1">
        <v>13072</v>
      </c>
    </row>
    <row r="185" spans="10:10" x14ac:dyDescent="0.3">
      <c r="J185" s="2">
        <v>4752</v>
      </c>
    </row>
    <row r="186" spans="10:10" x14ac:dyDescent="0.3">
      <c r="J186" s="1">
        <v>8592</v>
      </c>
    </row>
    <row r="187" spans="10:10" x14ac:dyDescent="0.3">
      <c r="J187" s="2">
        <v>8704</v>
      </c>
    </row>
    <row r="188" spans="10:10" x14ac:dyDescent="0.3">
      <c r="J188" s="1">
        <v>10512</v>
      </c>
    </row>
    <row r="189" spans="10:10" x14ac:dyDescent="0.3">
      <c r="J189" s="2">
        <v>11264</v>
      </c>
    </row>
    <row r="190" spans="10:10" x14ac:dyDescent="0.3">
      <c r="J190" s="1">
        <v>10624</v>
      </c>
    </row>
    <row r="191" spans="10:10" x14ac:dyDescent="0.3">
      <c r="J191" s="2">
        <v>13072</v>
      </c>
    </row>
    <row r="192" spans="10:10" x14ac:dyDescent="0.3">
      <c r="J192" s="1">
        <v>81680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CD69-F47B-44E7-A4E1-533D50703F36}">
  <dimension ref="A1:L57"/>
  <sheetViews>
    <sheetView topLeftCell="H29" workbookViewId="0">
      <selection activeCell="J55" sqref="J55:L57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27142</v>
      </c>
      <c r="C2">
        <v>21915</v>
      </c>
      <c r="D2">
        <v>1498608</v>
      </c>
      <c r="E2">
        <v>1513184</v>
      </c>
      <c r="F2">
        <v>10006608</v>
      </c>
      <c r="G2">
        <v>9958264</v>
      </c>
      <c r="H2">
        <v>52007</v>
      </c>
      <c r="I2">
        <v>80430</v>
      </c>
      <c r="J2">
        <f>flutter_mandelbrot[[#This Row],[runtime_end]]-flutter_mandelbrot[[#This Row],[runtime_start]]</f>
        <v>14576</v>
      </c>
      <c r="K2">
        <f>flutter_mandelbrot[[#This Row],[native_end]]-flutter_mandelbrot[[#This Row],[native_start]]</f>
        <v>-48344</v>
      </c>
      <c r="L2">
        <f>flutter_mandelbrot[[#This Row],[pss_end]]-flutter_mandelbrot[[#This Row],[pss_start]]</f>
        <v>28423</v>
      </c>
    </row>
    <row r="3" spans="1:12" hidden="1" x14ac:dyDescent="0.3">
      <c r="A3">
        <v>1</v>
      </c>
      <c r="B3">
        <v>28489</v>
      </c>
      <c r="C3">
        <v>22367</v>
      </c>
      <c r="D3">
        <v>1515960</v>
      </c>
      <c r="E3">
        <v>1513160</v>
      </c>
      <c r="F3">
        <v>10028488</v>
      </c>
      <c r="G3">
        <v>10042256</v>
      </c>
      <c r="H3">
        <v>51965</v>
      </c>
      <c r="I3">
        <v>83872</v>
      </c>
      <c r="J3">
        <f>flutter_mandelbrot[[#This Row],[runtime_end]]-flutter_mandelbrot[[#This Row],[runtime_start]]</f>
        <v>-2800</v>
      </c>
      <c r="K3">
        <f>flutter_mandelbrot[[#This Row],[native_end]]-flutter_mandelbrot[[#This Row],[native_start]]</f>
        <v>13768</v>
      </c>
      <c r="L3">
        <f>flutter_mandelbrot[[#This Row],[pss_end]]-flutter_mandelbrot[[#This Row],[pss_start]]</f>
        <v>31907</v>
      </c>
    </row>
    <row r="4" spans="1:12" x14ac:dyDescent="0.3">
      <c r="A4">
        <v>2</v>
      </c>
      <c r="B4">
        <v>31247</v>
      </c>
      <c r="C4">
        <v>22599</v>
      </c>
      <c r="D4">
        <v>1499568</v>
      </c>
      <c r="E4">
        <v>1513152</v>
      </c>
      <c r="F4">
        <v>10035432</v>
      </c>
      <c r="G4">
        <v>10026360</v>
      </c>
      <c r="H4">
        <v>51896</v>
      </c>
      <c r="I4">
        <v>80215</v>
      </c>
      <c r="J4">
        <f>flutter_mandelbrot[[#This Row],[runtime_end]]-flutter_mandelbrot[[#This Row],[runtime_start]]</f>
        <v>13584</v>
      </c>
      <c r="K4">
        <f>flutter_mandelbrot[[#This Row],[native_end]]-flutter_mandelbrot[[#This Row],[native_start]]</f>
        <v>-9072</v>
      </c>
      <c r="L4">
        <f>flutter_mandelbrot[[#This Row],[pss_end]]-flutter_mandelbrot[[#This Row],[pss_start]]</f>
        <v>28319</v>
      </c>
    </row>
    <row r="5" spans="1:12" x14ac:dyDescent="0.3">
      <c r="A5">
        <v>3</v>
      </c>
      <c r="B5">
        <v>712</v>
      </c>
      <c r="C5">
        <v>22363</v>
      </c>
      <c r="D5">
        <v>1499440</v>
      </c>
      <c r="E5">
        <v>1513024</v>
      </c>
      <c r="F5">
        <v>10037840</v>
      </c>
      <c r="G5">
        <v>10036648</v>
      </c>
      <c r="H5">
        <v>51580</v>
      </c>
      <c r="I5">
        <v>79763</v>
      </c>
      <c r="J5">
        <f>flutter_mandelbrot[[#This Row],[runtime_end]]-flutter_mandelbrot[[#This Row],[runtime_start]]</f>
        <v>13584</v>
      </c>
      <c r="K5">
        <f>flutter_mandelbrot[[#This Row],[native_end]]-flutter_mandelbrot[[#This Row],[native_start]]</f>
        <v>-1192</v>
      </c>
      <c r="L5">
        <f>flutter_mandelbrot[[#This Row],[pss_end]]-flutter_mandelbrot[[#This Row],[pss_start]]</f>
        <v>28183</v>
      </c>
    </row>
    <row r="6" spans="1:12" x14ac:dyDescent="0.3">
      <c r="A6">
        <v>4</v>
      </c>
      <c r="B6">
        <v>2430</v>
      </c>
      <c r="C6">
        <v>21272</v>
      </c>
      <c r="D6">
        <v>1499440</v>
      </c>
      <c r="E6">
        <v>1513024</v>
      </c>
      <c r="F6">
        <v>10025760</v>
      </c>
      <c r="G6">
        <v>10036184</v>
      </c>
      <c r="H6">
        <v>51572</v>
      </c>
      <c r="I6">
        <v>90835</v>
      </c>
      <c r="J6">
        <f>flutter_mandelbrot[[#This Row],[runtime_end]]-flutter_mandelbrot[[#This Row],[runtime_start]]</f>
        <v>13584</v>
      </c>
      <c r="K6">
        <f>flutter_mandelbrot[[#This Row],[native_end]]-flutter_mandelbrot[[#This Row],[native_start]]</f>
        <v>10424</v>
      </c>
      <c r="L6">
        <f>flutter_mandelbrot[[#This Row],[pss_end]]-flutter_mandelbrot[[#This Row],[pss_start]]</f>
        <v>39263</v>
      </c>
    </row>
    <row r="7" spans="1:12" x14ac:dyDescent="0.3">
      <c r="A7">
        <v>5</v>
      </c>
      <c r="B7">
        <v>5306</v>
      </c>
      <c r="C7">
        <v>21668</v>
      </c>
      <c r="D7">
        <v>1499568</v>
      </c>
      <c r="E7">
        <v>1513152</v>
      </c>
      <c r="F7">
        <v>10038424</v>
      </c>
      <c r="G7">
        <v>14254680</v>
      </c>
      <c r="H7">
        <v>51988</v>
      </c>
      <c r="I7">
        <v>80626</v>
      </c>
      <c r="J7">
        <f>flutter_mandelbrot[[#This Row],[runtime_end]]-flutter_mandelbrot[[#This Row],[runtime_start]]</f>
        <v>13584</v>
      </c>
      <c r="K7">
        <f>flutter_mandelbrot[[#This Row],[native_end]]-flutter_mandelbrot[[#This Row],[native_start]]</f>
        <v>4216256</v>
      </c>
      <c r="L7">
        <f>flutter_mandelbrot[[#This Row],[pss_end]]-flutter_mandelbrot[[#This Row],[pss_start]]</f>
        <v>28638</v>
      </c>
    </row>
    <row r="8" spans="1:12" x14ac:dyDescent="0.3">
      <c r="A8">
        <v>6</v>
      </c>
      <c r="B8">
        <v>7724</v>
      </c>
      <c r="C8">
        <v>22088</v>
      </c>
      <c r="D8">
        <v>1499440</v>
      </c>
      <c r="E8">
        <v>1513024</v>
      </c>
      <c r="F8">
        <v>10028656</v>
      </c>
      <c r="G8">
        <v>14255624</v>
      </c>
      <c r="H8">
        <v>51940</v>
      </c>
      <c r="I8">
        <v>81922</v>
      </c>
      <c r="J8">
        <f>flutter_mandelbrot[[#This Row],[runtime_end]]-flutter_mandelbrot[[#This Row],[runtime_start]]</f>
        <v>13584</v>
      </c>
      <c r="K8">
        <f>flutter_mandelbrot[[#This Row],[native_end]]-flutter_mandelbrot[[#This Row],[native_start]]</f>
        <v>4226968</v>
      </c>
      <c r="L8">
        <f>flutter_mandelbrot[[#This Row],[pss_end]]-flutter_mandelbrot[[#This Row],[pss_start]]</f>
        <v>29982</v>
      </c>
    </row>
    <row r="9" spans="1:12" x14ac:dyDescent="0.3">
      <c r="A9">
        <v>7</v>
      </c>
      <c r="B9">
        <v>10198</v>
      </c>
      <c r="C9">
        <v>22160</v>
      </c>
      <c r="D9">
        <v>1499584</v>
      </c>
      <c r="E9">
        <v>1513168</v>
      </c>
      <c r="F9">
        <v>10042448</v>
      </c>
      <c r="G9">
        <v>10024024</v>
      </c>
      <c r="H9">
        <v>55288</v>
      </c>
      <c r="I9">
        <v>84533</v>
      </c>
      <c r="J9">
        <f>flutter_mandelbrot[[#This Row],[runtime_end]]-flutter_mandelbrot[[#This Row],[runtime_start]]</f>
        <v>13584</v>
      </c>
      <c r="K9">
        <f>flutter_mandelbrot[[#This Row],[native_end]]-flutter_mandelbrot[[#This Row],[native_start]]</f>
        <v>-18424</v>
      </c>
      <c r="L9">
        <f>flutter_mandelbrot[[#This Row],[pss_end]]-flutter_mandelbrot[[#This Row],[pss_start]]</f>
        <v>29245</v>
      </c>
    </row>
    <row r="10" spans="1:12" x14ac:dyDescent="0.3">
      <c r="A10">
        <v>8</v>
      </c>
      <c r="B10">
        <v>12681</v>
      </c>
      <c r="C10">
        <v>21794</v>
      </c>
      <c r="D10">
        <v>1499944</v>
      </c>
      <c r="E10">
        <v>1513528</v>
      </c>
      <c r="F10">
        <v>10040656</v>
      </c>
      <c r="G10">
        <v>10027128</v>
      </c>
      <c r="H10">
        <v>54728</v>
      </c>
      <c r="I10">
        <v>83644</v>
      </c>
      <c r="J10">
        <f>flutter_mandelbrot[[#This Row],[runtime_end]]-flutter_mandelbrot[[#This Row],[runtime_start]]</f>
        <v>13584</v>
      </c>
      <c r="K10">
        <f>flutter_mandelbrot[[#This Row],[native_end]]-flutter_mandelbrot[[#This Row],[native_start]]</f>
        <v>-13528</v>
      </c>
      <c r="L10">
        <f>flutter_mandelbrot[[#This Row],[pss_end]]-flutter_mandelbrot[[#This Row],[pss_start]]</f>
        <v>28916</v>
      </c>
    </row>
    <row r="11" spans="1:12" x14ac:dyDescent="0.3">
      <c r="A11">
        <v>9</v>
      </c>
      <c r="B11">
        <v>14889</v>
      </c>
      <c r="C11">
        <v>22037</v>
      </c>
      <c r="D11">
        <v>1499456</v>
      </c>
      <c r="E11">
        <v>1513040</v>
      </c>
      <c r="F11">
        <v>10036888</v>
      </c>
      <c r="G11">
        <v>10052632</v>
      </c>
      <c r="H11">
        <v>54203</v>
      </c>
      <c r="I11">
        <v>81278</v>
      </c>
      <c r="J11">
        <f>flutter_mandelbrot[[#This Row],[runtime_end]]-flutter_mandelbrot[[#This Row],[runtime_start]]</f>
        <v>13584</v>
      </c>
      <c r="K11">
        <f>flutter_mandelbrot[[#This Row],[native_end]]-flutter_mandelbrot[[#This Row],[native_start]]</f>
        <v>15744</v>
      </c>
      <c r="L11">
        <f>flutter_mandelbrot[[#This Row],[pss_end]]-flutter_mandelbrot[[#This Row],[pss_start]]</f>
        <v>27075</v>
      </c>
    </row>
    <row r="12" spans="1:12" x14ac:dyDescent="0.3">
      <c r="A12">
        <v>10</v>
      </c>
      <c r="B12">
        <v>15381</v>
      </c>
      <c r="C12">
        <v>22752</v>
      </c>
      <c r="D12">
        <v>1499584</v>
      </c>
      <c r="E12">
        <v>1513168</v>
      </c>
      <c r="F12">
        <v>10034008</v>
      </c>
      <c r="G12">
        <v>10021528</v>
      </c>
      <c r="H12">
        <v>53806</v>
      </c>
      <c r="I12">
        <v>82753</v>
      </c>
      <c r="J12">
        <f>flutter_mandelbrot[[#This Row],[runtime_end]]-flutter_mandelbrot[[#This Row],[runtime_start]]</f>
        <v>13584</v>
      </c>
      <c r="K12">
        <f>flutter_mandelbrot[[#This Row],[native_end]]-flutter_mandelbrot[[#This Row],[native_start]]</f>
        <v>-12480</v>
      </c>
      <c r="L12">
        <f>flutter_mandelbrot[[#This Row],[pss_end]]-flutter_mandelbrot[[#This Row],[pss_start]]</f>
        <v>28947</v>
      </c>
    </row>
    <row r="13" spans="1:12" x14ac:dyDescent="0.3">
      <c r="A13">
        <v>11</v>
      </c>
      <c r="B13">
        <v>17126</v>
      </c>
      <c r="C13">
        <v>22505</v>
      </c>
      <c r="D13">
        <v>1499592</v>
      </c>
      <c r="E13">
        <v>1513176</v>
      </c>
      <c r="F13">
        <v>10026544</v>
      </c>
      <c r="G13">
        <v>10051136</v>
      </c>
      <c r="H13">
        <v>54190</v>
      </c>
      <c r="I13">
        <v>79954</v>
      </c>
      <c r="J13">
        <f>flutter_mandelbrot[[#This Row],[runtime_end]]-flutter_mandelbrot[[#This Row],[runtime_start]]</f>
        <v>13584</v>
      </c>
      <c r="K13">
        <f>flutter_mandelbrot[[#This Row],[native_end]]-flutter_mandelbrot[[#This Row],[native_start]]</f>
        <v>24592</v>
      </c>
      <c r="L13">
        <f>flutter_mandelbrot[[#This Row],[pss_end]]-flutter_mandelbrot[[#This Row],[pss_start]]</f>
        <v>25764</v>
      </c>
    </row>
    <row r="14" spans="1:12" x14ac:dyDescent="0.3">
      <c r="A14">
        <v>12</v>
      </c>
      <c r="B14">
        <v>17928</v>
      </c>
      <c r="C14">
        <v>22718</v>
      </c>
      <c r="D14">
        <v>1499728</v>
      </c>
      <c r="E14">
        <v>1513312</v>
      </c>
      <c r="F14">
        <v>10035720</v>
      </c>
      <c r="G14">
        <v>9961080</v>
      </c>
      <c r="H14">
        <v>53786</v>
      </c>
      <c r="I14">
        <v>83082</v>
      </c>
      <c r="J14">
        <f>flutter_mandelbrot[[#This Row],[runtime_end]]-flutter_mandelbrot[[#This Row],[runtime_start]]</f>
        <v>13584</v>
      </c>
      <c r="K14">
        <f>flutter_mandelbrot[[#This Row],[native_end]]-flutter_mandelbrot[[#This Row],[native_start]]</f>
        <v>-74640</v>
      </c>
      <c r="L14">
        <f>flutter_mandelbrot[[#This Row],[pss_end]]-flutter_mandelbrot[[#This Row],[pss_start]]</f>
        <v>29296</v>
      </c>
    </row>
    <row r="15" spans="1:12" x14ac:dyDescent="0.3">
      <c r="A15">
        <v>13</v>
      </c>
      <c r="B15">
        <v>18648</v>
      </c>
      <c r="C15">
        <v>22215</v>
      </c>
      <c r="D15">
        <v>1499592</v>
      </c>
      <c r="E15">
        <v>1513176</v>
      </c>
      <c r="F15">
        <v>10025248</v>
      </c>
      <c r="G15">
        <v>10043688</v>
      </c>
      <c r="H15">
        <v>54179</v>
      </c>
      <c r="I15">
        <v>81291</v>
      </c>
      <c r="J15">
        <f>flutter_mandelbrot[[#This Row],[runtime_end]]-flutter_mandelbrot[[#This Row],[runtime_start]]</f>
        <v>13584</v>
      </c>
      <c r="K15">
        <f>flutter_mandelbrot[[#This Row],[native_end]]-flutter_mandelbrot[[#This Row],[native_start]]</f>
        <v>18440</v>
      </c>
      <c r="L15">
        <f>flutter_mandelbrot[[#This Row],[pss_end]]-flutter_mandelbrot[[#This Row],[pss_start]]</f>
        <v>27112</v>
      </c>
    </row>
    <row r="16" spans="1:12" x14ac:dyDescent="0.3">
      <c r="A16">
        <v>14</v>
      </c>
      <c r="B16">
        <v>20865</v>
      </c>
      <c r="C16">
        <v>21565</v>
      </c>
      <c r="D16">
        <v>1499680</v>
      </c>
      <c r="E16">
        <v>1513264</v>
      </c>
      <c r="F16">
        <v>10039464</v>
      </c>
      <c r="G16">
        <v>14262592</v>
      </c>
      <c r="H16">
        <v>54055</v>
      </c>
      <c r="I16">
        <v>82138</v>
      </c>
      <c r="J16">
        <f>flutter_mandelbrot[[#This Row],[runtime_end]]-flutter_mandelbrot[[#This Row],[runtime_start]]</f>
        <v>13584</v>
      </c>
      <c r="K16">
        <f>flutter_mandelbrot[[#This Row],[native_end]]-flutter_mandelbrot[[#This Row],[native_start]]</f>
        <v>4223128</v>
      </c>
      <c r="L16">
        <f>flutter_mandelbrot[[#This Row],[pss_end]]-flutter_mandelbrot[[#This Row],[pss_start]]</f>
        <v>28083</v>
      </c>
    </row>
    <row r="17" spans="1:12" x14ac:dyDescent="0.3">
      <c r="A17">
        <v>15</v>
      </c>
      <c r="B17">
        <v>22073</v>
      </c>
      <c r="C17">
        <v>21620</v>
      </c>
      <c r="D17">
        <v>1499296</v>
      </c>
      <c r="E17">
        <v>1512880</v>
      </c>
      <c r="F17">
        <v>10013560</v>
      </c>
      <c r="G17">
        <v>10047216</v>
      </c>
      <c r="H17">
        <v>53367</v>
      </c>
      <c r="I17">
        <v>85713</v>
      </c>
      <c r="J17">
        <f>flutter_mandelbrot[[#This Row],[runtime_end]]-flutter_mandelbrot[[#This Row],[runtime_start]]</f>
        <v>13584</v>
      </c>
      <c r="K17">
        <f>flutter_mandelbrot[[#This Row],[native_end]]-flutter_mandelbrot[[#This Row],[native_start]]</f>
        <v>33656</v>
      </c>
      <c r="L17">
        <f>flutter_mandelbrot[[#This Row],[pss_end]]-flutter_mandelbrot[[#This Row],[pss_start]]</f>
        <v>32346</v>
      </c>
    </row>
    <row r="18" spans="1:12" x14ac:dyDescent="0.3">
      <c r="A18">
        <v>16</v>
      </c>
      <c r="B18">
        <v>23663</v>
      </c>
      <c r="C18">
        <v>22012</v>
      </c>
      <c r="D18">
        <v>1499432</v>
      </c>
      <c r="E18">
        <v>1513016</v>
      </c>
      <c r="F18">
        <v>10118024</v>
      </c>
      <c r="G18">
        <v>10039472</v>
      </c>
      <c r="H18">
        <v>53267</v>
      </c>
      <c r="I18">
        <v>83173</v>
      </c>
      <c r="J18">
        <f>flutter_mandelbrot[[#This Row],[runtime_end]]-flutter_mandelbrot[[#This Row],[runtime_start]]</f>
        <v>13584</v>
      </c>
      <c r="K18">
        <f>flutter_mandelbrot[[#This Row],[native_end]]-flutter_mandelbrot[[#This Row],[native_start]]</f>
        <v>-78552</v>
      </c>
      <c r="L18">
        <f>flutter_mandelbrot[[#This Row],[pss_end]]-flutter_mandelbrot[[#This Row],[pss_start]]</f>
        <v>29906</v>
      </c>
    </row>
    <row r="19" spans="1:12" x14ac:dyDescent="0.3">
      <c r="A19">
        <v>17</v>
      </c>
      <c r="B19">
        <v>26668</v>
      </c>
      <c r="C19">
        <v>22413</v>
      </c>
      <c r="D19">
        <v>1499440</v>
      </c>
      <c r="E19">
        <v>1513024</v>
      </c>
      <c r="F19">
        <v>10041144</v>
      </c>
      <c r="G19">
        <v>14261256</v>
      </c>
      <c r="H19">
        <v>53197</v>
      </c>
      <c r="I19">
        <v>79715</v>
      </c>
      <c r="J19">
        <f>flutter_mandelbrot[[#This Row],[runtime_end]]-flutter_mandelbrot[[#This Row],[runtime_start]]</f>
        <v>13584</v>
      </c>
      <c r="K19">
        <f>flutter_mandelbrot[[#This Row],[native_end]]-flutter_mandelbrot[[#This Row],[native_start]]</f>
        <v>4220112</v>
      </c>
      <c r="L19">
        <f>flutter_mandelbrot[[#This Row],[pss_end]]-flutter_mandelbrot[[#This Row],[pss_start]]</f>
        <v>26518</v>
      </c>
    </row>
    <row r="20" spans="1:12" x14ac:dyDescent="0.3">
      <c r="A20">
        <v>18</v>
      </c>
      <c r="B20">
        <v>29744</v>
      </c>
      <c r="C20">
        <v>21820</v>
      </c>
      <c r="D20">
        <v>1499440</v>
      </c>
      <c r="E20">
        <v>1513024</v>
      </c>
      <c r="F20">
        <v>10036264</v>
      </c>
      <c r="G20">
        <v>10033560</v>
      </c>
      <c r="H20">
        <v>52926</v>
      </c>
      <c r="I20">
        <v>82375</v>
      </c>
      <c r="J20">
        <f>flutter_mandelbrot[[#This Row],[runtime_end]]-flutter_mandelbrot[[#This Row],[runtime_start]]</f>
        <v>13584</v>
      </c>
      <c r="K20">
        <f>flutter_mandelbrot[[#This Row],[native_end]]-flutter_mandelbrot[[#This Row],[native_start]]</f>
        <v>-2704</v>
      </c>
      <c r="L20">
        <f>flutter_mandelbrot[[#This Row],[pss_end]]-flutter_mandelbrot[[#This Row],[pss_start]]</f>
        <v>29449</v>
      </c>
    </row>
    <row r="21" spans="1:12" x14ac:dyDescent="0.3">
      <c r="A21">
        <v>19</v>
      </c>
      <c r="B21">
        <v>32388</v>
      </c>
      <c r="C21">
        <v>23061</v>
      </c>
      <c r="D21">
        <v>1499440</v>
      </c>
      <c r="E21">
        <v>1513024</v>
      </c>
      <c r="F21">
        <v>10008800</v>
      </c>
      <c r="G21">
        <v>14253048</v>
      </c>
      <c r="H21">
        <v>53258</v>
      </c>
      <c r="I21">
        <v>81137</v>
      </c>
      <c r="J21">
        <f>flutter_mandelbrot[[#This Row],[runtime_end]]-flutter_mandelbrot[[#This Row],[runtime_start]]</f>
        <v>13584</v>
      </c>
      <c r="K21">
        <f>flutter_mandelbrot[[#This Row],[native_end]]-flutter_mandelbrot[[#This Row],[native_start]]</f>
        <v>4244248</v>
      </c>
      <c r="L21">
        <f>flutter_mandelbrot[[#This Row],[pss_end]]-flutter_mandelbrot[[#This Row],[pss_start]]</f>
        <v>27879</v>
      </c>
    </row>
    <row r="22" spans="1:12" x14ac:dyDescent="0.3">
      <c r="A22">
        <v>20</v>
      </c>
      <c r="B22">
        <v>3023</v>
      </c>
      <c r="C22">
        <v>22782</v>
      </c>
      <c r="D22">
        <v>1499576</v>
      </c>
      <c r="E22">
        <v>1513160</v>
      </c>
      <c r="F22">
        <v>10038600</v>
      </c>
      <c r="G22">
        <v>14260960</v>
      </c>
      <c r="H22">
        <v>52460</v>
      </c>
      <c r="I22">
        <v>80625</v>
      </c>
      <c r="J22">
        <f>flutter_mandelbrot[[#This Row],[runtime_end]]-flutter_mandelbrot[[#This Row],[runtime_start]]</f>
        <v>13584</v>
      </c>
      <c r="K22">
        <f>flutter_mandelbrot[[#This Row],[native_end]]-flutter_mandelbrot[[#This Row],[native_start]]</f>
        <v>4222360</v>
      </c>
      <c r="L22">
        <f>flutter_mandelbrot[[#This Row],[pss_end]]-flutter_mandelbrot[[#This Row],[pss_start]]</f>
        <v>28165</v>
      </c>
    </row>
    <row r="23" spans="1:12" x14ac:dyDescent="0.3">
      <c r="A23">
        <v>21</v>
      </c>
      <c r="B23">
        <v>4014</v>
      </c>
      <c r="C23">
        <v>22456</v>
      </c>
      <c r="D23">
        <v>1499576</v>
      </c>
      <c r="E23">
        <v>1513160</v>
      </c>
      <c r="F23">
        <v>10045960</v>
      </c>
      <c r="G23">
        <v>10048856</v>
      </c>
      <c r="H23">
        <v>52322</v>
      </c>
      <c r="I23">
        <v>82204</v>
      </c>
      <c r="J23">
        <f>flutter_mandelbrot[[#This Row],[runtime_end]]-flutter_mandelbrot[[#This Row],[runtime_start]]</f>
        <v>13584</v>
      </c>
      <c r="K23">
        <f>flutter_mandelbrot[[#This Row],[native_end]]-flutter_mandelbrot[[#This Row],[native_start]]</f>
        <v>2896</v>
      </c>
      <c r="L23">
        <f>flutter_mandelbrot[[#This Row],[pss_end]]-flutter_mandelbrot[[#This Row],[pss_start]]</f>
        <v>29882</v>
      </c>
    </row>
    <row r="24" spans="1:12" x14ac:dyDescent="0.3">
      <c r="A24">
        <v>22</v>
      </c>
      <c r="B24">
        <v>4610</v>
      </c>
      <c r="C24">
        <v>22424</v>
      </c>
      <c r="D24">
        <v>1499488</v>
      </c>
      <c r="E24">
        <v>1513072</v>
      </c>
      <c r="F24">
        <v>10047688</v>
      </c>
      <c r="G24">
        <v>14261848</v>
      </c>
      <c r="H24">
        <v>52350</v>
      </c>
      <c r="I24">
        <v>81064</v>
      </c>
      <c r="J24">
        <f>flutter_mandelbrot[[#This Row],[runtime_end]]-flutter_mandelbrot[[#This Row],[runtime_start]]</f>
        <v>13584</v>
      </c>
      <c r="K24">
        <f>flutter_mandelbrot[[#This Row],[native_end]]-flutter_mandelbrot[[#This Row],[native_start]]</f>
        <v>4214160</v>
      </c>
      <c r="L24">
        <f>flutter_mandelbrot[[#This Row],[pss_end]]-flutter_mandelbrot[[#This Row],[pss_start]]</f>
        <v>28714</v>
      </c>
    </row>
    <row r="25" spans="1:12" x14ac:dyDescent="0.3">
      <c r="A25">
        <v>23</v>
      </c>
      <c r="B25">
        <v>5296</v>
      </c>
      <c r="C25">
        <v>22696</v>
      </c>
      <c r="D25">
        <v>1499352</v>
      </c>
      <c r="E25">
        <v>1512936</v>
      </c>
      <c r="F25">
        <v>10007336</v>
      </c>
      <c r="G25">
        <v>10046888</v>
      </c>
      <c r="H25">
        <v>52589</v>
      </c>
      <c r="I25">
        <v>82086</v>
      </c>
      <c r="J25">
        <f>flutter_mandelbrot[[#This Row],[runtime_end]]-flutter_mandelbrot[[#This Row],[runtime_start]]</f>
        <v>13584</v>
      </c>
      <c r="K25">
        <f>flutter_mandelbrot[[#This Row],[native_end]]-flutter_mandelbrot[[#This Row],[native_start]]</f>
        <v>39552</v>
      </c>
      <c r="L25">
        <f>flutter_mandelbrot[[#This Row],[pss_end]]-flutter_mandelbrot[[#This Row],[pss_start]]</f>
        <v>29497</v>
      </c>
    </row>
    <row r="26" spans="1:12" x14ac:dyDescent="0.3">
      <c r="A26">
        <v>24</v>
      </c>
      <c r="B26">
        <v>8215</v>
      </c>
      <c r="C26">
        <v>22340</v>
      </c>
      <c r="D26">
        <v>1499488</v>
      </c>
      <c r="E26">
        <v>1513072</v>
      </c>
      <c r="F26">
        <v>10042264</v>
      </c>
      <c r="G26">
        <v>14256832</v>
      </c>
      <c r="H26">
        <v>52717</v>
      </c>
      <c r="I26">
        <v>79050</v>
      </c>
      <c r="J26">
        <f>flutter_mandelbrot[[#This Row],[runtime_end]]-flutter_mandelbrot[[#This Row],[runtime_start]]</f>
        <v>13584</v>
      </c>
      <c r="K26">
        <f>flutter_mandelbrot[[#This Row],[native_end]]-flutter_mandelbrot[[#This Row],[native_start]]</f>
        <v>4214568</v>
      </c>
      <c r="L26">
        <f>flutter_mandelbrot[[#This Row],[pss_end]]-flutter_mandelbrot[[#This Row],[pss_start]]</f>
        <v>26333</v>
      </c>
    </row>
    <row r="27" spans="1:12" x14ac:dyDescent="0.3">
      <c r="A27">
        <v>25</v>
      </c>
      <c r="B27">
        <v>11073</v>
      </c>
      <c r="C27">
        <v>21742</v>
      </c>
      <c r="D27">
        <v>1499352</v>
      </c>
      <c r="E27">
        <v>1512936</v>
      </c>
      <c r="F27">
        <v>10035824</v>
      </c>
      <c r="G27">
        <v>14262928</v>
      </c>
      <c r="H27">
        <v>52325</v>
      </c>
      <c r="I27">
        <v>83166</v>
      </c>
      <c r="J27">
        <f>flutter_mandelbrot[[#This Row],[runtime_end]]-flutter_mandelbrot[[#This Row],[runtime_start]]</f>
        <v>13584</v>
      </c>
      <c r="K27">
        <f>flutter_mandelbrot[[#This Row],[native_end]]-flutter_mandelbrot[[#This Row],[native_start]]</f>
        <v>4227104</v>
      </c>
      <c r="L27">
        <f>flutter_mandelbrot[[#This Row],[pss_end]]-flutter_mandelbrot[[#This Row],[pss_start]]</f>
        <v>30841</v>
      </c>
    </row>
    <row r="28" spans="1:12" x14ac:dyDescent="0.3">
      <c r="A28">
        <v>26</v>
      </c>
      <c r="B28">
        <v>13920</v>
      </c>
      <c r="C28">
        <v>21980</v>
      </c>
      <c r="D28">
        <v>1499352</v>
      </c>
      <c r="E28">
        <v>1512936</v>
      </c>
      <c r="F28">
        <v>10049128</v>
      </c>
      <c r="G28">
        <v>14183480</v>
      </c>
      <c r="H28">
        <v>52722</v>
      </c>
      <c r="I28">
        <v>81851</v>
      </c>
      <c r="J28">
        <f>flutter_mandelbrot[[#This Row],[runtime_end]]-flutter_mandelbrot[[#This Row],[runtime_start]]</f>
        <v>13584</v>
      </c>
      <c r="K28">
        <f>flutter_mandelbrot[[#This Row],[native_end]]-flutter_mandelbrot[[#This Row],[native_start]]</f>
        <v>4134352</v>
      </c>
      <c r="L28">
        <f>flutter_mandelbrot[[#This Row],[pss_end]]-flutter_mandelbrot[[#This Row],[pss_start]]</f>
        <v>29129</v>
      </c>
    </row>
    <row r="29" spans="1:12" x14ac:dyDescent="0.3">
      <c r="A29">
        <v>27</v>
      </c>
      <c r="B29">
        <v>16856</v>
      </c>
      <c r="C29">
        <v>22492</v>
      </c>
      <c r="D29">
        <v>1499352</v>
      </c>
      <c r="E29">
        <v>1512936</v>
      </c>
      <c r="F29">
        <v>10057752</v>
      </c>
      <c r="G29">
        <v>14258440</v>
      </c>
      <c r="H29">
        <v>52701</v>
      </c>
      <c r="I29">
        <v>81079</v>
      </c>
      <c r="J29">
        <f>flutter_mandelbrot[[#This Row],[runtime_end]]-flutter_mandelbrot[[#This Row],[runtime_start]]</f>
        <v>13584</v>
      </c>
      <c r="K29">
        <f>flutter_mandelbrot[[#This Row],[native_end]]-flutter_mandelbrot[[#This Row],[native_start]]</f>
        <v>4200688</v>
      </c>
      <c r="L29">
        <f>flutter_mandelbrot[[#This Row],[pss_end]]-flutter_mandelbrot[[#This Row],[pss_start]]</f>
        <v>28378</v>
      </c>
    </row>
    <row r="30" spans="1:12" hidden="1" x14ac:dyDescent="0.3">
      <c r="A30">
        <v>28</v>
      </c>
      <c r="B30">
        <v>19817</v>
      </c>
      <c r="C30">
        <v>21761</v>
      </c>
      <c r="D30">
        <v>1515592</v>
      </c>
      <c r="E30">
        <v>1512792</v>
      </c>
      <c r="F30">
        <v>10047016</v>
      </c>
      <c r="G30">
        <v>14253448</v>
      </c>
      <c r="H30">
        <v>52317</v>
      </c>
      <c r="I30">
        <v>83237</v>
      </c>
      <c r="J30">
        <f>flutter_mandelbrot[[#This Row],[runtime_end]]-flutter_mandelbrot[[#This Row],[runtime_start]]</f>
        <v>-2800</v>
      </c>
      <c r="K30">
        <f>flutter_mandelbrot[[#This Row],[native_end]]-flutter_mandelbrot[[#This Row],[native_start]]</f>
        <v>4206432</v>
      </c>
      <c r="L30">
        <f>flutter_mandelbrot[[#This Row],[pss_end]]-flutter_mandelbrot[[#This Row],[pss_start]]</f>
        <v>30920</v>
      </c>
    </row>
    <row r="31" spans="1:12" x14ac:dyDescent="0.3">
      <c r="A31">
        <v>29</v>
      </c>
      <c r="B31">
        <v>21049</v>
      </c>
      <c r="C31">
        <v>22791</v>
      </c>
      <c r="D31">
        <v>1499440</v>
      </c>
      <c r="E31">
        <v>1513024</v>
      </c>
      <c r="F31">
        <v>10041344</v>
      </c>
      <c r="G31">
        <v>14255632</v>
      </c>
      <c r="H31">
        <v>52287</v>
      </c>
      <c r="I31">
        <v>81101</v>
      </c>
      <c r="J31">
        <f>flutter_mandelbrot[[#This Row],[runtime_end]]-flutter_mandelbrot[[#This Row],[runtime_start]]</f>
        <v>13584</v>
      </c>
      <c r="K31">
        <f>flutter_mandelbrot[[#This Row],[native_end]]-flutter_mandelbrot[[#This Row],[native_start]]</f>
        <v>4214288</v>
      </c>
      <c r="L31">
        <f>flutter_mandelbrot[[#This Row],[pss_end]]-flutter_mandelbrot[[#This Row],[pss_start]]</f>
        <v>28814</v>
      </c>
    </row>
    <row r="32" spans="1:12" x14ac:dyDescent="0.3">
      <c r="A32">
        <v>30</v>
      </c>
      <c r="B32">
        <v>22161</v>
      </c>
      <c r="C32">
        <v>22008</v>
      </c>
      <c r="D32">
        <v>1499352</v>
      </c>
      <c r="E32">
        <v>1512936</v>
      </c>
      <c r="F32">
        <v>10024024</v>
      </c>
      <c r="G32">
        <v>14253032</v>
      </c>
      <c r="H32">
        <v>52699</v>
      </c>
      <c r="I32">
        <v>80477</v>
      </c>
      <c r="J32">
        <f>flutter_mandelbrot[[#This Row],[runtime_end]]-flutter_mandelbrot[[#This Row],[runtime_start]]</f>
        <v>13584</v>
      </c>
      <c r="K32">
        <f>flutter_mandelbrot[[#This Row],[native_end]]-flutter_mandelbrot[[#This Row],[native_start]]</f>
        <v>4229008</v>
      </c>
      <c r="L32">
        <f>flutter_mandelbrot[[#This Row],[pss_end]]-flutter_mandelbrot[[#This Row],[pss_start]]</f>
        <v>27778</v>
      </c>
    </row>
    <row r="33" spans="1:12" x14ac:dyDescent="0.3">
      <c r="A33">
        <v>31</v>
      </c>
      <c r="B33">
        <v>22769</v>
      </c>
      <c r="C33">
        <v>22157</v>
      </c>
      <c r="D33">
        <v>1499488</v>
      </c>
      <c r="E33">
        <v>1513072</v>
      </c>
      <c r="F33">
        <v>10047016</v>
      </c>
      <c r="G33">
        <v>14265656</v>
      </c>
      <c r="H33">
        <v>52329</v>
      </c>
      <c r="I33">
        <v>83614</v>
      </c>
      <c r="J33">
        <f>flutter_mandelbrot[[#This Row],[runtime_end]]-flutter_mandelbrot[[#This Row],[runtime_start]]</f>
        <v>13584</v>
      </c>
      <c r="K33">
        <f>flutter_mandelbrot[[#This Row],[native_end]]-flutter_mandelbrot[[#This Row],[native_start]]</f>
        <v>4218640</v>
      </c>
      <c r="L33">
        <f>flutter_mandelbrot[[#This Row],[pss_end]]-flutter_mandelbrot[[#This Row],[pss_start]]</f>
        <v>31285</v>
      </c>
    </row>
    <row r="34" spans="1:12" x14ac:dyDescent="0.3">
      <c r="A34">
        <v>32</v>
      </c>
      <c r="B34">
        <v>24268</v>
      </c>
      <c r="C34">
        <v>22390</v>
      </c>
      <c r="D34">
        <v>1499352</v>
      </c>
      <c r="E34">
        <v>1512936</v>
      </c>
      <c r="F34">
        <v>10003816</v>
      </c>
      <c r="G34">
        <v>10044512</v>
      </c>
      <c r="H34">
        <v>52681</v>
      </c>
      <c r="I34">
        <v>80450</v>
      </c>
      <c r="J34">
        <f>flutter_mandelbrot[[#This Row],[runtime_end]]-flutter_mandelbrot[[#This Row],[runtime_start]]</f>
        <v>13584</v>
      </c>
      <c r="K34">
        <f>flutter_mandelbrot[[#This Row],[native_end]]-flutter_mandelbrot[[#This Row],[native_start]]</f>
        <v>40696</v>
      </c>
      <c r="L34">
        <f>flutter_mandelbrot[[#This Row],[pss_end]]-flutter_mandelbrot[[#This Row],[pss_start]]</f>
        <v>27769</v>
      </c>
    </row>
    <row r="35" spans="1:12" x14ac:dyDescent="0.3">
      <c r="A35">
        <v>33</v>
      </c>
      <c r="B35">
        <v>25379</v>
      </c>
      <c r="C35">
        <v>21823</v>
      </c>
      <c r="D35">
        <v>1499440</v>
      </c>
      <c r="E35">
        <v>1513024</v>
      </c>
      <c r="F35">
        <v>10048304</v>
      </c>
      <c r="G35">
        <v>10038840</v>
      </c>
      <c r="H35">
        <v>52709</v>
      </c>
      <c r="I35">
        <v>88318</v>
      </c>
      <c r="J35">
        <f>flutter_mandelbrot[[#This Row],[runtime_end]]-flutter_mandelbrot[[#This Row],[runtime_start]]</f>
        <v>13584</v>
      </c>
      <c r="K35">
        <f>flutter_mandelbrot[[#This Row],[native_end]]-flutter_mandelbrot[[#This Row],[native_start]]</f>
        <v>-9464</v>
      </c>
      <c r="L35">
        <f>flutter_mandelbrot[[#This Row],[pss_end]]-flutter_mandelbrot[[#This Row],[pss_start]]</f>
        <v>35609</v>
      </c>
    </row>
    <row r="36" spans="1:12" x14ac:dyDescent="0.3">
      <c r="A36">
        <v>34</v>
      </c>
      <c r="B36">
        <v>26026</v>
      </c>
      <c r="C36">
        <v>22515</v>
      </c>
      <c r="D36">
        <v>1499352</v>
      </c>
      <c r="E36">
        <v>1512936</v>
      </c>
      <c r="F36">
        <v>10040304</v>
      </c>
      <c r="G36">
        <v>9968416</v>
      </c>
      <c r="H36">
        <v>52277</v>
      </c>
      <c r="I36">
        <v>82306</v>
      </c>
      <c r="J36">
        <f>flutter_mandelbrot[[#This Row],[runtime_end]]-flutter_mandelbrot[[#This Row],[runtime_start]]</f>
        <v>13584</v>
      </c>
      <c r="K36">
        <f>flutter_mandelbrot[[#This Row],[native_end]]-flutter_mandelbrot[[#This Row],[native_start]]</f>
        <v>-71888</v>
      </c>
      <c r="L36">
        <f>flutter_mandelbrot[[#This Row],[pss_end]]-flutter_mandelbrot[[#This Row],[pss_start]]</f>
        <v>30029</v>
      </c>
    </row>
    <row r="37" spans="1:12" x14ac:dyDescent="0.3">
      <c r="A37">
        <v>35</v>
      </c>
      <c r="B37">
        <v>29010</v>
      </c>
      <c r="C37">
        <v>21643</v>
      </c>
      <c r="D37">
        <v>1499352</v>
      </c>
      <c r="E37">
        <v>1512936</v>
      </c>
      <c r="F37">
        <v>10040888</v>
      </c>
      <c r="G37">
        <v>10022784</v>
      </c>
      <c r="H37">
        <v>52643</v>
      </c>
      <c r="I37">
        <v>89889</v>
      </c>
      <c r="J37">
        <f>flutter_mandelbrot[[#This Row],[runtime_end]]-flutter_mandelbrot[[#This Row],[runtime_start]]</f>
        <v>13584</v>
      </c>
      <c r="K37">
        <f>flutter_mandelbrot[[#This Row],[native_end]]-flutter_mandelbrot[[#This Row],[native_start]]</f>
        <v>-18104</v>
      </c>
      <c r="L37">
        <f>flutter_mandelbrot[[#This Row],[pss_end]]-flutter_mandelbrot[[#This Row],[pss_start]]</f>
        <v>37246</v>
      </c>
    </row>
    <row r="38" spans="1:12" hidden="1" x14ac:dyDescent="0.3">
      <c r="A38">
        <v>36</v>
      </c>
      <c r="B38">
        <v>30702</v>
      </c>
      <c r="C38">
        <v>22788</v>
      </c>
      <c r="D38">
        <v>1515600</v>
      </c>
      <c r="E38">
        <v>1512800</v>
      </c>
      <c r="F38">
        <v>10017544</v>
      </c>
      <c r="G38">
        <v>10023792</v>
      </c>
      <c r="H38">
        <v>52302</v>
      </c>
      <c r="I38">
        <v>80879</v>
      </c>
      <c r="J38">
        <f>flutter_mandelbrot[[#This Row],[runtime_end]]-flutter_mandelbrot[[#This Row],[runtime_start]]</f>
        <v>-2800</v>
      </c>
      <c r="K38">
        <f>flutter_mandelbrot[[#This Row],[native_end]]-flutter_mandelbrot[[#This Row],[native_start]]</f>
        <v>6248</v>
      </c>
      <c r="L38">
        <f>flutter_mandelbrot[[#This Row],[pss_end]]-flutter_mandelbrot[[#This Row],[pss_start]]</f>
        <v>28577</v>
      </c>
    </row>
    <row r="39" spans="1:12" x14ac:dyDescent="0.3">
      <c r="A39">
        <v>37</v>
      </c>
      <c r="B39">
        <v>32061</v>
      </c>
      <c r="C39">
        <v>22620</v>
      </c>
      <c r="D39">
        <v>1499344</v>
      </c>
      <c r="E39">
        <v>1512928</v>
      </c>
      <c r="F39">
        <v>10027768</v>
      </c>
      <c r="G39">
        <v>14269816</v>
      </c>
      <c r="H39">
        <v>52562</v>
      </c>
      <c r="I39">
        <v>79103</v>
      </c>
      <c r="J39">
        <f>flutter_mandelbrot[[#This Row],[runtime_end]]-flutter_mandelbrot[[#This Row],[runtime_start]]</f>
        <v>13584</v>
      </c>
      <c r="K39">
        <f>flutter_mandelbrot[[#This Row],[native_end]]-flutter_mandelbrot[[#This Row],[native_start]]</f>
        <v>4242048</v>
      </c>
      <c r="L39">
        <f>flutter_mandelbrot[[#This Row],[pss_end]]-flutter_mandelbrot[[#This Row],[pss_start]]</f>
        <v>26541</v>
      </c>
    </row>
    <row r="40" spans="1:12" x14ac:dyDescent="0.3">
      <c r="A40">
        <v>38</v>
      </c>
      <c r="B40">
        <v>1253</v>
      </c>
      <c r="C40">
        <v>21424</v>
      </c>
      <c r="D40">
        <v>1499480</v>
      </c>
      <c r="E40">
        <v>1513064</v>
      </c>
      <c r="F40">
        <v>10024472</v>
      </c>
      <c r="G40">
        <v>14265056</v>
      </c>
      <c r="H40">
        <v>52642</v>
      </c>
      <c r="I40">
        <v>81579</v>
      </c>
      <c r="J40">
        <f>flutter_mandelbrot[[#This Row],[runtime_end]]-flutter_mandelbrot[[#This Row],[runtime_start]]</f>
        <v>13584</v>
      </c>
      <c r="K40">
        <f>flutter_mandelbrot[[#This Row],[native_end]]-flutter_mandelbrot[[#This Row],[native_start]]</f>
        <v>4240584</v>
      </c>
      <c r="L40">
        <f>flutter_mandelbrot[[#This Row],[pss_end]]-flutter_mandelbrot[[#This Row],[pss_start]]</f>
        <v>28937</v>
      </c>
    </row>
    <row r="41" spans="1:12" x14ac:dyDescent="0.3">
      <c r="A41">
        <v>39</v>
      </c>
      <c r="B41">
        <v>4395</v>
      </c>
      <c r="C41">
        <v>22243</v>
      </c>
      <c r="D41">
        <v>1499344</v>
      </c>
      <c r="E41">
        <v>1512928</v>
      </c>
      <c r="F41">
        <v>10040432</v>
      </c>
      <c r="G41">
        <v>14263544</v>
      </c>
      <c r="H41">
        <v>52662</v>
      </c>
      <c r="I41">
        <v>80007</v>
      </c>
      <c r="J41">
        <f>flutter_mandelbrot[[#This Row],[runtime_end]]-flutter_mandelbrot[[#This Row],[runtime_start]]</f>
        <v>13584</v>
      </c>
      <c r="K41">
        <f>flutter_mandelbrot[[#This Row],[native_end]]-flutter_mandelbrot[[#This Row],[native_start]]</f>
        <v>4223112</v>
      </c>
      <c r="L41">
        <f>flutter_mandelbrot[[#This Row],[pss_end]]-flutter_mandelbrot[[#This Row],[pss_start]]</f>
        <v>27345</v>
      </c>
    </row>
    <row r="42" spans="1:12" x14ac:dyDescent="0.3">
      <c r="A42">
        <v>40</v>
      </c>
      <c r="B42">
        <v>6791</v>
      </c>
      <c r="C42">
        <v>21989</v>
      </c>
      <c r="D42">
        <v>1499216</v>
      </c>
      <c r="E42">
        <v>1512800</v>
      </c>
      <c r="F42">
        <v>10025560</v>
      </c>
      <c r="G42">
        <v>14256840</v>
      </c>
      <c r="H42">
        <v>52638</v>
      </c>
      <c r="I42">
        <v>83123</v>
      </c>
      <c r="J42">
        <f>flutter_mandelbrot[[#This Row],[runtime_end]]-flutter_mandelbrot[[#This Row],[runtime_start]]</f>
        <v>13584</v>
      </c>
      <c r="K42">
        <f>flutter_mandelbrot[[#This Row],[native_end]]-flutter_mandelbrot[[#This Row],[native_start]]</f>
        <v>4231280</v>
      </c>
      <c r="L42">
        <f>flutter_mandelbrot[[#This Row],[pss_end]]-flutter_mandelbrot[[#This Row],[pss_start]]</f>
        <v>30485</v>
      </c>
    </row>
    <row r="43" spans="1:12" x14ac:dyDescent="0.3">
      <c r="A43">
        <v>41</v>
      </c>
      <c r="B43">
        <v>7282</v>
      </c>
      <c r="C43">
        <v>21385</v>
      </c>
      <c r="D43">
        <v>1499352</v>
      </c>
      <c r="E43">
        <v>1512936</v>
      </c>
      <c r="F43">
        <v>10049384</v>
      </c>
      <c r="G43">
        <v>14256312</v>
      </c>
      <c r="H43">
        <v>52642</v>
      </c>
      <c r="I43">
        <v>78631</v>
      </c>
      <c r="J43">
        <f>flutter_mandelbrot[[#This Row],[runtime_end]]-flutter_mandelbrot[[#This Row],[runtime_start]]</f>
        <v>13584</v>
      </c>
      <c r="K43">
        <f>flutter_mandelbrot[[#This Row],[native_end]]-flutter_mandelbrot[[#This Row],[native_start]]</f>
        <v>4206928</v>
      </c>
      <c r="L43">
        <f>flutter_mandelbrot[[#This Row],[pss_end]]-flutter_mandelbrot[[#This Row],[pss_start]]</f>
        <v>25989</v>
      </c>
    </row>
    <row r="44" spans="1:12" x14ac:dyDescent="0.3">
      <c r="A44">
        <v>42</v>
      </c>
      <c r="B44">
        <v>8229</v>
      </c>
      <c r="C44">
        <v>22341</v>
      </c>
      <c r="D44">
        <v>1499432</v>
      </c>
      <c r="E44">
        <v>1513016</v>
      </c>
      <c r="F44">
        <v>10048176</v>
      </c>
      <c r="G44">
        <v>14265728</v>
      </c>
      <c r="H44">
        <v>52650</v>
      </c>
      <c r="I44">
        <v>80371</v>
      </c>
      <c r="J44">
        <f>flutter_mandelbrot[[#This Row],[runtime_end]]-flutter_mandelbrot[[#This Row],[runtime_start]]</f>
        <v>13584</v>
      </c>
      <c r="K44">
        <f>flutter_mandelbrot[[#This Row],[native_end]]-flutter_mandelbrot[[#This Row],[native_start]]</f>
        <v>4217552</v>
      </c>
      <c r="L44">
        <f>flutter_mandelbrot[[#This Row],[pss_end]]-flutter_mandelbrot[[#This Row],[pss_start]]</f>
        <v>27721</v>
      </c>
    </row>
    <row r="45" spans="1:12" x14ac:dyDescent="0.3">
      <c r="A45">
        <v>43</v>
      </c>
      <c r="B45">
        <v>9414</v>
      </c>
      <c r="C45">
        <v>22269</v>
      </c>
      <c r="D45">
        <v>1499488</v>
      </c>
      <c r="E45">
        <v>1513072</v>
      </c>
      <c r="F45">
        <v>10048024</v>
      </c>
      <c r="G45">
        <v>10023536</v>
      </c>
      <c r="H45">
        <v>52666</v>
      </c>
      <c r="I45">
        <v>82267</v>
      </c>
      <c r="J45">
        <f>flutter_mandelbrot[[#This Row],[runtime_end]]-flutter_mandelbrot[[#This Row],[runtime_start]]</f>
        <v>13584</v>
      </c>
      <c r="K45">
        <f>flutter_mandelbrot[[#This Row],[native_end]]-flutter_mandelbrot[[#This Row],[native_start]]</f>
        <v>-24488</v>
      </c>
      <c r="L45">
        <f>flutter_mandelbrot[[#This Row],[pss_end]]-flutter_mandelbrot[[#This Row],[pss_start]]</f>
        <v>29601</v>
      </c>
    </row>
    <row r="46" spans="1:12" x14ac:dyDescent="0.3">
      <c r="A46">
        <v>44</v>
      </c>
      <c r="B46">
        <v>10247</v>
      </c>
      <c r="C46">
        <v>22779</v>
      </c>
      <c r="D46">
        <v>1499848</v>
      </c>
      <c r="E46">
        <v>1513432</v>
      </c>
      <c r="F46">
        <v>10051712</v>
      </c>
      <c r="G46">
        <v>10030320</v>
      </c>
      <c r="H46">
        <v>52226</v>
      </c>
      <c r="I46">
        <v>79124</v>
      </c>
      <c r="J46">
        <f>flutter_mandelbrot[[#This Row],[runtime_end]]-flutter_mandelbrot[[#This Row],[runtime_start]]</f>
        <v>13584</v>
      </c>
      <c r="K46">
        <f>flutter_mandelbrot[[#This Row],[native_end]]-flutter_mandelbrot[[#This Row],[native_start]]</f>
        <v>-21392</v>
      </c>
      <c r="L46">
        <f>flutter_mandelbrot[[#This Row],[pss_end]]-flutter_mandelbrot[[#This Row],[pss_start]]</f>
        <v>26898</v>
      </c>
    </row>
    <row r="47" spans="1:12" x14ac:dyDescent="0.3">
      <c r="A47">
        <v>45</v>
      </c>
      <c r="B47">
        <v>12594</v>
      </c>
      <c r="C47">
        <v>22067</v>
      </c>
      <c r="D47">
        <v>1499352</v>
      </c>
      <c r="E47">
        <v>1512936</v>
      </c>
      <c r="F47">
        <v>10035768</v>
      </c>
      <c r="G47">
        <v>9963048</v>
      </c>
      <c r="H47">
        <v>52266</v>
      </c>
      <c r="I47">
        <v>81895</v>
      </c>
      <c r="J47">
        <f>flutter_mandelbrot[[#This Row],[runtime_end]]-flutter_mandelbrot[[#This Row],[runtime_start]]</f>
        <v>13584</v>
      </c>
      <c r="K47">
        <f>flutter_mandelbrot[[#This Row],[native_end]]-flutter_mandelbrot[[#This Row],[native_start]]</f>
        <v>-72720</v>
      </c>
      <c r="L47">
        <f>flutter_mandelbrot[[#This Row],[pss_end]]-flutter_mandelbrot[[#This Row],[pss_start]]</f>
        <v>29629</v>
      </c>
    </row>
    <row r="48" spans="1:12" x14ac:dyDescent="0.3">
      <c r="A48">
        <v>46</v>
      </c>
      <c r="B48">
        <v>14700</v>
      </c>
      <c r="C48">
        <v>21954</v>
      </c>
      <c r="D48">
        <v>1499352</v>
      </c>
      <c r="E48">
        <v>1512936</v>
      </c>
      <c r="F48">
        <v>10046680</v>
      </c>
      <c r="G48">
        <v>10033608</v>
      </c>
      <c r="H48">
        <v>52613</v>
      </c>
      <c r="I48">
        <v>84098</v>
      </c>
      <c r="J48">
        <f>flutter_mandelbrot[[#This Row],[runtime_end]]-flutter_mandelbrot[[#This Row],[runtime_start]]</f>
        <v>13584</v>
      </c>
      <c r="K48">
        <f>flutter_mandelbrot[[#This Row],[native_end]]-flutter_mandelbrot[[#This Row],[native_start]]</f>
        <v>-13072</v>
      </c>
      <c r="L48">
        <f>flutter_mandelbrot[[#This Row],[pss_end]]-flutter_mandelbrot[[#This Row],[pss_start]]</f>
        <v>31485</v>
      </c>
    </row>
    <row r="49" spans="1:12" x14ac:dyDescent="0.3">
      <c r="A49">
        <v>47</v>
      </c>
      <c r="B49">
        <v>15770</v>
      </c>
      <c r="C49">
        <v>22237</v>
      </c>
      <c r="D49">
        <v>1499520</v>
      </c>
      <c r="E49">
        <v>1513104</v>
      </c>
      <c r="F49">
        <v>10053488</v>
      </c>
      <c r="G49">
        <v>10032872</v>
      </c>
      <c r="H49">
        <v>52457</v>
      </c>
      <c r="I49">
        <v>80141</v>
      </c>
      <c r="J49">
        <f>flutter_mandelbrot[[#This Row],[runtime_end]]-flutter_mandelbrot[[#This Row],[runtime_start]]</f>
        <v>13584</v>
      </c>
      <c r="K49">
        <f>flutter_mandelbrot[[#This Row],[native_end]]-flutter_mandelbrot[[#This Row],[native_start]]</f>
        <v>-20616</v>
      </c>
      <c r="L49">
        <f>flutter_mandelbrot[[#This Row],[pss_end]]-flutter_mandelbrot[[#This Row],[pss_start]]</f>
        <v>27684</v>
      </c>
    </row>
    <row r="50" spans="1:12" x14ac:dyDescent="0.3">
      <c r="A50">
        <v>48</v>
      </c>
      <c r="B50">
        <v>17301</v>
      </c>
      <c r="C50">
        <v>22595</v>
      </c>
      <c r="D50">
        <v>1499440</v>
      </c>
      <c r="E50">
        <v>1513024</v>
      </c>
      <c r="F50">
        <v>10021536</v>
      </c>
      <c r="G50">
        <v>10037752</v>
      </c>
      <c r="H50">
        <v>52596</v>
      </c>
      <c r="I50">
        <v>81009</v>
      </c>
      <c r="J50">
        <f>flutter_mandelbrot[[#This Row],[runtime_end]]-flutter_mandelbrot[[#This Row],[runtime_start]]</f>
        <v>13584</v>
      </c>
      <c r="K50">
        <f>flutter_mandelbrot[[#This Row],[native_end]]-flutter_mandelbrot[[#This Row],[native_start]]</f>
        <v>16216</v>
      </c>
      <c r="L50">
        <f>flutter_mandelbrot[[#This Row],[pss_end]]-flutter_mandelbrot[[#This Row],[pss_start]]</f>
        <v>28413</v>
      </c>
    </row>
    <row r="51" spans="1:12" x14ac:dyDescent="0.3">
      <c r="A51">
        <v>49</v>
      </c>
      <c r="B51">
        <v>19845</v>
      </c>
      <c r="C51">
        <v>22399</v>
      </c>
      <c r="D51">
        <v>1499304</v>
      </c>
      <c r="E51">
        <v>1512888</v>
      </c>
      <c r="F51">
        <v>10048568</v>
      </c>
      <c r="G51">
        <v>14263040</v>
      </c>
      <c r="H51">
        <v>52459</v>
      </c>
      <c r="I51">
        <v>82512</v>
      </c>
      <c r="J51">
        <f>flutter_mandelbrot[[#This Row],[runtime_end]]-flutter_mandelbrot[[#This Row],[runtime_start]]</f>
        <v>13584</v>
      </c>
      <c r="K51">
        <f>flutter_mandelbrot[[#This Row],[native_end]]-flutter_mandelbrot[[#This Row],[native_start]]</f>
        <v>4214472</v>
      </c>
      <c r="L51">
        <f>flutter_mandelbrot[[#This Row],[pss_end]]-flutter_mandelbrot[[#This Row],[pss_start]]</f>
        <v>30053</v>
      </c>
    </row>
    <row r="52" spans="1:12" x14ac:dyDescent="0.3">
      <c r="A52">
        <v>50</v>
      </c>
      <c r="B52">
        <v>22236</v>
      </c>
      <c r="C52">
        <v>23191</v>
      </c>
      <c r="D52">
        <v>1499528</v>
      </c>
      <c r="E52">
        <v>1513112</v>
      </c>
      <c r="F52">
        <v>10051088</v>
      </c>
      <c r="G52">
        <v>10037912</v>
      </c>
      <c r="H52">
        <v>52491</v>
      </c>
      <c r="I52">
        <v>79272</v>
      </c>
      <c r="J52">
        <f>flutter_mandelbrot[[#This Row],[runtime_end]]-flutter_mandelbrot[[#This Row],[runtime_start]]</f>
        <v>13584</v>
      </c>
      <c r="K52">
        <f>flutter_mandelbrot[[#This Row],[native_end]]-flutter_mandelbrot[[#This Row],[native_start]]</f>
        <v>-13176</v>
      </c>
      <c r="L52">
        <f>flutter_mandelbrot[[#This Row],[pss_end]]-flutter_mandelbrot[[#This Row],[pss_start]]</f>
        <v>26781</v>
      </c>
    </row>
    <row r="53" spans="1:12" x14ac:dyDescent="0.3">
      <c r="A53">
        <v>51</v>
      </c>
      <c r="B53">
        <v>24230</v>
      </c>
      <c r="C53">
        <v>22091</v>
      </c>
      <c r="D53">
        <v>1499440</v>
      </c>
      <c r="E53">
        <v>1513024</v>
      </c>
      <c r="F53">
        <v>10049688</v>
      </c>
      <c r="G53">
        <v>10035152</v>
      </c>
      <c r="H53">
        <v>52259</v>
      </c>
      <c r="I53">
        <v>80340</v>
      </c>
      <c r="J53">
        <f>flutter_mandelbrot[[#This Row],[runtime_end]]-flutter_mandelbrot[[#This Row],[runtime_start]]</f>
        <v>13584</v>
      </c>
      <c r="K53">
        <f>flutter_mandelbrot[[#This Row],[native_end]]-flutter_mandelbrot[[#This Row],[native_start]]</f>
        <v>-14536</v>
      </c>
      <c r="L53">
        <f>flutter_mandelbrot[[#This Row],[pss_end]]-flutter_mandelbrot[[#This Row],[pss_start]]</f>
        <v>28081</v>
      </c>
    </row>
    <row r="54" spans="1:12" x14ac:dyDescent="0.3">
      <c r="A54">
        <v>52</v>
      </c>
      <c r="B54">
        <v>24808</v>
      </c>
      <c r="C54">
        <v>22501</v>
      </c>
      <c r="D54">
        <v>1499440</v>
      </c>
      <c r="E54">
        <v>1513024</v>
      </c>
      <c r="F54">
        <v>10051304</v>
      </c>
      <c r="G54">
        <v>14255952</v>
      </c>
      <c r="H54">
        <v>52210</v>
      </c>
      <c r="I54">
        <v>80380</v>
      </c>
      <c r="J54">
        <f>flutter_mandelbrot[[#This Row],[runtime_end]]-flutter_mandelbrot[[#This Row],[runtime_start]]</f>
        <v>13584</v>
      </c>
      <c r="K54">
        <f>flutter_mandelbrot[[#This Row],[native_end]]-flutter_mandelbrot[[#This Row],[native_start]]</f>
        <v>4204648</v>
      </c>
      <c r="L54">
        <f>flutter_mandelbrot[[#This Row],[pss_end]]-flutter_mandelbrot[[#This Row],[pss_start]]</f>
        <v>28170</v>
      </c>
    </row>
    <row r="55" spans="1:12" x14ac:dyDescent="0.3">
      <c r="C55">
        <f>AVERAGE(flutter_mandelbrot[elapsed_times])</f>
        <v>22222.962264150945</v>
      </c>
      <c r="D55">
        <f>AVERAGE(flutter_mandelbrot[runtime_start])</f>
        <v>1500370.1132075472</v>
      </c>
      <c r="E55">
        <f>AVERAGE(flutter_mandelbrot[runtime_end])</f>
        <v>1513045.4339622641</v>
      </c>
      <c r="F55">
        <f>AVERAGE(flutter_mandelbrot[native_start])</f>
        <v>10037894.943396226</v>
      </c>
      <c r="G55">
        <f>AVERAGE(flutter_mandelbrot[native_end])</f>
        <v>11861985.056603774</v>
      </c>
      <c r="H55">
        <f>AVERAGE(flutter_mandelbrot[pss_start])</f>
        <v>52748.433962264149</v>
      </c>
      <c r="I55">
        <f>AVERAGE(flutter_mandelbrot[pss_end])</f>
        <v>81956.547169811325</v>
      </c>
      <c r="J55">
        <f>AVERAGE(flutter_mandelbrot[runtime])</f>
        <v>12675.32075471698</v>
      </c>
      <c r="K55">
        <f>AVERAGE(flutter_mandelbrot[native])</f>
        <v>1824090.1132075472</v>
      </c>
      <c r="L55">
        <f>AVERAGE(flutter_mandelbrot[pss])</f>
        <v>29208.113207547169</v>
      </c>
    </row>
    <row r="56" spans="1:12" x14ac:dyDescent="0.3">
      <c r="C56">
        <f>_xlfn.STDEV.S(flutter_mandelbrot[elapsed_times])</f>
        <v>433.57840042817173</v>
      </c>
      <c r="D56">
        <f>_xlfn.STDEV.S(flutter_mandelbrot[runtime_start])</f>
        <v>3799.5984082348318</v>
      </c>
      <c r="E56">
        <f>_xlfn.STDEV.S(flutter_mandelbrot[runtime_end])</f>
        <v>142.81369109033173</v>
      </c>
      <c r="F56">
        <f>_xlfn.STDEV.S(flutter_mandelbrot[native_start])</f>
        <v>17208.951018868389</v>
      </c>
      <c r="G56">
        <f>_xlfn.STDEV.S(flutter_mandelbrot[native_end])</f>
        <v>2116667.2748552551</v>
      </c>
      <c r="H56">
        <f>_xlfn.STDEV.S(flutter_mandelbrot[pss_start])</f>
        <v>766.85675900026024</v>
      </c>
      <c r="I56">
        <f>_xlfn.STDEV.S(flutter_mandelbrot[pss_end])</f>
        <v>2466.5724939527981</v>
      </c>
      <c r="J56">
        <f>_xlfn.STDEV.S(flutter_mandelbrot[runtime])</f>
        <v>3829.3613635735901</v>
      </c>
      <c r="K56">
        <f>_xlfn.STDEV.S(flutter_mandelbrot[native])</f>
        <v>2115529.6689521954</v>
      </c>
      <c r="L56">
        <f>_xlfn.STDEV.S(flutter_mandelbrot[pss])</f>
        <v>2529.3771098554421</v>
      </c>
    </row>
    <row r="57" spans="1:12" x14ac:dyDescent="0.3">
      <c r="C57">
        <f>C56*100/C55</f>
        <v>1.9510378286858741</v>
      </c>
      <c r="D57">
        <f t="shared" ref="D57:L57" si="0">D56*100/D55</f>
        <v>0.25324407456450254</v>
      </c>
      <c r="E57">
        <f t="shared" si="0"/>
        <v>9.4388237051375654E-3</v>
      </c>
      <c r="F57">
        <f t="shared" si="0"/>
        <v>0.17143983988585065</v>
      </c>
      <c r="G57">
        <f t="shared" si="0"/>
        <v>17.844123599505544</v>
      </c>
      <c r="H57">
        <f t="shared" si="0"/>
        <v>1.4538000493983652</v>
      </c>
      <c r="I57">
        <f t="shared" si="0"/>
        <v>3.0096100667127175</v>
      </c>
      <c r="J57">
        <f t="shared" si="0"/>
        <v>30.211159446584698</v>
      </c>
      <c r="K57">
        <f t="shared" si="0"/>
        <v>115.97725647622585</v>
      </c>
      <c r="L57">
        <f t="shared" si="0"/>
        <v>8.6598442421877113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ADEF-0337-4A45-A0C5-FAE694C64DAC}">
  <dimension ref="A1:L61"/>
  <sheetViews>
    <sheetView topLeftCell="F26" workbookViewId="0">
      <selection activeCell="J59" sqref="J59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28918</v>
      </c>
      <c r="C2">
        <v>455</v>
      </c>
      <c r="D2">
        <v>1498464</v>
      </c>
      <c r="E2">
        <v>1514848</v>
      </c>
      <c r="F2">
        <v>10009360</v>
      </c>
      <c r="G2">
        <v>9936952</v>
      </c>
      <c r="H2">
        <v>71808</v>
      </c>
      <c r="I2">
        <v>73799</v>
      </c>
      <c r="J2">
        <f>flutter_matrixdeterminant[[#This Row],[runtime_end]]-flutter_matrixdeterminant[[#This Row],[runtime_start]]</f>
        <v>16384</v>
      </c>
      <c r="K2">
        <f>flutter_matrixdeterminant[[#This Row],[native_end]]-flutter_matrixdeterminant[[#This Row],[native_start]]</f>
        <v>-72408</v>
      </c>
      <c r="L2">
        <f>flutter_matrixdeterminant[[#This Row],[pss_end]]-flutter_matrixdeterminant[[#This Row],[pss_start]]</f>
        <v>1991</v>
      </c>
    </row>
    <row r="3" spans="1:12" x14ac:dyDescent="0.3">
      <c r="A3">
        <v>1</v>
      </c>
      <c r="B3">
        <v>29729</v>
      </c>
      <c r="C3">
        <v>1589</v>
      </c>
      <c r="D3">
        <v>1499488</v>
      </c>
      <c r="E3">
        <v>1515872</v>
      </c>
      <c r="F3">
        <v>10005552</v>
      </c>
      <c r="G3">
        <v>10011992</v>
      </c>
      <c r="H3">
        <v>57769</v>
      </c>
      <c r="I3">
        <v>59573</v>
      </c>
      <c r="J3">
        <f>flutter_matrixdeterminant[[#This Row],[runtime_end]]-flutter_matrixdeterminant[[#This Row],[runtime_start]]</f>
        <v>16384</v>
      </c>
      <c r="K3">
        <f>flutter_matrixdeterminant[[#This Row],[native_end]]-flutter_matrixdeterminant[[#This Row],[native_start]]</f>
        <v>6440</v>
      </c>
      <c r="L3">
        <f>flutter_matrixdeterminant[[#This Row],[pss_end]]-flutter_matrixdeterminant[[#This Row],[pss_start]]</f>
        <v>1804</v>
      </c>
    </row>
    <row r="4" spans="1:12" x14ac:dyDescent="0.3">
      <c r="A4">
        <v>2</v>
      </c>
      <c r="B4">
        <v>30810</v>
      </c>
      <c r="C4">
        <v>1780</v>
      </c>
      <c r="D4">
        <v>1499488</v>
      </c>
      <c r="E4">
        <v>1515872</v>
      </c>
      <c r="F4">
        <v>10006640</v>
      </c>
      <c r="G4">
        <v>9938712</v>
      </c>
      <c r="H4">
        <v>57083</v>
      </c>
      <c r="I4">
        <v>58767</v>
      </c>
      <c r="J4">
        <f>flutter_matrixdeterminant[[#This Row],[runtime_end]]-flutter_matrixdeterminant[[#This Row],[runtime_start]]</f>
        <v>16384</v>
      </c>
      <c r="K4">
        <f>flutter_matrixdeterminant[[#This Row],[native_end]]-flutter_matrixdeterminant[[#This Row],[native_start]]</f>
        <v>-67928</v>
      </c>
      <c r="L4">
        <f>flutter_matrixdeterminant[[#This Row],[pss_end]]-flutter_matrixdeterminant[[#This Row],[pss_start]]</f>
        <v>1684</v>
      </c>
    </row>
    <row r="5" spans="1:12" x14ac:dyDescent="0.3">
      <c r="A5">
        <v>3</v>
      </c>
      <c r="B5">
        <v>30974</v>
      </c>
      <c r="C5">
        <v>456</v>
      </c>
      <c r="D5">
        <v>1499352</v>
      </c>
      <c r="E5">
        <v>1515736</v>
      </c>
      <c r="F5">
        <v>10004072</v>
      </c>
      <c r="G5">
        <v>10009880</v>
      </c>
      <c r="H5">
        <v>57099</v>
      </c>
      <c r="I5">
        <v>59287</v>
      </c>
      <c r="J5">
        <f>flutter_matrixdeterminant[[#This Row],[runtime_end]]-flutter_matrixdeterminant[[#This Row],[runtime_start]]</f>
        <v>16384</v>
      </c>
      <c r="K5">
        <f>flutter_matrixdeterminant[[#This Row],[native_end]]-flutter_matrixdeterminant[[#This Row],[native_start]]</f>
        <v>5808</v>
      </c>
      <c r="L5">
        <f>flutter_matrixdeterminant[[#This Row],[pss_end]]-flutter_matrixdeterminant[[#This Row],[pss_start]]</f>
        <v>2188</v>
      </c>
    </row>
    <row r="6" spans="1:12" x14ac:dyDescent="0.3">
      <c r="A6">
        <v>4</v>
      </c>
      <c r="B6">
        <v>31103</v>
      </c>
      <c r="C6">
        <v>450</v>
      </c>
      <c r="D6">
        <v>1499576</v>
      </c>
      <c r="E6">
        <v>1515960</v>
      </c>
      <c r="F6">
        <v>10018024</v>
      </c>
      <c r="G6">
        <v>10013704</v>
      </c>
      <c r="H6">
        <v>57090</v>
      </c>
      <c r="I6">
        <v>59342</v>
      </c>
      <c r="J6">
        <f>flutter_matrixdeterminant[[#This Row],[runtime_end]]-flutter_matrixdeterminant[[#This Row],[runtime_start]]</f>
        <v>16384</v>
      </c>
      <c r="K6">
        <f>flutter_matrixdeterminant[[#This Row],[native_end]]-flutter_matrixdeterminant[[#This Row],[native_start]]</f>
        <v>-4320</v>
      </c>
      <c r="L6">
        <f>flutter_matrixdeterminant[[#This Row],[pss_end]]-flutter_matrixdeterminant[[#This Row],[pss_start]]</f>
        <v>2252</v>
      </c>
    </row>
    <row r="7" spans="1:12" x14ac:dyDescent="0.3">
      <c r="A7">
        <v>5</v>
      </c>
      <c r="B7">
        <v>31225</v>
      </c>
      <c r="C7">
        <v>450</v>
      </c>
      <c r="D7">
        <v>1499488</v>
      </c>
      <c r="E7">
        <v>1515872</v>
      </c>
      <c r="F7">
        <v>10005304</v>
      </c>
      <c r="G7">
        <v>10010472</v>
      </c>
      <c r="H7">
        <v>57087</v>
      </c>
      <c r="I7">
        <v>59239</v>
      </c>
      <c r="J7">
        <f>flutter_matrixdeterminant[[#This Row],[runtime_end]]-flutter_matrixdeterminant[[#This Row],[runtime_start]]</f>
        <v>16384</v>
      </c>
      <c r="K7">
        <f>flutter_matrixdeterminant[[#This Row],[native_end]]-flutter_matrixdeterminant[[#This Row],[native_start]]</f>
        <v>5168</v>
      </c>
      <c r="L7">
        <f>flutter_matrixdeterminant[[#This Row],[pss_end]]-flutter_matrixdeterminant[[#This Row],[pss_start]]</f>
        <v>2152</v>
      </c>
    </row>
    <row r="8" spans="1:12" x14ac:dyDescent="0.3">
      <c r="A8">
        <v>6</v>
      </c>
      <c r="B8">
        <v>31343</v>
      </c>
      <c r="C8">
        <v>453</v>
      </c>
      <c r="D8">
        <v>1499216</v>
      </c>
      <c r="E8">
        <v>1515600</v>
      </c>
      <c r="F8">
        <v>10006960</v>
      </c>
      <c r="G8">
        <v>10013408</v>
      </c>
      <c r="H8">
        <v>56969</v>
      </c>
      <c r="I8">
        <v>59445</v>
      </c>
      <c r="J8">
        <f>flutter_matrixdeterminant[[#This Row],[runtime_end]]-flutter_matrixdeterminant[[#This Row],[runtime_start]]</f>
        <v>16384</v>
      </c>
      <c r="K8">
        <f>flutter_matrixdeterminant[[#This Row],[native_end]]-flutter_matrixdeterminant[[#This Row],[native_start]]</f>
        <v>6448</v>
      </c>
      <c r="L8">
        <f>flutter_matrixdeterminant[[#This Row],[pss_end]]-flutter_matrixdeterminant[[#This Row],[pss_start]]</f>
        <v>2476</v>
      </c>
    </row>
    <row r="9" spans="1:12" x14ac:dyDescent="0.3">
      <c r="A9">
        <v>7</v>
      </c>
      <c r="B9">
        <v>2688</v>
      </c>
      <c r="C9">
        <v>1774</v>
      </c>
      <c r="D9">
        <v>1499712</v>
      </c>
      <c r="E9">
        <v>1516096</v>
      </c>
      <c r="F9">
        <v>10008920</v>
      </c>
      <c r="G9">
        <v>10011016</v>
      </c>
      <c r="H9">
        <v>56548</v>
      </c>
      <c r="I9">
        <v>58260</v>
      </c>
      <c r="J9">
        <f>flutter_matrixdeterminant[[#This Row],[runtime_end]]-flutter_matrixdeterminant[[#This Row],[runtime_start]]</f>
        <v>16384</v>
      </c>
      <c r="K9">
        <f>flutter_matrixdeterminant[[#This Row],[native_end]]-flutter_matrixdeterminant[[#This Row],[native_start]]</f>
        <v>2096</v>
      </c>
      <c r="L9">
        <f>flutter_matrixdeterminant[[#This Row],[pss_end]]-flutter_matrixdeterminant[[#This Row],[pss_start]]</f>
        <v>1712</v>
      </c>
    </row>
    <row r="10" spans="1:12" x14ac:dyDescent="0.3">
      <c r="A10">
        <v>8</v>
      </c>
      <c r="B10">
        <v>5563</v>
      </c>
      <c r="C10">
        <v>447</v>
      </c>
      <c r="D10">
        <v>1499344</v>
      </c>
      <c r="E10">
        <v>1515728</v>
      </c>
      <c r="F10">
        <v>10006336</v>
      </c>
      <c r="G10">
        <v>10013424</v>
      </c>
      <c r="H10">
        <v>56231</v>
      </c>
      <c r="I10">
        <v>58727</v>
      </c>
      <c r="J10">
        <f>flutter_matrixdeterminant[[#This Row],[runtime_end]]-flutter_matrixdeterminant[[#This Row],[runtime_start]]</f>
        <v>16384</v>
      </c>
      <c r="K10">
        <f>flutter_matrixdeterminant[[#This Row],[native_end]]-flutter_matrixdeterminant[[#This Row],[native_start]]</f>
        <v>7088</v>
      </c>
      <c r="L10">
        <f>flutter_matrixdeterminant[[#This Row],[pss_end]]-flutter_matrixdeterminant[[#This Row],[pss_start]]</f>
        <v>2496</v>
      </c>
    </row>
    <row r="11" spans="1:12" x14ac:dyDescent="0.3">
      <c r="A11">
        <v>9</v>
      </c>
      <c r="B11">
        <v>8190</v>
      </c>
      <c r="C11">
        <v>452</v>
      </c>
      <c r="D11">
        <v>1499576</v>
      </c>
      <c r="E11">
        <v>1515960</v>
      </c>
      <c r="F11">
        <v>10009016</v>
      </c>
      <c r="G11">
        <v>10015464</v>
      </c>
      <c r="H11">
        <v>56554</v>
      </c>
      <c r="I11">
        <v>58794</v>
      </c>
      <c r="J11">
        <f>flutter_matrixdeterminant[[#This Row],[runtime_end]]-flutter_matrixdeterminant[[#This Row],[runtime_start]]</f>
        <v>16384</v>
      </c>
      <c r="K11">
        <f>flutter_matrixdeterminant[[#This Row],[native_end]]-flutter_matrixdeterminant[[#This Row],[native_start]]</f>
        <v>6448</v>
      </c>
      <c r="L11">
        <f>flutter_matrixdeterminant[[#This Row],[pss_end]]-flutter_matrixdeterminant[[#This Row],[pss_start]]</f>
        <v>2240</v>
      </c>
    </row>
    <row r="12" spans="1:12" x14ac:dyDescent="0.3">
      <c r="A12">
        <v>10</v>
      </c>
      <c r="B12">
        <v>10897</v>
      </c>
      <c r="C12">
        <v>450</v>
      </c>
      <c r="D12">
        <v>1499800</v>
      </c>
      <c r="E12">
        <v>1516184</v>
      </c>
      <c r="F12">
        <v>10020592</v>
      </c>
      <c r="G12">
        <v>10018080</v>
      </c>
      <c r="H12">
        <v>56080</v>
      </c>
      <c r="I12">
        <v>58684</v>
      </c>
      <c r="J12">
        <f>flutter_matrixdeterminant[[#This Row],[runtime_end]]-flutter_matrixdeterminant[[#This Row],[runtime_start]]</f>
        <v>16384</v>
      </c>
      <c r="K12">
        <f>flutter_matrixdeterminant[[#This Row],[native_end]]-flutter_matrixdeterminant[[#This Row],[native_start]]</f>
        <v>-2512</v>
      </c>
      <c r="L12">
        <f>flutter_matrixdeterminant[[#This Row],[pss_end]]-flutter_matrixdeterminant[[#This Row],[pss_start]]</f>
        <v>2604</v>
      </c>
    </row>
    <row r="13" spans="1:12" x14ac:dyDescent="0.3">
      <c r="A13">
        <v>11</v>
      </c>
      <c r="B13">
        <v>12803</v>
      </c>
      <c r="C13">
        <v>1572</v>
      </c>
      <c r="D13">
        <v>1499568</v>
      </c>
      <c r="E13">
        <v>1515952</v>
      </c>
      <c r="F13">
        <v>10027984</v>
      </c>
      <c r="G13">
        <v>10014848</v>
      </c>
      <c r="H13">
        <v>56441</v>
      </c>
      <c r="I13">
        <v>58131</v>
      </c>
      <c r="J13">
        <f>flutter_matrixdeterminant[[#This Row],[runtime_end]]-flutter_matrixdeterminant[[#This Row],[runtime_start]]</f>
        <v>16384</v>
      </c>
      <c r="K13">
        <f>flutter_matrixdeterminant[[#This Row],[native_end]]-flutter_matrixdeterminant[[#This Row],[native_start]]</f>
        <v>-13136</v>
      </c>
      <c r="L13">
        <f>flutter_matrixdeterminant[[#This Row],[pss_end]]-flutter_matrixdeterminant[[#This Row],[pss_start]]</f>
        <v>1690</v>
      </c>
    </row>
    <row r="14" spans="1:12" x14ac:dyDescent="0.3">
      <c r="A14">
        <v>12</v>
      </c>
      <c r="B14">
        <v>13507</v>
      </c>
      <c r="C14">
        <v>451</v>
      </c>
      <c r="D14">
        <v>1499432</v>
      </c>
      <c r="E14">
        <v>1515816</v>
      </c>
      <c r="F14">
        <v>10013656</v>
      </c>
      <c r="G14">
        <v>10012536</v>
      </c>
      <c r="H14">
        <v>56371</v>
      </c>
      <c r="I14">
        <v>58795</v>
      </c>
      <c r="J14">
        <f>flutter_matrixdeterminant[[#This Row],[runtime_end]]-flutter_matrixdeterminant[[#This Row],[runtime_start]]</f>
        <v>16384</v>
      </c>
      <c r="K14">
        <f>flutter_matrixdeterminant[[#This Row],[native_end]]-flutter_matrixdeterminant[[#This Row],[native_start]]</f>
        <v>-1120</v>
      </c>
      <c r="L14">
        <f>flutter_matrixdeterminant[[#This Row],[pss_end]]-flutter_matrixdeterminant[[#This Row],[pss_start]]</f>
        <v>2424</v>
      </c>
    </row>
    <row r="15" spans="1:12" x14ac:dyDescent="0.3">
      <c r="A15">
        <v>13</v>
      </c>
      <c r="B15">
        <v>15381</v>
      </c>
      <c r="C15">
        <v>447</v>
      </c>
      <c r="D15">
        <v>1499576</v>
      </c>
      <c r="E15">
        <v>1515960</v>
      </c>
      <c r="F15">
        <v>9939880</v>
      </c>
      <c r="G15">
        <v>10012504</v>
      </c>
      <c r="H15">
        <v>56479</v>
      </c>
      <c r="I15">
        <v>58799</v>
      </c>
      <c r="J15">
        <f>flutter_matrixdeterminant[[#This Row],[runtime_end]]-flutter_matrixdeterminant[[#This Row],[runtime_start]]</f>
        <v>16384</v>
      </c>
      <c r="K15">
        <f>flutter_matrixdeterminant[[#This Row],[native_end]]-flutter_matrixdeterminant[[#This Row],[native_start]]</f>
        <v>72624</v>
      </c>
      <c r="L15">
        <f>flutter_matrixdeterminant[[#This Row],[pss_end]]-flutter_matrixdeterminant[[#This Row],[pss_start]]</f>
        <v>2320</v>
      </c>
    </row>
    <row r="16" spans="1:12" x14ac:dyDescent="0.3">
      <c r="A16">
        <v>14</v>
      </c>
      <c r="B16">
        <v>15501</v>
      </c>
      <c r="C16">
        <v>1596</v>
      </c>
      <c r="D16">
        <v>1499440</v>
      </c>
      <c r="E16">
        <v>1515824</v>
      </c>
      <c r="F16">
        <v>9930048</v>
      </c>
      <c r="G16">
        <v>9952288</v>
      </c>
      <c r="H16">
        <v>56520</v>
      </c>
      <c r="I16">
        <v>58524</v>
      </c>
      <c r="J16">
        <f>flutter_matrixdeterminant[[#This Row],[runtime_end]]-flutter_matrixdeterminant[[#This Row],[runtime_start]]</f>
        <v>16384</v>
      </c>
      <c r="K16">
        <f>flutter_matrixdeterminant[[#This Row],[native_end]]-flutter_matrixdeterminant[[#This Row],[native_start]]</f>
        <v>22240</v>
      </c>
      <c r="L16">
        <f>flutter_matrixdeterminant[[#This Row],[pss_end]]-flutter_matrixdeterminant[[#This Row],[pss_start]]</f>
        <v>2004</v>
      </c>
    </row>
    <row r="17" spans="1:12" x14ac:dyDescent="0.3">
      <c r="A17">
        <v>15</v>
      </c>
      <c r="B17">
        <v>15653</v>
      </c>
      <c r="C17">
        <v>448</v>
      </c>
      <c r="D17">
        <v>1499440</v>
      </c>
      <c r="E17">
        <v>1515824</v>
      </c>
      <c r="F17">
        <v>10014400</v>
      </c>
      <c r="G17">
        <v>10013168</v>
      </c>
      <c r="H17">
        <v>56272</v>
      </c>
      <c r="I17">
        <v>58680</v>
      </c>
      <c r="J17">
        <f>flutter_matrixdeterminant[[#This Row],[runtime_end]]-flutter_matrixdeterminant[[#This Row],[runtime_start]]</f>
        <v>16384</v>
      </c>
      <c r="K17">
        <f>flutter_matrixdeterminant[[#This Row],[native_end]]-flutter_matrixdeterminant[[#This Row],[native_start]]</f>
        <v>-1232</v>
      </c>
      <c r="L17">
        <f>flutter_matrixdeterminant[[#This Row],[pss_end]]-flutter_matrixdeterminant[[#This Row],[pss_start]]</f>
        <v>2408</v>
      </c>
    </row>
    <row r="18" spans="1:12" x14ac:dyDescent="0.3">
      <c r="A18">
        <v>16</v>
      </c>
      <c r="B18">
        <v>15779</v>
      </c>
      <c r="C18">
        <v>446</v>
      </c>
      <c r="D18">
        <v>1499304</v>
      </c>
      <c r="E18">
        <v>1515688</v>
      </c>
      <c r="F18">
        <v>10017544</v>
      </c>
      <c r="G18">
        <v>10011184</v>
      </c>
      <c r="H18">
        <v>56020</v>
      </c>
      <c r="I18">
        <v>58596</v>
      </c>
      <c r="J18">
        <f>flutter_matrixdeterminant[[#This Row],[runtime_end]]-flutter_matrixdeterminant[[#This Row],[runtime_start]]</f>
        <v>16384</v>
      </c>
      <c r="K18">
        <f>flutter_matrixdeterminant[[#This Row],[native_end]]-flutter_matrixdeterminant[[#This Row],[native_start]]</f>
        <v>-6360</v>
      </c>
      <c r="L18">
        <f>flutter_matrixdeterminant[[#This Row],[pss_end]]-flutter_matrixdeterminant[[#This Row],[pss_start]]</f>
        <v>2576</v>
      </c>
    </row>
    <row r="19" spans="1:12" x14ac:dyDescent="0.3">
      <c r="A19">
        <v>17</v>
      </c>
      <c r="B19">
        <v>15902</v>
      </c>
      <c r="C19">
        <v>1580</v>
      </c>
      <c r="D19">
        <v>1499440</v>
      </c>
      <c r="E19">
        <v>1515824</v>
      </c>
      <c r="F19">
        <v>10013128</v>
      </c>
      <c r="G19">
        <v>10011888</v>
      </c>
      <c r="H19">
        <v>56276</v>
      </c>
      <c r="I19">
        <v>58088</v>
      </c>
      <c r="J19">
        <f>flutter_matrixdeterminant[[#This Row],[runtime_end]]-flutter_matrixdeterminant[[#This Row],[runtime_start]]</f>
        <v>16384</v>
      </c>
      <c r="K19">
        <f>flutter_matrixdeterminant[[#This Row],[native_end]]-flutter_matrixdeterminant[[#This Row],[native_start]]</f>
        <v>-1240</v>
      </c>
      <c r="L19">
        <f>flutter_matrixdeterminant[[#This Row],[pss_end]]-flutter_matrixdeterminant[[#This Row],[pss_start]]</f>
        <v>1812</v>
      </c>
    </row>
    <row r="20" spans="1:12" x14ac:dyDescent="0.3">
      <c r="A20">
        <v>18</v>
      </c>
      <c r="B20">
        <v>18300</v>
      </c>
      <c r="C20">
        <v>462</v>
      </c>
      <c r="D20">
        <v>1513192</v>
      </c>
      <c r="E20">
        <v>1513192</v>
      </c>
      <c r="F20">
        <v>10021984</v>
      </c>
      <c r="G20">
        <v>10011792</v>
      </c>
      <c r="H20">
        <v>55979</v>
      </c>
      <c r="I20">
        <v>58627</v>
      </c>
      <c r="J20">
        <f>flutter_matrixdeterminant[[#This Row],[runtime_end]]-flutter_matrixdeterminant[[#This Row],[runtime_start]]</f>
        <v>0</v>
      </c>
      <c r="K20">
        <f>flutter_matrixdeterminant[[#This Row],[native_end]]-flutter_matrixdeterminant[[#This Row],[native_start]]</f>
        <v>-10192</v>
      </c>
      <c r="L20">
        <f>flutter_matrixdeterminant[[#This Row],[pss_end]]-flutter_matrixdeterminant[[#This Row],[pss_start]]</f>
        <v>2648</v>
      </c>
    </row>
    <row r="21" spans="1:12" x14ac:dyDescent="0.3">
      <c r="A21">
        <v>19</v>
      </c>
      <c r="B21">
        <v>20733</v>
      </c>
      <c r="C21">
        <v>454</v>
      </c>
      <c r="D21">
        <v>1514896</v>
      </c>
      <c r="E21">
        <v>1514896</v>
      </c>
      <c r="F21">
        <v>10029416</v>
      </c>
      <c r="G21">
        <v>10012184</v>
      </c>
      <c r="H21">
        <v>55614</v>
      </c>
      <c r="I21">
        <v>58254</v>
      </c>
      <c r="J21">
        <f>flutter_matrixdeterminant[[#This Row],[runtime_end]]-flutter_matrixdeterminant[[#This Row],[runtime_start]]</f>
        <v>0</v>
      </c>
      <c r="K21">
        <f>flutter_matrixdeterminant[[#This Row],[native_end]]-flutter_matrixdeterminant[[#This Row],[native_start]]</f>
        <v>-17232</v>
      </c>
      <c r="L21">
        <f>flutter_matrixdeterminant[[#This Row],[pss_end]]-flutter_matrixdeterminant[[#This Row],[pss_start]]</f>
        <v>2640</v>
      </c>
    </row>
    <row r="22" spans="1:12" x14ac:dyDescent="0.3">
      <c r="A22">
        <v>20</v>
      </c>
      <c r="B22">
        <v>22892</v>
      </c>
      <c r="C22">
        <v>455</v>
      </c>
      <c r="D22">
        <v>1498784</v>
      </c>
      <c r="E22">
        <v>1515168</v>
      </c>
      <c r="F22">
        <v>10019488</v>
      </c>
      <c r="G22">
        <v>10009552</v>
      </c>
      <c r="H22">
        <v>55553</v>
      </c>
      <c r="I22">
        <v>58125</v>
      </c>
      <c r="J22">
        <f>flutter_matrixdeterminant[[#This Row],[runtime_end]]-flutter_matrixdeterminant[[#This Row],[runtime_start]]</f>
        <v>16384</v>
      </c>
      <c r="K22">
        <f>flutter_matrixdeterminant[[#This Row],[native_end]]-flutter_matrixdeterminant[[#This Row],[native_start]]</f>
        <v>-9936</v>
      </c>
      <c r="L22">
        <f>flutter_matrixdeterminant[[#This Row],[pss_end]]-flutter_matrixdeterminant[[#This Row],[pss_start]]</f>
        <v>2572</v>
      </c>
    </row>
    <row r="23" spans="1:12" x14ac:dyDescent="0.3">
      <c r="A23">
        <v>21</v>
      </c>
      <c r="B23">
        <v>24708</v>
      </c>
      <c r="C23">
        <v>460</v>
      </c>
      <c r="D23">
        <v>1515248</v>
      </c>
      <c r="E23">
        <v>1515248</v>
      </c>
      <c r="F23">
        <v>10032328</v>
      </c>
      <c r="G23">
        <v>10014456</v>
      </c>
      <c r="H23">
        <v>55955</v>
      </c>
      <c r="I23">
        <v>57667</v>
      </c>
      <c r="J23">
        <f>flutter_matrixdeterminant[[#This Row],[runtime_end]]-flutter_matrixdeterminant[[#This Row],[runtime_start]]</f>
        <v>0</v>
      </c>
      <c r="K23">
        <f>flutter_matrixdeterminant[[#This Row],[native_end]]-flutter_matrixdeterminant[[#This Row],[native_start]]</f>
        <v>-17872</v>
      </c>
      <c r="L23">
        <f>flutter_matrixdeterminant[[#This Row],[pss_end]]-flutter_matrixdeterminant[[#This Row],[pss_start]]</f>
        <v>1712</v>
      </c>
    </row>
    <row r="24" spans="1:12" x14ac:dyDescent="0.3">
      <c r="A24">
        <v>22</v>
      </c>
      <c r="B24">
        <v>25365</v>
      </c>
      <c r="C24">
        <v>452</v>
      </c>
      <c r="D24">
        <v>1515032</v>
      </c>
      <c r="E24">
        <v>1515032</v>
      </c>
      <c r="F24">
        <v>10025480</v>
      </c>
      <c r="G24">
        <v>10012728</v>
      </c>
      <c r="H24">
        <v>55600</v>
      </c>
      <c r="I24">
        <v>58252</v>
      </c>
      <c r="J24">
        <f>flutter_matrixdeterminant[[#This Row],[runtime_end]]-flutter_matrixdeterminant[[#This Row],[runtime_start]]</f>
        <v>0</v>
      </c>
      <c r="K24">
        <f>flutter_matrixdeterminant[[#This Row],[native_end]]-flutter_matrixdeterminant[[#This Row],[native_start]]</f>
        <v>-12752</v>
      </c>
      <c r="L24">
        <f>flutter_matrixdeterminant[[#This Row],[pss_end]]-flutter_matrixdeterminant[[#This Row],[pss_start]]</f>
        <v>2652</v>
      </c>
    </row>
    <row r="25" spans="1:12" x14ac:dyDescent="0.3">
      <c r="A25">
        <v>23</v>
      </c>
      <c r="B25">
        <v>27796</v>
      </c>
      <c r="C25">
        <v>457</v>
      </c>
      <c r="D25">
        <v>1514896</v>
      </c>
      <c r="E25">
        <v>1514896</v>
      </c>
      <c r="F25">
        <v>10039888</v>
      </c>
      <c r="G25">
        <v>10011136</v>
      </c>
      <c r="H25">
        <v>55812</v>
      </c>
      <c r="I25">
        <v>58064</v>
      </c>
      <c r="J25">
        <f>flutter_matrixdeterminant[[#This Row],[runtime_end]]-flutter_matrixdeterminant[[#This Row],[runtime_start]]</f>
        <v>0</v>
      </c>
      <c r="K25">
        <f>flutter_matrixdeterminant[[#This Row],[native_end]]-flutter_matrixdeterminant[[#This Row],[native_start]]</f>
        <v>-28752</v>
      </c>
      <c r="L25">
        <f>flutter_matrixdeterminant[[#This Row],[pss_end]]-flutter_matrixdeterminant[[#This Row],[pss_start]]</f>
        <v>2252</v>
      </c>
    </row>
    <row r="26" spans="1:12" x14ac:dyDescent="0.3">
      <c r="A26">
        <v>24</v>
      </c>
      <c r="B26">
        <v>29361</v>
      </c>
      <c r="C26">
        <v>454</v>
      </c>
      <c r="D26">
        <v>1514896</v>
      </c>
      <c r="E26">
        <v>1514896</v>
      </c>
      <c r="F26">
        <v>10032840</v>
      </c>
      <c r="G26">
        <v>10013048</v>
      </c>
      <c r="H26">
        <v>55788</v>
      </c>
      <c r="I26">
        <v>58275</v>
      </c>
      <c r="J26">
        <f>flutter_matrixdeterminant[[#This Row],[runtime_end]]-flutter_matrixdeterminant[[#This Row],[runtime_start]]</f>
        <v>0</v>
      </c>
      <c r="K26">
        <f>flutter_matrixdeterminant[[#This Row],[native_end]]-flutter_matrixdeterminant[[#This Row],[native_start]]</f>
        <v>-19792</v>
      </c>
      <c r="L26">
        <f>flutter_matrixdeterminant[[#This Row],[pss_end]]-flutter_matrixdeterminant[[#This Row],[pss_start]]</f>
        <v>2487</v>
      </c>
    </row>
    <row r="27" spans="1:12" x14ac:dyDescent="0.3">
      <c r="A27">
        <v>25</v>
      </c>
      <c r="B27">
        <v>29480</v>
      </c>
      <c r="C27">
        <v>1639</v>
      </c>
      <c r="D27">
        <v>1515032</v>
      </c>
      <c r="E27">
        <v>1515032</v>
      </c>
      <c r="F27">
        <v>9946328</v>
      </c>
      <c r="G27">
        <v>10034400</v>
      </c>
      <c r="H27">
        <v>56115</v>
      </c>
      <c r="I27">
        <v>58055</v>
      </c>
      <c r="J27">
        <f>flutter_matrixdeterminant[[#This Row],[runtime_end]]-flutter_matrixdeterminant[[#This Row],[runtime_start]]</f>
        <v>0</v>
      </c>
      <c r="K27">
        <f>flutter_matrixdeterminant[[#This Row],[native_end]]-flutter_matrixdeterminant[[#This Row],[native_start]]</f>
        <v>88072</v>
      </c>
      <c r="L27">
        <f>flutter_matrixdeterminant[[#This Row],[pss_end]]-flutter_matrixdeterminant[[#This Row],[pss_start]]</f>
        <v>1940</v>
      </c>
    </row>
    <row r="28" spans="1:12" x14ac:dyDescent="0.3">
      <c r="A28">
        <v>26</v>
      </c>
      <c r="B28">
        <v>29703</v>
      </c>
      <c r="C28">
        <v>454</v>
      </c>
      <c r="D28">
        <v>1515032</v>
      </c>
      <c r="E28">
        <v>1515032</v>
      </c>
      <c r="F28">
        <v>10005416</v>
      </c>
      <c r="G28">
        <v>10011864</v>
      </c>
      <c r="H28">
        <v>55876</v>
      </c>
      <c r="I28">
        <v>57816</v>
      </c>
      <c r="J28">
        <f>flutter_matrixdeterminant[[#This Row],[runtime_end]]-flutter_matrixdeterminant[[#This Row],[runtime_start]]</f>
        <v>0</v>
      </c>
      <c r="K28">
        <f>flutter_matrixdeterminant[[#This Row],[native_end]]-flutter_matrixdeterminant[[#This Row],[native_start]]</f>
        <v>6448</v>
      </c>
      <c r="L28">
        <f>flutter_matrixdeterminant[[#This Row],[pss_end]]-flutter_matrixdeterminant[[#This Row],[pss_start]]</f>
        <v>1940</v>
      </c>
    </row>
    <row r="29" spans="1:12" x14ac:dyDescent="0.3">
      <c r="A29">
        <v>27</v>
      </c>
      <c r="B29">
        <v>29821</v>
      </c>
      <c r="C29">
        <v>1602</v>
      </c>
      <c r="D29">
        <v>1515032</v>
      </c>
      <c r="E29">
        <v>1515032</v>
      </c>
      <c r="F29">
        <v>10039456</v>
      </c>
      <c r="G29">
        <v>9939528</v>
      </c>
      <c r="H29">
        <v>55496</v>
      </c>
      <c r="I29">
        <v>57564</v>
      </c>
      <c r="J29">
        <f>flutter_matrixdeterminant[[#This Row],[runtime_end]]-flutter_matrixdeterminant[[#This Row],[runtime_start]]</f>
        <v>0</v>
      </c>
      <c r="K29">
        <f>flutter_matrixdeterminant[[#This Row],[native_end]]-flutter_matrixdeterminant[[#This Row],[native_start]]</f>
        <v>-99928</v>
      </c>
      <c r="L29">
        <f>flutter_matrixdeterminant[[#This Row],[pss_end]]-flutter_matrixdeterminant[[#This Row],[pss_start]]</f>
        <v>2068</v>
      </c>
    </row>
    <row r="30" spans="1:12" x14ac:dyDescent="0.3">
      <c r="A30">
        <v>28</v>
      </c>
      <c r="B30">
        <v>29983</v>
      </c>
      <c r="C30">
        <v>453</v>
      </c>
      <c r="D30">
        <v>1515032</v>
      </c>
      <c r="E30">
        <v>1515032</v>
      </c>
      <c r="F30">
        <v>10007032</v>
      </c>
      <c r="G30">
        <v>10013480</v>
      </c>
      <c r="H30">
        <v>55436</v>
      </c>
      <c r="I30">
        <v>58008</v>
      </c>
      <c r="J30">
        <f>flutter_matrixdeterminant[[#This Row],[runtime_end]]-flutter_matrixdeterminant[[#This Row],[runtime_start]]</f>
        <v>0</v>
      </c>
      <c r="K30">
        <f>flutter_matrixdeterminant[[#This Row],[native_end]]-flutter_matrixdeterminant[[#This Row],[native_start]]</f>
        <v>6448</v>
      </c>
      <c r="L30">
        <f>flutter_matrixdeterminant[[#This Row],[pss_end]]-flutter_matrixdeterminant[[#This Row],[pss_start]]</f>
        <v>2572</v>
      </c>
    </row>
    <row r="31" spans="1:12" x14ac:dyDescent="0.3">
      <c r="A31">
        <v>29</v>
      </c>
      <c r="B31">
        <v>30677</v>
      </c>
      <c r="C31">
        <v>454</v>
      </c>
      <c r="D31">
        <v>1515080</v>
      </c>
      <c r="E31">
        <v>1515080</v>
      </c>
      <c r="F31">
        <v>10026544</v>
      </c>
      <c r="G31">
        <v>10011872</v>
      </c>
      <c r="H31">
        <v>55772</v>
      </c>
      <c r="I31">
        <v>58256</v>
      </c>
      <c r="J31">
        <f>flutter_matrixdeterminant[[#This Row],[runtime_end]]-flutter_matrixdeterminant[[#This Row],[runtime_start]]</f>
        <v>0</v>
      </c>
      <c r="K31">
        <f>flutter_matrixdeterminant[[#This Row],[native_end]]-flutter_matrixdeterminant[[#This Row],[native_start]]</f>
        <v>-14672</v>
      </c>
      <c r="L31">
        <f>flutter_matrixdeterminant[[#This Row],[pss_end]]-flutter_matrixdeterminant[[#This Row],[pss_start]]</f>
        <v>2484</v>
      </c>
    </row>
    <row r="32" spans="1:12" x14ac:dyDescent="0.3">
      <c r="A32">
        <v>30</v>
      </c>
      <c r="B32">
        <v>31893</v>
      </c>
      <c r="C32">
        <v>454</v>
      </c>
      <c r="D32">
        <v>1515032</v>
      </c>
      <c r="E32">
        <v>1515032</v>
      </c>
      <c r="F32">
        <v>10008648</v>
      </c>
      <c r="G32">
        <v>10013816</v>
      </c>
      <c r="H32">
        <v>55487</v>
      </c>
      <c r="I32">
        <v>57991</v>
      </c>
      <c r="J32">
        <f>flutter_matrixdeterminant[[#This Row],[runtime_end]]-flutter_matrixdeterminant[[#This Row],[runtime_start]]</f>
        <v>0</v>
      </c>
      <c r="K32">
        <f>flutter_matrixdeterminant[[#This Row],[native_end]]-flutter_matrixdeterminant[[#This Row],[native_start]]</f>
        <v>5168</v>
      </c>
      <c r="L32">
        <f>flutter_matrixdeterminant[[#This Row],[pss_end]]-flutter_matrixdeterminant[[#This Row],[pss_start]]</f>
        <v>2504</v>
      </c>
    </row>
    <row r="33" spans="1:12" x14ac:dyDescent="0.3">
      <c r="A33">
        <v>31</v>
      </c>
      <c r="B33">
        <v>2576</v>
      </c>
      <c r="C33">
        <v>458</v>
      </c>
      <c r="D33">
        <v>1514888</v>
      </c>
      <c r="E33">
        <v>1514888</v>
      </c>
      <c r="F33">
        <v>10022904</v>
      </c>
      <c r="G33">
        <v>10011432</v>
      </c>
      <c r="H33">
        <v>54736</v>
      </c>
      <c r="I33">
        <v>57320</v>
      </c>
      <c r="J33">
        <f>flutter_matrixdeterminant[[#This Row],[runtime_end]]-flutter_matrixdeterminant[[#This Row],[runtime_start]]</f>
        <v>0</v>
      </c>
      <c r="K33">
        <f>flutter_matrixdeterminant[[#This Row],[native_end]]-flutter_matrixdeterminant[[#This Row],[native_start]]</f>
        <v>-11472</v>
      </c>
      <c r="L33">
        <f>flutter_matrixdeterminant[[#This Row],[pss_end]]-flutter_matrixdeterminant[[#This Row],[pss_start]]</f>
        <v>2584</v>
      </c>
    </row>
    <row r="34" spans="1:12" x14ac:dyDescent="0.3">
      <c r="A34">
        <v>32</v>
      </c>
      <c r="B34">
        <v>4776</v>
      </c>
      <c r="C34">
        <v>454</v>
      </c>
      <c r="D34">
        <v>1515032</v>
      </c>
      <c r="E34">
        <v>1515032</v>
      </c>
      <c r="F34">
        <v>10008984</v>
      </c>
      <c r="G34">
        <v>10015432</v>
      </c>
      <c r="H34">
        <v>55040</v>
      </c>
      <c r="I34">
        <v>57540</v>
      </c>
      <c r="J34">
        <f>flutter_matrixdeterminant[[#This Row],[runtime_end]]-flutter_matrixdeterminant[[#This Row],[runtime_start]]</f>
        <v>0</v>
      </c>
      <c r="K34">
        <f>flutter_matrixdeterminant[[#This Row],[native_end]]-flutter_matrixdeterminant[[#This Row],[native_start]]</f>
        <v>6448</v>
      </c>
      <c r="L34">
        <f>flutter_matrixdeterminant[[#This Row],[pss_end]]-flutter_matrixdeterminant[[#This Row],[pss_start]]</f>
        <v>2500</v>
      </c>
    </row>
    <row r="35" spans="1:12" x14ac:dyDescent="0.3">
      <c r="A35">
        <v>33</v>
      </c>
      <c r="B35">
        <v>6581</v>
      </c>
      <c r="C35">
        <v>1616</v>
      </c>
      <c r="D35">
        <v>1515032</v>
      </c>
      <c r="E35">
        <v>1515032</v>
      </c>
      <c r="F35">
        <v>10016744</v>
      </c>
      <c r="G35">
        <v>9943528</v>
      </c>
      <c r="H35">
        <v>55024</v>
      </c>
      <c r="I35">
        <v>56856</v>
      </c>
      <c r="J35">
        <f>flutter_matrixdeterminant[[#This Row],[runtime_end]]-flutter_matrixdeterminant[[#This Row],[runtime_start]]</f>
        <v>0</v>
      </c>
      <c r="K35">
        <f>flutter_matrixdeterminant[[#This Row],[native_end]]-flutter_matrixdeterminant[[#This Row],[native_start]]</f>
        <v>-73216</v>
      </c>
      <c r="L35">
        <f>flutter_matrixdeterminant[[#This Row],[pss_end]]-flutter_matrixdeterminant[[#This Row],[pss_start]]</f>
        <v>1832</v>
      </c>
    </row>
    <row r="36" spans="1:12" x14ac:dyDescent="0.3">
      <c r="A36">
        <v>34</v>
      </c>
      <c r="B36">
        <v>8615</v>
      </c>
      <c r="C36">
        <v>1642</v>
      </c>
      <c r="D36">
        <v>1515032</v>
      </c>
      <c r="E36">
        <v>1515032</v>
      </c>
      <c r="F36">
        <v>10006536</v>
      </c>
      <c r="G36">
        <v>10014896</v>
      </c>
      <c r="H36">
        <v>54736</v>
      </c>
      <c r="I36">
        <v>56880</v>
      </c>
      <c r="J36">
        <f>flutter_matrixdeterminant[[#This Row],[runtime_end]]-flutter_matrixdeterminant[[#This Row],[runtime_start]]</f>
        <v>0</v>
      </c>
      <c r="K36">
        <f>flutter_matrixdeterminant[[#This Row],[native_end]]-flutter_matrixdeterminant[[#This Row],[native_start]]</f>
        <v>8360</v>
      </c>
      <c r="L36">
        <f>flutter_matrixdeterminant[[#This Row],[pss_end]]-flutter_matrixdeterminant[[#This Row],[pss_start]]</f>
        <v>2144</v>
      </c>
    </row>
    <row r="37" spans="1:12" x14ac:dyDescent="0.3">
      <c r="A37">
        <v>35</v>
      </c>
      <c r="B37">
        <v>10045</v>
      </c>
      <c r="C37">
        <v>453</v>
      </c>
      <c r="D37">
        <v>1515120</v>
      </c>
      <c r="E37">
        <v>1515120</v>
      </c>
      <c r="F37">
        <v>10036736</v>
      </c>
      <c r="G37">
        <v>10016944</v>
      </c>
      <c r="H37">
        <v>54760</v>
      </c>
      <c r="I37">
        <v>57324</v>
      </c>
      <c r="J37">
        <f>flutter_matrixdeterminant[[#This Row],[runtime_end]]-flutter_matrixdeterminant[[#This Row],[runtime_start]]</f>
        <v>0</v>
      </c>
      <c r="K37">
        <f>flutter_matrixdeterminant[[#This Row],[native_end]]-flutter_matrixdeterminant[[#This Row],[native_start]]</f>
        <v>-19792</v>
      </c>
      <c r="L37">
        <f>flutter_matrixdeterminant[[#This Row],[pss_end]]-flutter_matrixdeterminant[[#This Row],[pss_start]]</f>
        <v>2564</v>
      </c>
    </row>
    <row r="38" spans="1:12" x14ac:dyDescent="0.3">
      <c r="A38">
        <v>36</v>
      </c>
      <c r="B38">
        <v>10195</v>
      </c>
      <c r="C38">
        <v>451</v>
      </c>
      <c r="D38">
        <v>1515032</v>
      </c>
      <c r="E38">
        <v>1515032</v>
      </c>
      <c r="F38">
        <v>10041104</v>
      </c>
      <c r="G38">
        <v>10013632</v>
      </c>
      <c r="H38">
        <v>55032</v>
      </c>
      <c r="I38">
        <v>57252</v>
      </c>
      <c r="J38">
        <f>flutter_matrixdeterminant[[#This Row],[runtime_end]]-flutter_matrixdeterminant[[#This Row],[runtime_start]]</f>
        <v>0</v>
      </c>
      <c r="K38">
        <f>flutter_matrixdeterminant[[#This Row],[native_end]]-flutter_matrixdeterminant[[#This Row],[native_start]]</f>
        <v>-27472</v>
      </c>
      <c r="L38">
        <f>flutter_matrixdeterminant[[#This Row],[pss_end]]-flutter_matrixdeterminant[[#This Row],[pss_start]]</f>
        <v>2220</v>
      </c>
    </row>
    <row r="39" spans="1:12" x14ac:dyDescent="0.3">
      <c r="A39">
        <v>37</v>
      </c>
      <c r="B39">
        <v>10316</v>
      </c>
      <c r="C39">
        <v>452</v>
      </c>
      <c r="D39">
        <v>1515032</v>
      </c>
      <c r="E39">
        <v>1515032</v>
      </c>
      <c r="F39">
        <v>10044504</v>
      </c>
      <c r="G39">
        <v>10013832</v>
      </c>
      <c r="H39">
        <v>55232</v>
      </c>
      <c r="I39">
        <v>57532</v>
      </c>
      <c r="J39">
        <f>flutter_matrixdeterminant[[#This Row],[runtime_end]]-flutter_matrixdeterminant[[#This Row],[runtime_start]]</f>
        <v>0</v>
      </c>
      <c r="K39">
        <f>flutter_matrixdeterminant[[#This Row],[native_end]]-flutter_matrixdeterminant[[#This Row],[native_start]]</f>
        <v>-30672</v>
      </c>
      <c r="L39">
        <f>flutter_matrixdeterminant[[#This Row],[pss_end]]-flutter_matrixdeterminant[[#This Row],[pss_start]]</f>
        <v>2300</v>
      </c>
    </row>
    <row r="40" spans="1:12" x14ac:dyDescent="0.3">
      <c r="A40">
        <v>38</v>
      </c>
      <c r="B40">
        <v>10441</v>
      </c>
      <c r="C40">
        <v>1816</v>
      </c>
      <c r="D40">
        <v>1498784</v>
      </c>
      <c r="E40">
        <v>1515168</v>
      </c>
      <c r="F40">
        <v>10015184</v>
      </c>
      <c r="G40">
        <v>9939720</v>
      </c>
      <c r="H40">
        <v>55043</v>
      </c>
      <c r="I40">
        <v>56871</v>
      </c>
      <c r="J40">
        <f>flutter_matrixdeterminant[[#This Row],[runtime_end]]-flutter_matrixdeterminant[[#This Row],[runtime_start]]</f>
        <v>16384</v>
      </c>
      <c r="K40">
        <f>flutter_matrixdeterminant[[#This Row],[native_end]]-flutter_matrixdeterminant[[#This Row],[native_start]]</f>
        <v>-75464</v>
      </c>
      <c r="L40">
        <f>flutter_matrixdeterminant[[#This Row],[pss_end]]-flutter_matrixdeterminant[[#This Row],[pss_start]]</f>
        <v>1828</v>
      </c>
    </row>
    <row r="41" spans="1:12" x14ac:dyDescent="0.3">
      <c r="A41">
        <v>39</v>
      </c>
      <c r="B41">
        <v>10605</v>
      </c>
      <c r="C41">
        <v>453</v>
      </c>
      <c r="D41">
        <v>1515032</v>
      </c>
      <c r="E41">
        <v>1515032</v>
      </c>
      <c r="F41">
        <v>10006544</v>
      </c>
      <c r="G41">
        <v>10010432</v>
      </c>
      <c r="H41">
        <v>55119</v>
      </c>
      <c r="I41">
        <v>57155</v>
      </c>
      <c r="J41">
        <f>flutter_matrixdeterminant[[#This Row],[runtime_end]]-flutter_matrixdeterminant[[#This Row],[runtime_start]]</f>
        <v>0</v>
      </c>
      <c r="K41">
        <f>flutter_matrixdeterminant[[#This Row],[native_end]]-flutter_matrixdeterminant[[#This Row],[native_start]]</f>
        <v>3888</v>
      </c>
      <c r="L41">
        <f>flutter_matrixdeterminant[[#This Row],[pss_end]]-flutter_matrixdeterminant[[#This Row],[pss_start]]</f>
        <v>2036</v>
      </c>
    </row>
    <row r="42" spans="1:12" x14ac:dyDescent="0.3">
      <c r="A42">
        <v>40</v>
      </c>
      <c r="B42">
        <v>12587</v>
      </c>
      <c r="C42">
        <v>454</v>
      </c>
      <c r="D42">
        <v>1514896</v>
      </c>
      <c r="E42">
        <v>1514896</v>
      </c>
      <c r="F42">
        <v>10007352</v>
      </c>
      <c r="G42">
        <v>10013160</v>
      </c>
      <c r="H42">
        <v>54747</v>
      </c>
      <c r="I42">
        <v>57363</v>
      </c>
      <c r="J42">
        <f>flutter_matrixdeterminant[[#This Row],[runtime_end]]-flutter_matrixdeterminant[[#This Row],[runtime_start]]</f>
        <v>0</v>
      </c>
      <c r="K42">
        <f>flutter_matrixdeterminant[[#This Row],[native_end]]-flutter_matrixdeterminant[[#This Row],[native_start]]</f>
        <v>5808</v>
      </c>
      <c r="L42">
        <f>flutter_matrixdeterminant[[#This Row],[pss_end]]-flutter_matrixdeterminant[[#This Row],[pss_start]]</f>
        <v>2616</v>
      </c>
    </row>
    <row r="43" spans="1:12" x14ac:dyDescent="0.3">
      <c r="A43">
        <v>41</v>
      </c>
      <c r="B43">
        <v>13977</v>
      </c>
      <c r="C43">
        <v>444</v>
      </c>
      <c r="D43">
        <v>1515032</v>
      </c>
      <c r="E43">
        <v>1515032</v>
      </c>
      <c r="F43">
        <v>10027376</v>
      </c>
      <c r="G43">
        <v>10012704</v>
      </c>
      <c r="H43">
        <v>54830</v>
      </c>
      <c r="I43">
        <v>57462</v>
      </c>
      <c r="J43">
        <f>flutter_matrixdeterminant[[#This Row],[runtime_end]]-flutter_matrixdeterminant[[#This Row],[runtime_start]]</f>
        <v>0</v>
      </c>
      <c r="K43">
        <f>flutter_matrixdeterminant[[#This Row],[native_end]]-flutter_matrixdeterminant[[#This Row],[native_start]]</f>
        <v>-14672</v>
      </c>
      <c r="L43">
        <f>flutter_matrixdeterminant[[#This Row],[pss_end]]-flutter_matrixdeterminant[[#This Row],[pss_start]]</f>
        <v>2632</v>
      </c>
    </row>
    <row r="44" spans="1:12" x14ac:dyDescent="0.3">
      <c r="A44">
        <v>42</v>
      </c>
      <c r="B44">
        <v>14466</v>
      </c>
      <c r="C44">
        <v>454</v>
      </c>
      <c r="D44">
        <v>1515168</v>
      </c>
      <c r="E44">
        <v>1515168</v>
      </c>
      <c r="F44">
        <v>10004856</v>
      </c>
      <c r="G44">
        <v>10011944</v>
      </c>
      <c r="H44">
        <v>55078</v>
      </c>
      <c r="I44">
        <v>57354</v>
      </c>
      <c r="J44">
        <f>flutter_matrixdeterminant[[#This Row],[runtime_end]]-flutter_matrixdeterminant[[#This Row],[runtime_start]]</f>
        <v>0</v>
      </c>
      <c r="K44">
        <f>flutter_matrixdeterminant[[#This Row],[native_end]]-flutter_matrixdeterminant[[#This Row],[native_start]]</f>
        <v>7088</v>
      </c>
      <c r="L44">
        <f>flutter_matrixdeterminant[[#This Row],[pss_end]]-flutter_matrixdeterminant[[#This Row],[pss_start]]</f>
        <v>2276</v>
      </c>
    </row>
    <row r="45" spans="1:12" x14ac:dyDescent="0.3">
      <c r="A45">
        <v>43</v>
      </c>
      <c r="B45">
        <v>16347</v>
      </c>
      <c r="C45">
        <v>455</v>
      </c>
      <c r="D45">
        <v>1514888</v>
      </c>
      <c r="E45">
        <v>1514888</v>
      </c>
      <c r="F45">
        <v>9938136</v>
      </c>
      <c r="G45">
        <v>10013832</v>
      </c>
      <c r="H45">
        <v>55026</v>
      </c>
      <c r="I45">
        <v>57270</v>
      </c>
      <c r="J45">
        <f>flutter_matrixdeterminant[[#This Row],[runtime_end]]-flutter_matrixdeterminant[[#This Row],[runtime_start]]</f>
        <v>0</v>
      </c>
      <c r="K45">
        <f>flutter_matrixdeterminant[[#This Row],[native_end]]-flutter_matrixdeterminant[[#This Row],[native_start]]</f>
        <v>75696</v>
      </c>
      <c r="L45">
        <f>flutter_matrixdeterminant[[#This Row],[pss_end]]-flutter_matrixdeterminant[[#This Row],[pss_start]]</f>
        <v>2244</v>
      </c>
    </row>
    <row r="46" spans="1:12" x14ac:dyDescent="0.3">
      <c r="A46">
        <v>44</v>
      </c>
      <c r="B46">
        <v>18349</v>
      </c>
      <c r="C46">
        <v>452</v>
      </c>
      <c r="D46">
        <v>1514888</v>
      </c>
      <c r="E46">
        <v>1514888</v>
      </c>
      <c r="F46">
        <v>9934344</v>
      </c>
      <c r="G46">
        <v>10010552</v>
      </c>
      <c r="H46">
        <v>55002</v>
      </c>
      <c r="I46">
        <v>57498</v>
      </c>
      <c r="J46">
        <f>flutter_matrixdeterminant[[#This Row],[runtime_end]]-flutter_matrixdeterminant[[#This Row],[runtime_start]]</f>
        <v>0</v>
      </c>
      <c r="K46">
        <f>flutter_matrixdeterminant[[#This Row],[native_end]]-flutter_matrixdeterminant[[#This Row],[native_start]]</f>
        <v>76208</v>
      </c>
      <c r="L46">
        <f>flutter_matrixdeterminant[[#This Row],[pss_end]]-flutter_matrixdeterminant[[#This Row],[pss_start]]</f>
        <v>2496</v>
      </c>
    </row>
    <row r="47" spans="1:12" x14ac:dyDescent="0.3">
      <c r="A47">
        <v>45</v>
      </c>
      <c r="B47">
        <v>20120</v>
      </c>
      <c r="C47">
        <v>451</v>
      </c>
      <c r="D47">
        <v>1515088</v>
      </c>
      <c r="E47">
        <v>1515088</v>
      </c>
      <c r="F47">
        <v>10010936</v>
      </c>
      <c r="G47">
        <v>10011624</v>
      </c>
      <c r="H47">
        <v>54810</v>
      </c>
      <c r="I47">
        <v>57430</v>
      </c>
      <c r="J47">
        <f>flutter_matrixdeterminant[[#This Row],[runtime_end]]-flutter_matrixdeterminant[[#This Row],[runtime_start]]</f>
        <v>0</v>
      </c>
      <c r="K47">
        <f>flutter_matrixdeterminant[[#This Row],[native_end]]-flutter_matrixdeterminant[[#This Row],[native_start]]</f>
        <v>688</v>
      </c>
      <c r="L47">
        <f>flutter_matrixdeterminant[[#This Row],[pss_end]]-flutter_matrixdeterminant[[#This Row],[pss_start]]</f>
        <v>2620</v>
      </c>
    </row>
    <row r="48" spans="1:12" x14ac:dyDescent="0.3">
      <c r="A48">
        <v>46</v>
      </c>
      <c r="B48">
        <v>21469</v>
      </c>
      <c r="C48">
        <v>456</v>
      </c>
      <c r="D48">
        <v>1515168</v>
      </c>
      <c r="E48">
        <v>1515168</v>
      </c>
      <c r="F48">
        <v>10024072</v>
      </c>
      <c r="G48">
        <v>10011320</v>
      </c>
      <c r="H48">
        <v>54758</v>
      </c>
      <c r="I48">
        <v>57382</v>
      </c>
      <c r="J48">
        <f>flutter_matrixdeterminant[[#This Row],[runtime_end]]-flutter_matrixdeterminant[[#This Row],[runtime_start]]</f>
        <v>0</v>
      </c>
      <c r="K48">
        <f>flutter_matrixdeterminant[[#This Row],[native_end]]-flutter_matrixdeterminant[[#This Row],[native_start]]</f>
        <v>-12752</v>
      </c>
      <c r="L48">
        <f>flutter_matrixdeterminant[[#This Row],[pss_end]]-flutter_matrixdeterminant[[#This Row],[pss_start]]</f>
        <v>2624</v>
      </c>
    </row>
    <row r="49" spans="1:12" x14ac:dyDescent="0.3">
      <c r="A49">
        <v>47</v>
      </c>
      <c r="B49">
        <v>21597</v>
      </c>
      <c r="C49">
        <v>451</v>
      </c>
      <c r="D49">
        <v>1515168</v>
      </c>
      <c r="E49">
        <v>1515168</v>
      </c>
      <c r="F49">
        <v>10037000</v>
      </c>
      <c r="G49">
        <v>10013368</v>
      </c>
      <c r="H49">
        <v>54804</v>
      </c>
      <c r="I49">
        <v>57372</v>
      </c>
      <c r="J49">
        <f>flutter_matrixdeterminant[[#This Row],[runtime_end]]-flutter_matrixdeterminant[[#This Row],[runtime_start]]</f>
        <v>0</v>
      </c>
      <c r="K49">
        <f>flutter_matrixdeterminant[[#This Row],[native_end]]-flutter_matrixdeterminant[[#This Row],[native_start]]</f>
        <v>-23632</v>
      </c>
      <c r="L49">
        <f>flutter_matrixdeterminant[[#This Row],[pss_end]]-flutter_matrixdeterminant[[#This Row],[pss_start]]</f>
        <v>2568</v>
      </c>
    </row>
    <row r="50" spans="1:12" x14ac:dyDescent="0.3">
      <c r="A50">
        <v>48</v>
      </c>
      <c r="B50">
        <v>21717</v>
      </c>
      <c r="C50">
        <v>452</v>
      </c>
      <c r="D50">
        <v>1515024</v>
      </c>
      <c r="E50">
        <v>1515024</v>
      </c>
      <c r="F50">
        <v>10031336</v>
      </c>
      <c r="G50">
        <v>10012184</v>
      </c>
      <c r="H50">
        <v>55216</v>
      </c>
      <c r="I50">
        <v>57516</v>
      </c>
      <c r="J50">
        <f>flutter_matrixdeterminant[[#This Row],[runtime_end]]-flutter_matrixdeterminant[[#This Row],[runtime_start]]</f>
        <v>0</v>
      </c>
      <c r="K50">
        <f>flutter_matrixdeterminant[[#This Row],[native_end]]-flutter_matrixdeterminant[[#This Row],[native_start]]</f>
        <v>-19152</v>
      </c>
      <c r="L50">
        <f>flutter_matrixdeterminant[[#This Row],[pss_end]]-flutter_matrixdeterminant[[#This Row],[pss_start]]</f>
        <v>2300</v>
      </c>
    </row>
    <row r="51" spans="1:12" x14ac:dyDescent="0.3">
      <c r="A51">
        <v>49</v>
      </c>
      <c r="B51">
        <v>21844</v>
      </c>
      <c r="C51">
        <v>452</v>
      </c>
      <c r="D51">
        <v>1515032</v>
      </c>
      <c r="E51">
        <v>1515032</v>
      </c>
      <c r="F51">
        <v>10024752</v>
      </c>
      <c r="G51">
        <v>10012000</v>
      </c>
      <c r="H51">
        <v>54792</v>
      </c>
      <c r="I51">
        <v>57372</v>
      </c>
      <c r="J51">
        <f>flutter_matrixdeterminant[[#This Row],[runtime_end]]-flutter_matrixdeterminant[[#This Row],[runtime_start]]</f>
        <v>0</v>
      </c>
      <c r="K51">
        <f>flutter_matrixdeterminant[[#This Row],[native_end]]-flutter_matrixdeterminant[[#This Row],[native_start]]</f>
        <v>-12752</v>
      </c>
      <c r="L51">
        <f>flutter_matrixdeterminant[[#This Row],[pss_end]]-flutter_matrixdeterminant[[#This Row],[pss_start]]</f>
        <v>2580</v>
      </c>
    </row>
    <row r="52" spans="1:12" x14ac:dyDescent="0.3">
      <c r="A52">
        <v>50</v>
      </c>
      <c r="B52">
        <v>21969</v>
      </c>
      <c r="C52">
        <v>452</v>
      </c>
      <c r="D52">
        <v>1514952</v>
      </c>
      <c r="E52">
        <v>1514952</v>
      </c>
      <c r="F52">
        <v>10028096</v>
      </c>
      <c r="G52">
        <v>10011504</v>
      </c>
      <c r="H52">
        <v>54776</v>
      </c>
      <c r="I52">
        <v>57328</v>
      </c>
      <c r="J52">
        <f>flutter_matrixdeterminant[[#This Row],[runtime_end]]-flutter_matrixdeterminant[[#This Row],[runtime_start]]</f>
        <v>0</v>
      </c>
      <c r="K52">
        <f>flutter_matrixdeterminant[[#This Row],[native_end]]-flutter_matrixdeterminant[[#This Row],[native_start]]</f>
        <v>-16592</v>
      </c>
      <c r="L52">
        <f>flutter_matrixdeterminant[[#This Row],[pss_end]]-flutter_matrixdeterminant[[#This Row],[pss_start]]</f>
        <v>2552</v>
      </c>
    </row>
    <row r="53" spans="1:12" x14ac:dyDescent="0.3">
      <c r="A53">
        <v>51</v>
      </c>
      <c r="B53">
        <v>24204</v>
      </c>
      <c r="C53">
        <v>456</v>
      </c>
      <c r="D53">
        <v>1515256</v>
      </c>
      <c r="E53">
        <v>1515256</v>
      </c>
      <c r="F53">
        <v>10026048</v>
      </c>
      <c r="G53">
        <v>10013936</v>
      </c>
      <c r="H53">
        <v>55056</v>
      </c>
      <c r="I53">
        <v>57556</v>
      </c>
      <c r="J53">
        <f>flutter_matrixdeterminant[[#This Row],[runtime_end]]-flutter_matrixdeterminant[[#This Row],[runtime_start]]</f>
        <v>0</v>
      </c>
      <c r="K53">
        <f>flutter_matrixdeterminant[[#This Row],[native_end]]-flutter_matrixdeterminant[[#This Row],[native_start]]</f>
        <v>-12112</v>
      </c>
      <c r="L53">
        <f>flutter_matrixdeterminant[[#This Row],[pss_end]]-flutter_matrixdeterminant[[#This Row],[pss_start]]</f>
        <v>2500</v>
      </c>
    </row>
    <row r="54" spans="1:12" x14ac:dyDescent="0.3">
      <c r="A54">
        <v>52</v>
      </c>
      <c r="B54">
        <v>26455</v>
      </c>
      <c r="C54">
        <v>453</v>
      </c>
      <c r="D54">
        <v>1515168</v>
      </c>
      <c r="E54">
        <v>1515168</v>
      </c>
      <c r="F54">
        <v>10038952</v>
      </c>
      <c r="G54">
        <v>10011480</v>
      </c>
      <c r="H54">
        <v>55232</v>
      </c>
      <c r="I54">
        <v>57264</v>
      </c>
      <c r="J54">
        <f>flutter_matrixdeterminant[[#This Row],[runtime_end]]-flutter_matrixdeterminant[[#This Row],[runtime_start]]</f>
        <v>0</v>
      </c>
      <c r="K54">
        <f>flutter_matrixdeterminant[[#This Row],[native_end]]-flutter_matrixdeterminant[[#This Row],[native_start]]</f>
        <v>-27472</v>
      </c>
      <c r="L54">
        <f>flutter_matrixdeterminant[[#This Row],[pss_end]]-flutter_matrixdeterminant[[#This Row],[pss_start]]</f>
        <v>2032</v>
      </c>
    </row>
    <row r="55" spans="1:12" x14ac:dyDescent="0.3">
      <c r="A55">
        <v>53</v>
      </c>
      <c r="B55">
        <v>28945</v>
      </c>
      <c r="C55">
        <v>457</v>
      </c>
      <c r="D55">
        <v>1515384</v>
      </c>
      <c r="E55">
        <v>1515384</v>
      </c>
      <c r="F55">
        <v>10031160</v>
      </c>
      <c r="G55">
        <v>10014568</v>
      </c>
      <c r="H55">
        <v>54562</v>
      </c>
      <c r="I55">
        <v>56842</v>
      </c>
      <c r="J55">
        <f>flutter_matrixdeterminant[[#This Row],[runtime_end]]-flutter_matrixdeterminant[[#This Row],[runtime_start]]</f>
        <v>0</v>
      </c>
      <c r="K55">
        <f>flutter_matrixdeterminant[[#This Row],[native_end]]-flutter_matrixdeterminant[[#This Row],[native_start]]</f>
        <v>-16592</v>
      </c>
      <c r="L55">
        <f>flutter_matrixdeterminant[[#This Row],[pss_end]]-flutter_matrixdeterminant[[#This Row],[pss_start]]</f>
        <v>2280</v>
      </c>
    </row>
    <row r="56" spans="1:12" x14ac:dyDescent="0.3">
      <c r="A56">
        <v>54</v>
      </c>
      <c r="B56">
        <v>31193</v>
      </c>
      <c r="C56">
        <v>452</v>
      </c>
      <c r="D56">
        <v>1515032</v>
      </c>
      <c r="E56">
        <v>1515032</v>
      </c>
      <c r="F56">
        <v>10027328</v>
      </c>
      <c r="G56">
        <v>10013296</v>
      </c>
      <c r="H56">
        <v>54512</v>
      </c>
      <c r="I56">
        <v>57084</v>
      </c>
      <c r="J56">
        <f>flutter_matrixdeterminant[[#This Row],[runtime_end]]-flutter_matrixdeterminant[[#This Row],[runtime_start]]</f>
        <v>0</v>
      </c>
      <c r="K56">
        <f>flutter_matrixdeterminant[[#This Row],[native_end]]-flutter_matrixdeterminant[[#This Row],[native_start]]</f>
        <v>-14032</v>
      </c>
      <c r="L56">
        <f>flutter_matrixdeterminant[[#This Row],[pss_end]]-flutter_matrixdeterminant[[#This Row],[pss_start]]</f>
        <v>2572</v>
      </c>
    </row>
    <row r="57" spans="1:12" x14ac:dyDescent="0.3">
      <c r="A57">
        <v>55</v>
      </c>
      <c r="B57">
        <v>1941</v>
      </c>
      <c r="C57">
        <v>1588</v>
      </c>
      <c r="D57">
        <v>1515256</v>
      </c>
      <c r="E57">
        <v>1515256</v>
      </c>
      <c r="F57">
        <v>10045040</v>
      </c>
      <c r="G57">
        <v>9943856</v>
      </c>
      <c r="H57">
        <v>54654</v>
      </c>
      <c r="I57">
        <v>56670</v>
      </c>
      <c r="J57">
        <f>flutter_matrixdeterminant[[#This Row],[runtime_end]]-flutter_matrixdeterminant[[#This Row],[runtime_start]]</f>
        <v>0</v>
      </c>
      <c r="K57">
        <f>flutter_matrixdeterminant[[#This Row],[native_end]]-flutter_matrixdeterminant[[#This Row],[native_start]]</f>
        <v>-101184</v>
      </c>
      <c r="L57">
        <f>flutter_matrixdeterminant[[#This Row],[pss_end]]-flutter_matrixdeterminant[[#This Row],[pss_start]]</f>
        <v>2016</v>
      </c>
    </row>
    <row r="58" spans="1:12" x14ac:dyDescent="0.3">
      <c r="A58">
        <v>56</v>
      </c>
      <c r="B58">
        <v>3699</v>
      </c>
      <c r="C58">
        <v>452</v>
      </c>
      <c r="D58">
        <v>1515248</v>
      </c>
      <c r="E58">
        <v>1515248</v>
      </c>
      <c r="F58">
        <v>10040896</v>
      </c>
      <c r="G58">
        <v>10016624</v>
      </c>
      <c r="H58">
        <v>54836</v>
      </c>
      <c r="I58">
        <v>57036</v>
      </c>
      <c r="J58">
        <f>flutter_matrixdeterminant[[#This Row],[runtime_end]]-flutter_matrixdeterminant[[#This Row],[runtime_start]]</f>
        <v>0</v>
      </c>
      <c r="K58">
        <f>flutter_matrixdeterminant[[#This Row],[native_end]]-flutter_matrixdeterminant[[#This Row],[native_start]]</f>
        <v>-24272</v>
      </c>
      <c r="L58">
        <f>flutter_matrixdeterminant[[#This Row],[pss_end]]-flutter_matrixdeterminant[[#This Row],[pss_start]]</f>
        <v>2200</v>
      </c>
    </row>
    <row r="59" spans="1:12" x14ac:dyDescent="0.3">
      <c r="C59">
        <f>AVERAGE(flutter_matrixdeterminant[elapsed_times])</f>
        <v>704.77192982456143</v>
      </c>
      <c r="D59">
        <f>AVERAGE(flutter_matrixdeterminant[runtime_start])</f>
        <v>1509517.894736842</v>
      </c>
      <c r="E59">
        <f>AVERAGE(flutter_matrixdeterminant[runtime_end])</f>
        <v>1515266.6666666667</v>
      </c>
      <c r="F59">
        <f>AVERAGE(flutter_matrixdeterminant[native_start])</f>
        <v>10013494.456140351</v>
      </c>
      <c r="G59">
        <f>AVERAGE(flutter_matrixdeterminant[native_end])</f>
        <v>10004546.947368421</v>
      </c>
      <c r="H59">
        <f>AVERAGE(flutter_matrixdeterminant[pss_start])</f>
        <v>55905.140350877191</v>
      </c>
      <c r="I59">
        <f>AVERAGE(flutter_matrixdeterminant[pss_end])</f>
        <v>58193.210526315786</v>
      </c>
      <c r="J59">
        <f>AVERAGE(flutter_matrixdeterminant[runtime])</f>
        <v>5748.7719298245611</v>
      </c>
      <c r="K59">
        <f>AVERAGE(flutter_matrixdeterminant[native])</f>
        <v>-8947.5087719298244</v>
      </c>
      <c r="L59">
        <f>AVERAGE(flutter_matrixdeterminant[pss])</f>
        <v>2288.0701754385964</v>
      </c>
    </row>
    <row r="60" spans="1:12" x14ac:dyDescent="0.3">
      <c r="C60">
        <f>_xlfn.STDEV.S(flutter_matrixdeterminant[elapsed_times])</f>
        <v>493.73973832171436</v>
      </c>
      <c r="D60">
        <f>_xlfn.STDEV.S(flutter_matrixdeterminant[runtime_start])</f>
        <v>7539.0263147462283</v>
      </c>
      <c r="E60">
        <f>_xlfn.STDEV.S(flutter_matrixdeterminant[runtime_end])</f>
        <v>483.6677332533942</v>
      </c>
      <c r="F60">
        <f>_xlfn.STDEV.S(flutter_matrixdeterminant[native_start])</f>
        <v>26602.738567452423</v>
      </c>
      <c r="G60">
        <f>_xlfn.STDEV.S(flutter_matrixdeterminant[native_end])</f>
        <v>23868.874298985109</v>
      </c>
      <c r="H60">
        <f>_xlfn.STDEV.S(flutter_matrixdeterminant[pss_start])</f>
        <v>2290.5317648232171</v>
      </c>
      <c r="I60">
        <f>_xlfn.STDEV.S(flutter_matrixdeterminant[pss_end])</f>
        <v>2231.6028651497031</v>
      </c>
      <c r="J60">
        <f>_xlfn.STDEV.S(flutter_matrixdeterminant[runtime])</f>
        <v>7888.6803328239703</v>
      </c>
      <c r="K60">
        <f>_xlfn.STDEV.S(flutter_matrixdeterminant[native])</f>
        <v>35550.97828728427</v>
      </c>
      <c r="L60">
        <f>_xlfn.STDEV.S(flutter_matrixdeterminant[pss])</f>
        <v>299.55555528441522</v>
      </c>
    </row>
    <row r="61" spans="1:12" x14ac:dyDescent="0.3">
      <c r="C61">
        <f>C60*100/C59</f>
        <v>70.056669033998091</v>
      </c>
      <c r="D61">
        <f t="shared" ref="D61:L61" si="0">D60*100/D59</f>
        <v>0.49943272226398655</v>
      </c>
      <c r="E61">
        <f t="shared" si="0"/>
        <v>3.1919644501741881E-2</v>
      </c>
      <c r="F61">
        <f t="shared" si="0"/>
        <v>0.26566887996966354</v>
      </c>
      <c r="G61">
        <f t="shared" si="0"/>
        <v>0.23858026180049599</v>
      </c>
      <c r="H61">
        <f t="shared" si="0"/>
        <v>4.0971755914521681</v>
      </c>
      <c r="I61">
        <f t="shared" si="0"/>
        <v>3.8348165446904514</v>
      </c>
      <c r="J61">
        <f t="shared" si="0"/>
        <v>137.22374846526074</v>
      </c>
      <c r="K61">
        <f t="shared" si="0"/>
        <v>-397.32823061112833</v>
      </c>
      <c r="L61">
        <f t="shared" si="0"/>
        <v>13.092061532902674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DCC5-C827-4021-95AD-BABC31483639}">
  <dimension ref="A1:L68"/>
  <sheetViews>
    <sheetView tabSelected="1" topLeftCell="A43" workbookViewId="0">
      <selection activeCell="D57" sqref="D57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4543</v>
      </c>
      <c r="C2">
        <v>124</v>
      </c>
      <c r="D2">
        <v>1513880</v>
      </c>
      <c r="E2">
        <v>1513880</v>
      </c>
      <c r="F2">
        <v>10169512</v>
      </c>
      <c r="G2">
        <v>10009688</v>
      </c>
      <c r="H2">
        <v>52739</v>
      </c>
      <c r="I2">
        <v>55099</v>
      </c>
      <c r="J2">
        <f>flutter_nbody[[#This Row],[runtime_end]]-flutter_nbody[[#This Row],[runtime_start]]</f>
        <v>0</v>
      </c>
      <c r="K2">
        <f>flutter_nbody[[#This Row],[native_end]]-flutter_nbody[[#This Row],[native_start]]</f>
        <v>-159824</v>
      </c>
      <c r="L2">
        <f>flutter_nbody[[#This Row],[pss_end]]-flutter_nbody[[#This Row],[pss_start]]</f>
        <v>2360</v>
      </c>
    </row>
    <row r="3" spans="1:12" x14ac:dyDescent="0.3">
      <c r="A3">
        <v>1</v>
      </c>
      <c r="B3">
        <v>5815</v>
      </c>
      <c r="C3">
        <v>124</v>
      </c>
      <c r="D3">
        <v>1514832</v>
      </c>
      <c r="E3">
        <v>1514832</v>
      </c>
      <c r="F3">
        <v>10170592</v>
      </c>
      <c r="G3">
        <v>10011408</v>
      </c>
      <c r="H3">
        <v>52776</v>
      </c>
      <c r="I3">
        <v>55128</v>
      </c>
      <c r="J3">
        <f>flutter_nbody[[#This Row],[runtime_end]]-flutter_nbody[[#This Row],[runtime_start]]</f>
        <v>0</v>
      </c>
      <c r="K3">
        <f>flutter_nbody[[#This Row],[native_end]]-flutter_nbody[[#This Row],[native_start]]</f>
        <v>-159184</v>
      </c>
      <c r="L3">
        <f>flutter_nbody[[#This Row],[pss_end]]-flutter_nbody[[#This Row],[pss_start]]</f>
        <v>2352</v>
      </c>
    </row>
    <row r="4" spans="1:12" x14ac:dyDescent="0.3">
      <c r="A4">
        <v>2</v>
      </c>
      <c r="B4">
        <v>6823</v>
      </c>
      <c r="C4">
        <v>122</v>
      </c>
      <c r="D4">
        <v>1514960</v>
      </c>
      <c r="E4">
        <v>1514960</v>
      </c>
      <c r="F4">
        <v>10032832</v>
      </c>
      <c r="G4">
        <v>10011760</v>
      </c>
      <c r="H4">
        <v>52864</v>
      </c>
      <c r="I4">
        <v>55364</v>
      </c>
      <c r="J4">
        <f>flutter_nbody[[#This Row],[runtime_end]]-flutter_nbody[[#This Row],[runtime_start]]</f>
        <v>0</v>
      </c>
      <c r="K4">
        <f>flutter_nbody[[#This Row],[native_end]]-flutter_nbody[[#This Row],[native_start]]</f>
        <v>-21072</v>
      </c>
      <c r="L4">
        <f>flutter_nbody[[#This Row],[pss_end]]-flutter_nbody[[#This Row],[pss_start]]</f>
        <v>2500</v>
      </c>
    </row>
    <row r="5" spans="1:12" x14ac:dyDescent="0.3">
      <c r="A5">
        <v>3</v>
      </c>
      <c r="B5">
        <v>8105</v>
      </c>
      <c r="C5">
        <v>123</v>
      </c>
      <c r="D5">
        <v>1514656</v>
      </c>
      <c r="E5">
        <v>1514656</v>
      </c>
      <c r="F5">
        <v>10024888</v>
      </c>
      <c r="G5">
        <v>10012136</v>
      </c>
      <c r="H5">
        <v>53208</v>
      </c>
      <c r="I5">
        <v>55340</v>
      </c>
      <c r="J5">
        <f>flutter_nbody[[#This Row],[runtime_end]]-flutter_nbody[[#This Row],[runtime_start]]</f>
        <v>0</v>
      </c>
      <c r="K5">
        <f>flutter_nbody[[#This Row],[native_end]]-flutter_nbody[[#This Row],[native_start]]</f>
        <v>-12752</v>
      </c>
      <c r="L5">
        <f>flutter_nbody[[#This Row],[pss_end]]-flutter_nbody[[#This Row],[pss_start]]</f>
        <v>2132</v>
      </c>
    </row>
    <row r="6" spans="1:12" x14ac:dyDescent="0.3">
      <c r="A6">
        <v>4</v>
      </c>
      <c r="B6">
        <v>9675</v>
      </c>
      <c r="C6">
        <v>1971</v>
      </c>
      <c r="D6">
        <v>1514928</v>
      </c>
      <c r="E6">
        <v>1514928</v>
      </c>
      <c r="F6">
        <v>10044384</v>
      </c>
      <c r="G6">
        <v>10013064</v>
      </c>
      <c r="H6">
        <v>53070</v>
      </c>
      <c r="I6">
        <v>54954</v>
      </c>
      <c r="J6">
        <f>flutter_nbody[[#This Row],[runtime_end]]-flutter_nbody[[#This Row],[runtime_start]]</f>
        <v>0</v>
      </c>
      <c r="K6">
        <f>flutter_nbody[[#This Row],[native_end]]-flutter_nbody[[#This Row],[native_start]]</f>
        <v>-31320</v>
      </c>
      <c r="L6">
        <f>flutter_nbody[[#This Row],[pss_end]]-flutter_nbody[[#This Row],[pss_start]]</f>
        <v>1884</v>
      </c>
    </row>
    <row r="7" spans="1:12" x14ac:dyDescent="0.3">
      <c r="A7">
        <v>5</v>
      </c>
      <c r="B7">
        <v>11488</v>
      </c>
      <c r="C7">
        <v>125</v>
      </c>
      <c r="D7">
        <v>1514944</v>
      </c>
      <c r="E7">
        <v>1514944</v>
      </c>
      <c r="F7">
        <v>10171024</v>
      </c>
      <c r="G7">
        <v>10013120</v>
      </c>
      <c r="H7">
        <v>53346</v>
      </c>
      <c r="I7">
        <v>55210</v>
      </c>
      <c r="J7">
        <f>flutter_nbody[[#This Row],[runtime_end]]-flutter_nbody[[#This Row],[runtime_start]]</f>
        <v>0</v>
      </c>
      <c r="K7">
        <f>flutter_nbody[[#This Row],[native_end]]-flutter_nbody[[#This Row],[native_start]]</f>
        <v>-157904</v>
      </c>
      <c r="L7">
        <f>flutter_nbody[[#This Row],[pss_end]]-flutter_nbody[[#This Row],[pss_start]]</f>
        <v>1864</v>
      </c>
    </row>
    <row r="8" spans="1:12" x14ac:dyDescent="0.3">
      <c r="A8">
        <v>6</v>
      </c>
      <c r="B8">
        <v>11843</v>
      </c>
      <c r="C8">
        <v>124</v>
      </c>
      <c r="D8">
        <v>1515080</v>
      </c>
      <c r="E8">
        <v>1515080</v>
      </c>
      <c r="F8">
        <v>10056200</v>
      </c>
      <c r="G8">
        <v>10011448</v>
      </c>
      <c r="H8">
        <v>52890</v>
      </c>
      <c r="I8">
        <v>55230</v>
      </c>
      <c r="J8">
        <f>flutter_nbody[[#This Row],[runtime_end]]-flutter_nbody[[#This Row],[runtime_start]]</f>
        <v>0</v>
      </c>
      <c r="K8">
        <f>flutter_nbody[[#This Row],[native_end]]-flutter_nbody[[#This Row],[native_start]]</f>
        <v>-44752</v>
      </c>
      <c r="L8">
        <f>flutter_nbody[[#This Row],[pss_end]]-flutter_nbody[[#This Row],[pss_start]]</f>
        <v>2340</v>
      </c>
    </row>
    <row r="9" spans="1:12" x14ac:dyDescent="0.3">
      <c r="A9">
        <v>7</v>
      </c>
      <c r="B9">
        <v>12064</v>
      </c>
      <c r="C9">
        <v>124</v>
      </c>
      <c r="D9">
        <v>1515080</v>
      </c>
      <c r="E9">
        <v>1515080</v>
      </c>
      <c r="F9">
        <v>10169576</v>
      </c>
      <c r="G9">
        <v>10011032</v>
      </c>
      <c r="H9">
        <v>53235</v>
      </c>
      <c r="I9">
        <v>55419</v>
      </c>
      <c r="J9">
        <f>flutter_nbody[[#This Row],[runtime_end]]-flutter_nbody[[#This Row],[runtime_start]]</f>
        <v>0</v>
      </c>
      <c r="K9">
        <f>flutter_nbody[[#This Row],[native_end]]-flutter_nbody[[#This Row],[native_start]]</f>
        <v>-158544</v>
      </c>
      <c r="L9">
        <f>flutter_nbody[[#This Row],[pss_end]]-flutter_nbody[[#This Row],[pss_start]]</f>
        <v>2184</v>
      </c>
    </row>
    <row r="10" spans="1:12" x14ac:dyDescent="0.3">
      <c r="A10">
        <v>8</v>
      </c>
      <c r="B10">
        <v>14519</v>
      </c>
      <c r="C10">
        <v>2000</v>
      </c>
      <c r="D10">
        <v>1514808</v>
      </c>
      <c r="E10">
        <v>1514808</v>
      </c>
      <c r="F10">
        <v>10031384</v>
      </c>
      <c r="G10">
        <v>10013504</v>
      </c>
      <c r="H10">
        <v>53207</v>
      </c>
      <c r="I10">
        <v>55107</v>
      </c>
      <c r="J10">
        <f>flutter_nbody[[#This Row],[runtime_end]]-flutter_nbody[[#This Row],[runtime_start]]</f>
        <v>0</v>
      </c>
      <c r="K10">
        <f>flutter_nbody[[#This Row],[native_end]]-flutter_nbody[[#This Row],[native_start]]</f>
        <v>-17880</v>
      </c>
      <c r="L10">
        <f>flutter_nbody[[#This Row],[pss_end]]-flutter_nbody[[#This Row],[pss_start]]</f>
        <v>1900</v>
      </c>
    </row>
    <row r="11" spans="1:12" x14ac:dyDescent="0.3">
      <c r="A11">
        <v>9</v>
      </c>
      <c r="B11">
        <v>16348</v>
      </c>
      <c r="C11">
        <v>124</v>
      </c>
      <c r="D11">
        <v>1515032</v>
      </c>
      <c r="E11">
        <v>1515032</v>
      </c>
      <c r="F11">
        <v>10004256</v>
      </c>
      <c r="G11">
        <v>10010064</v>
      </c>
      <c r="H11">
        <v>53175</v>
      </c>
      <c r="I11">
        <v>55227</v>
      </c>
      <c r="J11">
        <f>flutter_nbody[[#This Row],[runtime_end]]-flutter_nbody[[#This Row],[runtime_start]]</f>
        <v>0</v>
      </c>
      <c r="K11">
        <f>flutter_nbody[[#This Row],[native_end]]-flutter_nbody[[#This Row],[native_start]]</f>
        <v>5808</v>
      </c>
      <c r="L11">
        <f>flutter_nbody[[#This Row],[pss_end]]-flutter_nbody[[#This Row],[pss_start]]</f>
        <v>2052</v>
      </c>
    </row>
    <row r="12" spans="1:12" x14ac:dyDescent="0.3">
      <c r="A12">
        <v>10</v>
      </c>
      <c r="B12">
        <v>17106</v>
      </c>
      <c r="C12">
        <v>123</v>
      </c>
      <c r="D12">
        <v>1515024</v>
      </c>
      <c r="E12">
        <v>1515024</v>
      </c>
      <c r="F12">
        <v>10027208</v>
      </c>
      <c r="G12">
        <v>10011896</v>
      </c>
      <c r="H12">
        <v>53349</v>
      </c>
      <c r="I12">
        <v>55157</v>
      </c>
      <c r="J12">
        <f>flutter_nbody[[#This Row],[runtime_end]]-flutter_nbody[[#This Row],[runtime_start]]</f>
        <v>0</v>
      </c>
      <c r="K12">
        <f>flutter_nbody[[#This Row],[native_end]]-flutter_nbody[[#This Row],[native_start]]</f>
        <v>-15312</v>
      </c>
      <c r="L12">
        <f>flutter_nbody[[#This Row],[pss_end]]-flutter_nbody[[#This Row],[pss_start]]</f>
        <v>1808</v>
      </c>
    </row>
    <row r="13" spans="1:12" x14ac:dyDescent="0.3">
      <c r="A13">
        <v>11</v>
      </c>
      <c r="B13">
        <v>19831</v>
      </c>
      <c r="C13">
        <v>123</v>
      </c>
      <c r="D13">
        <v>1515032</v>
      </c>
      <c r="E13">
        <v>1515032</v>
      </c>
      <c r="F13">
        <v>10025928</v>
      </c>
      <c r="G13">
        <v>10014456</v>
      </c>
      <c r="H13">
        <v>53203</v>
      </c>
      <c r="I13">
        <v>55275</v>
      </c>
      <c r="J13">
        <f>flutter_nbody[[#This Row],[runtime_end]]-flutter_nbody[[#This Row],[runtime_start]]</f>
        <v>0</v>
      </c>
      <c r="K13">
        <f>flutter_nbody[[#This Row],[native_end]]-flutter_nbody[[#This Row],[native_start]]</f>
        <v>-11472</v>
      </c>
      <c r="L13">
        <f>flutter_nbody[[#This Row],[pss_end]]-flutter_nbody[[#This Row],[pss_start]]</f>
        <v>2072</v>
      </c>
    </row>
    <row r="14" spans="1:12" x14ac:dyDescent="0.3">
      <c r="A14">
        <v>12</v>
      </c>
      <c r="B14">
        <v>22627</v>
      </c>
      <c r="C14">
        <v>124</v>
      </c>
      <c r="D14">
        <v>1515032</v>
      </c>
      <c r="E14">
        <v>1515032</v>
      </c>
      <c r="F14">
        <v>9962944</v>
      </c>
      <c r="G14">
        <v>10012528</v>
      </c>
      <c r="H14">
        <v>53024</v>
      </c>
      <c r="I14">
        <v>55072</v>
      </c>
      <c r="J14">
        <f>flutter_nbody[[#This Row],[runtime_end]]-flutter_nbody[[#This Row],[runtime_start]]</f>
        <v>0</v>
      </c>
      <c r="K14">
        <f>flutter_nbody[[#This Row],[native_end]]-flutter_nbody[[#This Row],[native_start]]</f>
        <v>49584</v>
      </c>
      <c r="L14">
        <f>flutter_nbody[[#This Row],[pss_end]]-flutter_nbody[[#This Row],[pss_start]]</f>
        <v>2048</v>
      </c>
    </row>
    <row r="15" spans="1:12" x14ac:dyDescent="0.3">
      <c r="A15">
        <v>13</v>
      </c>
      <c r="B15">
        <v>25293</v>
      </c>
      <c r="C15">
        <v>2003</v>
      </c>
      <c r="D15">
        <v>1514952</v>
      </c>
      <c r="E15">
        <v>1514952</v>
      </c>
      <c r="F15">
        <v>10026096</v>
      </c>
      <c r="G15">
        <v>10014616</v>
      </c>
      <c r="H15">
        <v>53153</v>
      </c>
      <c r="I15">
        <v>54929</v>
      </c>
      <c r="J15">
        <f>flutter_nbody[[#This Row],[runtime_end]]-flutter_nbody[[#This Row],[runtime_start]]</f>
        <v>0</v>
      </c>
      <c r="K15">
        <f>flutter_nbody[[#This Row],[native_end]]-flutter_nbody[[#This Row],[native_start]]</f>
        <v>-11480</v>
      </c>
      <c r="L15">
        <f>flutter_nbody[[#This Row],[pss_end]]-flutter_nbody[[#This Row],[pss_start]]</f>
        <v>1776</v>
      </c>
    </row>
    <row r="16" spans="1:12" x14ac:dyDescent="0.3">
      <c r="A16">
        <v>14</v>
      </c>
      <c r="B16">
        <v>25466</v>
      </c>
      <c r="C16">
        <v>123</v>
      </c>
      <c r="D16">
        <v>1515168</v>
      </c>
      <c r="E16">
        <v>1515168</v>
      </c>
      <c r="F16">
        <v>10032552</v>
      </c>
      <c r="G16">
        <v>10010200</v>
      </c>
      <c r="H16">
        <v>53119</v>
      </c>
      <c r="I16">
        <v>55003</v>
      </c>
      <c r="J16">
        <f>flutter_nbody[[#This Row],[runtime_end]]-flutter_nbody[[#This Row],[runtime_start]]</f>
        <v>0</v>
      </c>
      <c r="K16">
        <f>flutter_nbody[[#This Row],[native_end]]-flutter_nbody[[#This Row],[native_start]]</f>
        <v>-22352</v>
      </c>
      <c r="L16">
        <f>flutter_nbody[[#This Row],[pss_end]]-flutter_nbody[[#This Row],[pss_start]]</f>
        <v>1884</v>
      </c>
    </row>
    <row r="17" spans="1:12" x14ac:dyDescent="0.3">
      <c r="A17">
        <v>15</v>
      </c>
      <c r="B17">
        <v>28197</v>
      </c>
      <c r="C17">
        <v>123</v>
      </c>
      <c r="D17">
        <v>1515032</v>
      </c>
      <c r="E17">
        <v>1515032</v>
      </c>
      <c r="F17">
        <v>10033016</v>
      </c>
      <c r="G17">
        <v>10011944</v>
      </c>
      <c r="H17">
        <v>52991</v>
      </c>
      <c r="I17">
        <v>55019</v>
      </c>
      <c r="J17">
        <f>flutter_nbody[[#This Row],[runtime_end]]-flutter_nbody[[#This Row],[runtime_start]]</f>
        <v>0</v>
      </c>
      <c r="K17">
        <f>flutter_nbody[[#This Row],[native_end]]-flutter_nbody[[#This Row],[native_start]]</f>
        <v>-21072</v>
      </c>
      <c r="L17">
        <f>flutter_nbody[[#This Row],[pss_end]]-flutter_nbody[[#This Row],[pss_start]]</f>
        <v>2028</v>
      </c>
    </row>
    <row r="18" spans="1:12" x14ac:dyDescent="0.3">
      <c r="A18">
        <v>16</v>
      </c>
      <c r="B18">
        <v>31480</v>
      </c>
      <c r="C18">
        <v>121</v>
      </c>
      <c r="D18">
        <v>1499440</v>
      </c>
      <c r="E18">
        <v>1515824</v>
      </c>
      <c r="F18">
        <v>10010616</v>
      </c>
      <c r="G18">
        <v>10011304</v>
      </c>
      <c r="H18">
        <v>52604</v>
      </c>
      <c r="I18">
        <v>54624</v>
      </c>
      <c r="J18">
        <f>flutter_nbody[[#This Row],[runtime_end]]-flutter_nbody[[#This Row],[runtime_start]]</f>
        <v>16384</v>
      </c>
      <c r="K18">
        <f>flutter_nbody[[#This Row],[native_end]]-flutter_nbody[[#This Row],[native_start]]</f>
        <v>688</v>
      </c>
      <c r="L18">
        <f>flutter_nbody[[#This Row],[pss_end]]-flutter_nbody[[#This Row],[pss_start]]</f>
        <v>2020</v>
      </c>
    </row>
    <row r="19" spans="1:12" x14ac:dyDescent="0.3">
      <c r="A19">
        <v>17</v>
      </c>
      <c r="B19">
        <v>718</v>
      </c>
      <c r="C19">
        <v>141</v>
      </c>
      <c r="D19">
        <v>1499440</v>
      </c>
      <c r="E19">
        <v>1515824</v>
      </c>
      <c r="F19">
        <v>10006048</v>
      </c>
      <c r="G19">
        <v>10010576</v>
      </c>
      <c r="H19">
        <v>52358</v>
      </c>
      <c r="I19">
        <v>55382</v>
      </c>
      <c r="J19">
        <f>flutter_nbody[[#This Row],[runtime_end]]-flutter_nbody[[#This Row],[runtime_start]]</f>
        <v>16384</v>
      </c>
      <c r="K19">
        <f>flutter_nbody[[#This Row],[native_end]]-flutter_nbody[[#This Row],[native_start]]</f>
        <v>4528</v>
      </c>
      <c r="L19">
        <f>flutter_nbody[[#This Row],[pss_end]]-flutter_nbody[[#This Row],[pss_start]]</f>
        <v>3024</v>
      </c>
    </row>
    <row r="20" spans="1:12" x14ac:dyDescent="0.3">
      <c r="A20">
        <v>18</v>
      </c>
      <c r="B20">
        <v>1866</v>
      </c>
      <c r="C20">
        <v>123</v>
      </c>
      <c r="D20">
        <v>1499568</v>
      </c>
      <c r="E20">
        <v>1515952</v>
      </c>
      <c r="F20">
        <v>9953816</v>
      </c>
      <c r="G20">
        <v>10011216</v>
      </c>
      <c r="H20">
        <v>52797</v>
      </c>
      <c r="I20">
        <v>54937</v>
      </c>
      <c r="J20">
        <f>flutter_nbody[[#This Row],[runtime_end]]-flutter_nbody[[#This Row],[runtime_start]]</f>
        <v>16384</v>
      </c>
      <c r="K20">
        <f>flutter_nbody[[#This Row],[native_end]]-flutter_nbody[[#This Row],[native_start]]</f>
        <v>57400</v>
      </c>
      <c r="L20">
        <f>flutter_nbody[[#This Row],[pss_end]]-flutter_nbody[[#This Row],[pss_start]]</f>
        <v>2140</v>
      </c>
    </row>
    <row r="21" spans="1:12" x14ac:dyDescent="0.3">
      <c r="A21">
        <v>19</v>
      </c>
      <c r="B21">
        <v>2017</v>
      </c>
      <c r="C21">
        <v>1983</v>
      </c>
      <c r="D21">
        <v>1499432</v>
      </c>
      <c r="E21">
        <v>1515816</v>
      </c>
      <c r="F21">
        <v>10012816</v>
      </c>
      <c r="G21">
        <v>9938000</v>
      </c>
      <c r="H21">
        <v>52378</v>
      </c>
      <c r="I21">
        <v>54582</v>
      </c>
      <c r="J21">
        <f>flutter_nbody[[#This Row],[runtime_end]]-flutter_nbody[[#This Row],[runtime_start]]</f>
        <v>16384</v>
      </c>
      <c r="K21">
        <f>flutter_nbody[[#This Row],[native_end]]-flutter_nbody[[#This Row],[native_start]]</f>
        <v>-74816</v>
      </c>
      <c r="L21">
        <f>flutter_nbody[[#This Row],[pss_end]]-flutter_nbody[[#This Row],[pss_start]]</f>
        <v>2204</v>
      </c>
    </row>
    <row r="22" spans="1:12" x14ac:dyDescent="0.3">
      <c r="A22">
        <v>20</v>
      </c>
      <c r="B22">
        <v>2331</v>
      </c>
      <c r="C22">
        <v>121</v>
      </c>
      <c r="D22">
        <v>1499432</v>
      </c>
      <c r="E22">
        <v>1515816</v>
      </c>
      <c r="F22">
        <v>10008144</v>
      </c>
      <c r="G22">
        <v>10012672</v>
      </c>
      <c r="H22">
        <v>52674</v>
      </c>
      <c r="I22">
        <v>54674</v>
      </c>
      <c r="J22">
        <f>flutter_nbody[[#This Row],[runtime_end]]-flutter_nbody[[#This Row],[runtime_start]]</f>
        <v>16384</v>
      </c>
      <c r="K22">
        <f>flutter_nbody[[#This Row],[native_end]]-flutter_nbody[[#This Row],[native_start]]</f>
        <v>4528</v>
      </c>
      <c r="L22">
        <f>flutter_nbody[[#This Row],[pss_end]]-flutter_nbody[[#This Row],[pss_start]]</f>
        <v>2000</v>
      </c>
    </row>
    <row r="23" spans="1:12" x14ac:dyDescent="0.3">
      <c r="A23">
        <v>21</v>
      </c>
      <c r="B23">
        <v>2503</v>
      </c>
      <c r="C23">
        <v>2038</v>
      </c>
      <c r="D23">
        <v>1499440</v>
      </c>
      <c r="E23">
        <v>1515824</v>
      </c>
      <c r="F23">
        <v>10005768</v>
      </c>
      <c r="G23">
        <v>10011568</v>
      </c>
      <c r="H23">
        <v>52402</v>
      </c>
      <c r="I23">
        <v>54542</v>
      </c>
      <c r="J23">
        <f>flutter_nbody[[#This Row],[runtime_end]]-flutter_nbody[[#This Row],[runtime_start]]</f>
        <v>16384</v>
      </c>
      <c r="K23">
        <f>flutter_nbody[[#This Row],[native_end]]-flutter_nbody[[#This Row],[native_start]]</f>
        <v>5800</v>
      </c>
      <c r="L23">
        <f>flutter_nbody[[#This Row],[pss_end]]-flutter_nbody[[#This Row],[pss_start]]</f>
        <v>2140</v>
      </c>
    </row>
    <row r="24" spans="1:12" x14ac:dyDescent="0.3">
      <c r="A24">
        <v>22</v>
      </c>
      <c r="B24">
        <v>2703</v>
      </c>
      <c r="C24">
        <v>128</v>
      </c>
      <c r="D24">
        <v>1499440</v>
      </c>
      <c r="E24">
        <v>1515824</v>
      </c>
      <c r="F24">
        <v>10063824</v>
      </c>
      <c r="G24">
        <v>10012032</v>
      </c>
      <c r="H24">
        <v>52421</v>
      </c>
      <c r="I24">
        <v>55609</v>
      </c>
      <c r="J24">
        <f>flutter_nbody[[#This Row],[runtime_end]]-flutter_nbody[[#This Row],[runtime_start]]</f>
        <v>16384</v>
      </c>
      <c r="K24">
        <f>flutter_nbody[[#This Row],[native_end]]-flutter_nbody[[#This Row],[native_start]]</f>
        <v>-51792</v>
      </c>
      <c r="L24">
        <f>flutter_nbody[[#This Row],[pss_end]]-flutter_nbody[[#This Row],[pss_start]]</f>
        <v>3188</v>
      </c>
    </row>
    <row r="25" spans="1:12" x14ac:dyDescent="0.3">
      <c r="A25">
        <v>23</v>
      </c>
      <c r="B25">
        <v>5727</v>
      </c>
      <c r="C25">
        <v>120</v>
      </c>
      <c r="D25">
        <v>1499936</v>
      </c>
      <c r="E25">
        <v>1516320</v>
      </c>
      <c r="F25">
        <v>10008344</v>
      </c>
      <c r="G25">
        <v>10014792</v>
      </c>
      <c r="H25">
        <v>52658</v>
      </c>
      <c r="I25">
        <v>54702</v>
      </c>
      <c r="J25">
        <f>flutter_nbody[[#This Row],[runtime_end]]-flutter_nbody[[#This Row],[runtime_start]]</f>
        <v>16384</v>
      </c>
      <c r="K25">
        <f>flutter_nbody[[#This Row],[native_end]]-flutter_nbody[[#This Row],[native_start]]</f>
        <v>6448</v>
      </c>
      <c r="L25">
        <f>flutter_nbody[[#This Row],[pss_end]]-flutter_nbody[[#This Row],[pss_start]]</f>
        <v>2044</v>
      </c>
    </row>
    <row r="26" spans="1:12" x14ac:dyDescent="0.3">
      <c r="A26">
        <v>24</v>
      </c>
      <c r="B26">
        <v>6534</v>
      </c>
      <c r="C26">
        <v>123</v>
      </c>
      <c r="D26">
        <v>1499576</v>
      </c>
      <c r="E26">
        <v>1515960</v>
      </c>
      <c r="F26">
        <v>10007488</v>
      </c>
      <c r="G26">
        <v>10011376</v>
      </c>
      <c r="H26">
        <v>52820</v>
      </c>
      <c r="I26">
        <v>54956</v>
      </c>
      <c r="J26">
        <f>flutter_nbody[[#This Row],[runtime_end]]-flutter_nbody[[#This Row],[runtime_start]]</f>
        <v>16384</v>
      </c>
      <c r="K26">
        <f>flutter_nbody[[#This Row],[native_end]]-flutter_nbody[[#This Row],[native_start]]</f>
        <v>3888</v>
      </c>
      <c r="L26">
        <f>flutter_nbody[[#This Row],[pss_end]]-flutter_nbody[[#This Row],[pss_start]]</f>
        <v>2136</v>
      </c>
    </row>
    <row r="27" spans="1:12" x14ac:dyDescent="0.3">
      <c r="A27">
        <v>25</v>
      </c>
      <c r="B27">
        <v>7940</v>
      </c>
      <c r="C27">
        <v>125</v>
      </c>
      <c r="D27">
        <v>1499304</v>
      </c>
      <c r="E27">
        <v>1515688</v>
      </c>
      <c r="F27">
        <v>10006056</v>
      </c>
      <c r="G27">
        <v>10011336</v>
      </c>
      <c r="H27">
        <v>52793</v>
      </c>
      <c r="I27">
        <v>55005</v>
      </c>
      <c r="J27">
        <f>flutter_nbody[[#This Row],[runtime_end]]-flutter_nbody[[#This Row],[runtime_start]]</f>
        <v>16384</v>
      </c>
      <c r="K27">
        <f>flutter_nbody[[#This Row],[native_end]]-flutter_nbody[[#This Row],[native_start]]</f>
        <v>5280</v>
      </c>
      <c r="L27">
        <f>flutter_nbody[[#This Row],[pss_end]]-flutter_nbody[[#This Row],[pss_start]]</f>
        <v>2212</v>
      </c>
    </row>
    <row r="28" spans="1:12" x14ac:dyDescent="0.3">
      <c r="A28">
        <v>26</v>
      </c>
      <c r="B28">
        <v>8372</v>
      </c>
      <c r="C28">
        <v>1981</v>
      </c>
      <c r="D28">
        <v>1499304</v>
      </c>
      <c r="E28">
        <v>1515688</v>
      </c>
      <c r="F28">
        <v>10062864</v>
      </c>
      <c r="G28">
        <v>9943680</v>
      </c>
      <c r="H28">
        <v>52802</v>
      </c>
      <c r="I28">
        <v>54522</v>
      </c>
      <c r="J28">
        <f>flutter_nbody[[#This Row],[runtime_end]]-flutter_nbody[[#This Row],[runtime_start]]</f>
        <v>16384</v>
      </c>
      <c r="K28">
        <f>flutter_nbody[[#This Row],[native_end]]-flutter_nbody[[#This Row],[native_start]]</f>
        <v>-119184</v>
      </c>
      <c r="L28">
        <f>flutter_nbody[[#This Row],[pss_end]]-flutter_nbody[[#This Row],[pss_start]]</f>
        <v>1720</v>
      </c>
    </row>
    <row r="29" spans="1:12" x14ac:dyDescent="0.3">
      <c r="A29">
        <v>27</v>
      </c>
      <c r="B29">
        <v>11110</v>
      </c>
      <c r="C29">
        <v>121</v>
      </c>
      <c r="D29">
        <v>1499440</v>
      </c>
      <c r="E29">
        <v>1515824</v>
      </c>
      <c r="F29">
        <v>10006080</v>
      </c>
      <c r="G29">
        <v>10011248</v>
      </c>
      <c r="H29">
        <v>52388</v>
      </c>
      <c r="I29">
        <v>54704</v>
      </c>
      <c r="J29">
        <f>flutter_nbody[[#This Row],[runtime_end]]-flutter_nbody[[#This Row],[runtime_start]]</f>
        <v>16384</v>
      </c>
      <c r="K29">
        <f>flutter_nbody[[#This Row],[native_end]]-flutter_nbody[[#This Row],[native_start]]</f>
        <v>5168</v>
      </c>
      <c r="L29">
        <f>flutter_nbody[[#This Row],[pss_end]]-flutter_nbody[[#This Row],[pss_start]]</f>
        <v>2316</v>
      </c>
    </row>
    <row r="30" spans="1:12" x14ac:dyDescent="0.3">
      <c r="A30">
        <v>28</v>
      </c>
      <c r="B30">
        <v>13848</v>
      </c>
      <c r="C30">
        <v>123</v>
      </c>
      <c r="D30">
        <v>1499800</v>
      </c>
      <c r="E30">
        <v>1516184</v>
      </c>
      <c r="F30">
        <v>10013448</v>
      </c>
      <c r="G30">
        <v>10013608</v>
      </c>
      <c r="H30">
        <v>52392</v>
      </c>
      <c r="I30">
        <v>54724</v>
      </c>
      <c r="J30">
        <f>flutter_nbody[[#This Row],[runtime_end]]-flutter_nbody[[#This Row],[runtime_start]]</f>
        <v>16384</v>
      </c>
      <c r="K30">
        <f>flutter_nbody[[#This Row],[native_end]]-flutter_nbody[[#This Row],[native_start]]</f>
        <v>160</v>
      </c>
      <c r="L30">
        <f>flutter_nbody[[#This Row],[pss_end]]-flutter_nbody[[#This Row],[pss_start]]</f>
        <v>2332</v>
      </c>
    </row>
    <row r="31" spans="1:12" x14ac:dyDescent="0.3">
      <c r="A31">
        <v>29</v>
      </c>
      <c r="B31">
        <v>16631</v>
      </c>
      <c r="C31">
        <v>121</v>
      </c>
      <c r="D31">
        <v>1499296</v>
      </c>
      <c r="E31">
        <v>1515680</v>
      </c>
      <c r="F31">
        <v>10007048</v>
      </c>
      <c r="G31">
        <v>10011576</v>
      </c>
      <c r="H31">
        <v>52038</v>
      </c>
      <c r="I31">
        <v>54358</v>
      </c>
      <c r="J31">
        <f>flutter_nbody[[#This Row],[runtime_end]]-flutter_nbody[[#This Row],[runtime_start]]</f>
        <v>16384</v>
      </c>
      <c r="K31">
        <f>flutter_nbody[[#This Row],[native_end]]-flutter_nbody[[#This Row],[native_start]]</f>
        <v>4528</v>
      </c>
      <c r="L31">
        <f>flutter_nbody[[#This Row],[pss_end]]-flutter_nbody[[#This Row],[pss_start]]</f>
        <v>2320</v>
      </c>
    </row>
    <row r="32" spans="1:12" x14ac:dyDescent="0.3">
      <c r="A32">
        <v>30</v>
      </c>
      <c r="B32">
        <v>18479</v>
      </c>
      <c r="C32">
        <v>125</v>
      </c>
      <c r="D32">
        <v>1499440</v>
      </c>
      <c r="E32">
        <v>1515824</v>
      </c>
      <c r="F32">
        <v>10003504</v>
      </c>
      <c r="G32">
        <v>10009312</v>
      </c>
      <c r="H32">
        <v>52024</v>
      </c>
      <c r="I32">
        <v>54656</v>
      </c>
      <c r="J32">
        <f>flutter_nbody[[#This Row],[runtime_end]]-flutter_nbody[[#This Row],[runtime_start]]</f>
        <v>16384</v>
      </c>
      <c r="K32">
        <f>flutter_nbody[[#This Row],[native_end]]-flutter_nbody[[#This Row],[native_start]]</f>
        <v>5808</v>
      </c>
      <c r="L32">
        <f>flutter_nbody[[#This Row],[pss_end]]-flutter_nbody[[#This Row],[pss_start]]</f>
        <v>2632</v>
      </c>
    </row>
    <row r="33" spans="1:12" x14ac:dyDescent="0.3">
      <c r="A33">
        <v>31</v>
      </c>
      <c r="B33">
        <v>18628</v>
      </c>
      <c r="C33">
        <v>121</v>
      </c>
      <c r="D33">
        <v>1499672</v>
      </c>
      <c r="E33">
        <v>1516056</v>
      </c>
      <c r="F33">
        <v>10013144</v>
      </c>
      <c r="G33">
        <v>10015864</v>
      </c>
      <c r="H33">
        <v>52401</v>
      </c>
      <c r="I33">
        <v>54289</v>
      </c>
      <c r="J33">
        <f>flutter_nbody[[#This Row],[runtime_end]]-flutter_nbody[[#This Row],[runtime_start]]</f>
        <v>16384</v>
      </c>
      <c r="K33">
        <f>flutter_nbody[[#This Row],[native_end]]-flutter_nbody[[#This Row],[native_start]]</f>
        <v>2720</v>
      </c>
      <c r="L33">
        <f>flutter_nbody[[#This Row],[pss_end]]-flutter_nbody[[#This Row],[pss_start]]</f>
        <v>1888</v>
      </c>
    </row>
    <row r="34" spans="1:12" x14ac:dyDescent="0.3">
      <c r="A34">
        <v>32</v>
      </c>
      <c r="B34">
        <v>18745</v>
      </c>
      <c r="C34">
        <v>124</v>
      </c>
      <c r="D34">
        <v>1499576</v>
      </c>
      <c r="E34">
        <v>1515960</v>
      </c>
      <c r="F34">
        <v>10004680</v>
      </c>
      <c r="G34">
        <v>10010488</v>
      </c>
      <c r="H34">
        <v>52236</v>
      </c>
      <c r="I34">
        <v>54165</v>
      </c>
      <c r="J34">
        <f>flutter_nbody[[#This Row],[runtime_end]]-flutter_nbody[[#This Row],[runtime_start]]</f>
        <v>16384</v>
      </c>
      <c r="K34">
        <f>flutter_nbody[[#This Row],[native_end]]-flutter_nbody[[#This Row],[native_start]]</f>
        <v>5808</v>
      </c>
      <c r="L34">
        <f>flutter_nbody[[#This Row],[pss_end]]-flutter_nbody[[#This Row],[pss_start]]</f>
        <v>1929</v>
      </c>
    </row>
    <row r="35" spans="1:12" x14ac:dyDescent="0.3">
      <c r="A35">
        <v>33</v>
      </c>
      <c r="B35">
        <v>18862</v>
      </c>
      <c r="C35">
        <v>121</v>
      </c>
      <c r="D35">
        <v>1515680</v>
      </c>
      <c r="E35">
        <v>1515680</v>
      </c>
      <c r="F35">
        <v>10014816</v>
      </c>
      <c r="G35">
        <v>10011664</v>
      </c>
      <c r="H35">
        <v>52013</v>
      </c>
      <c r="I35">
        <v>54317</v>
      </c>
      <c r="J35">
        <f>flutter_nbody[[#This Row],[runtime_end]]-flutter_nbody[[#This Row],[runtime_start]]</f>
        <v>0</v>
      </c>
      <c r="K35">
        <f>flutter_nbody[[#This Row],[native_end]]-flutter_nbody[[#This Row],[native_start]]</f>
        <v>-3152</v>
      </c>
      <c r="L35">
        <f>flutter_nbody[[#This Row],[pss_end]]-flutter_nbody[[#This Row],[pss_start]]</f>
        <v>2304</v>
      </c>
    </row>
    <row r="36" spans="1:12" x14ac:dyDescent="0.3">
      <c r="A36">
        <v>34</v>
      </c>
      <c r="B36">
        <v>18983</v>
      </c>
      <c r="C36">
        <v>126</v>
      </c>
      <c r="D36">
        <v>1499528</v>
      </c>
      <c r="E36">
        <v>1515912</v>
      </c>
      <c r="F36">
        <v>10065080</v>
      </c>
      <c r="G36">
        <v>10012648</v>
      </c>
      <c r="H36">
        <v>51953</v>
      </c>
      <c r="I36">
        <v>54333</v>
      </c>
      <c r="J36">
        <f>flutter_nbody[[#This Row],[runtime_end]]-flutter_nbody[[#This Row],[runtime_start]]</f>
        <v>16384</v>
      </c>
      <c r="K36">
        <f>flutter_nbody[[#This Row],[native_end]]-flutter_nbody[[#This Row],[native_start]]</f>
        <v>-52432</v>
      </c>
      <c r="L36">
        <f>flutter_nbody[[#This Row],[pss_end]]-flutter_nbody[[#This Row],[pss_start]]</f>
        <v>2380</v>
      </c>
    </row>
    <row r="37" spans="1:12" x14ac:dyDescent="0.3">
      <c r="A37">
        <v>35</v>
      </c>
      <c r="B37">
        <v>20623</v>
      </c>
      <c r="C37">
        <v>123</v>
      </c>
      <c r="D37">
        <v>1499304</v>
      </c>
      <c r="E37">
        <v>1515688</v>
      </c>
      <c r="F37">
        <v>10011984</v>
      </c>
      <c r="G37">
        <v>10012032</v>
      </c>
      <c r="H37">
        <v>52238</v>
      </c>
      <c r="I37">
        <v>54260</v>
      </c>
      <c r="J37">
        <f>flutter_nbody[[#This Row],[runtime_end]]-flutter_nbody[[#This Row],[runtime_start]]</f>
        <v>16384</v>
      </c>
      <c r="K37">
        <f>flutter_nbody[[#This Row],[native_end]]-flutter_nbody[[#This Row],[native_start]]</f>
        <v>48</v>
      </c>
      <c r="L37">
        <f>flutter_nbody[[#This Row],[pss_end]]-flutter_nbody[[#This Row],[pss_start]]</f>
        <v>2022</v>
      </c>
    </row>
    <row r="38" spans="1:12" x14ac:dyDescent="0.3">
      <c r="A38">
        <v>36</v>
      </c>
      <c r="B38">
        <v>21530</v>
      </c>
      <c r="C38">
        <v>1986</v>
      </c>
      <c r="D38">
        <v>1499576</v>
      </c>
      <c r="E38">
        <v>1515960</v>
      </c>
      <c r="F38">
        <v>10007664</v>
      </c>
      <c r="G38">
        <v>9939120</v>
      </c>
      <c r="H38">
        <v>52440</v>
      </c>
      <c r="I38">
        <v>54152</v>
      </c>
      <c r="J38">
        <f>flutter_nbody[[#This Row],[runtime_end]]-flutter_nbody[[#This Row],[runtime_start]]</f>
        <v>16384</v>
      </c>
      <c r="K38">
        <f>flutter_nbody[[#This Row],[native_end]]-flutter_nbody[[#This Row],[native_start]]</f>
        <v>-68544</v>
      </c>
      <c r="L38">
        <f>flutter_nbody[[#This Row],[pss_end]]-flutter_nbody[[#This Row],[pss_start]]</f>
        <v>1712</v>
      </c>
    </row>
    <row r="39" spans="1:12" x14ac:dyDescent="0.3">
      <c r="A39">
        <v>37</v>
      </c>
      <c r="B39">
        <v>23012</v>
      </c>
      <c r="C39">
        <v>120</v>
      </c>
      <c r="D39">
        <v>1499440</v>
      </c>
      <c r="E39">
        <v>1515824</v>
      </c>
      <c r="F39">
        <v>10011864</v>
      </c>
      <c r="G39">
        <v>10014472</v>
      </c>
      <c r="H39">
        <v>52284</v>
      </c>
      <c r="I39">
        <v>54288</v>
      </c>
      <c r="J39">
        <f>flutter_nbody[[#This Row],[runtime_end]]-flutter_nbody[[#This Row],[runtime_start]]</f>
        <v>16384</v>
      </c>
      <c r="K39">
        <f>flutter_nbody[[#This Row],[native_end]]-flutter_nbody[[#This Row],[native_start]]</f>
        <v>2608</v>
      </c>
      <c r="L39">
        <f>flutter_nbody[[#This Row],[pss_end]]-flutter_nbody[[#This Row],[pss_start]]</f>
        <v>2004</v>
      </c>
    </row>
    <row r="40" spans="1:12" x14ac:dyDescent="0.3">
      <c r="A40">
        <v>38</v>
      </c>
      <c r="B40">
        <v>24141</v>
      </c>
      <c r="C40">
        <v>1973</v>
      </c>
      <c r="D40">
        <v>1499304</v>
      </c>
      <c r="E40">
        <v>1515688</v>
      </c>
      <c r="F40">
        <v>10005752</v>
      </c>
      <c r="G40">
        <v>10012192</v>
      </c>
      <c r="H40">
        <v>52227</v>
      </c>
      <c r="I40">
        <v>54115</v>
      </c>
      <c r="J40">
        <f>flutter_nbody[[#This Row],[runtime_end]]-flutter_nbody[[#This Row],[runtime_start]]</f>
        <v>16384</v>
      </c>
      <c r="K40">
        <f>flutter_nbody[[#This Row],[native_end]]-flutter_nbody[[#This Row],[native_start]]</f>
        <v>6440</v>
      </c>
      <c r="L40">
        <f>flutter_nbody[[#This Row],[pss_end]]-flutter_nbody[[#This Row],[pss_start]]</f>
        <v>1888</v>
      </c>
    </row>
    <row r="41" spans="1:12" x14ac:dyDescent="0.3">
      <c r="A41">
        <v>39</v>
      </c>
      <c r="B41">
        <v>25765</v>
      </c>
      <c r="C41">
        <v>121</v>
      </c>
      <c r="D41">
        <v>1499528</v>
      </c>
      <c r="E41">
        <v>1515912</v>
      </c>
      <c r="F41">
        <v>10009760</v>
      </c>
      <c r="G41">
        <v>10012368</v>
      </c>
      <c r="H41">
        <v>51950</v>
      </c>
      <c r="I41">
        <v>54154</v>
      </c>
      <c r="J41">
        <f>flutter_nbody[[#This Row],[runtime_end]]-flutter_nbody[[#This Row],[runtime_start]]</f>
        <v>16384</v>
      </c>
      <c r="K41">
        <f>flutter_nbody[[#This Row],[native_end]]-flutter_nbody[[#This Row],[native_start]]</f>
        <v>2608</v>
      </c>
      <c r="L41">
        <f>flutter_nbody[[#This Row],[pss_end]]-flutter_nbody[[#This Row],[pss_start]]</f>
        <v>2204</v>
      </c>
    </row>
    <row r="42" spans="1:12" x14ac:dyDescent="0.3">
      <c r="A42">
        <v>40</v>
      </c>
      <c r="B42">
        <v>26872</v>
      </c>
      <c r="C42">
        <v>123</v>
      </c>
      <c r="D42">
        <v>1499576</v>
      </c>
      <c r="E42">
        <v>1515960</v>
      </c>
      <c r="F42">
        <v>10064384</v>
      </c>
      <c r="G42">
        <v>10011952</v>
      </c>
      <c r="H42">
        <v>52026</v>
      </c>
      <c r="I42">
        <v>54590</v>
      </c>
      <c r="J42">
        <f>flutter_nbody[[#This Row],[runtime_end]]-flutter_nbody[[#This Row],[runtime_start]]</f>
        <v>16384</v>
      </c>
      <c r="K42">
        <f>flutter_nbody[[#This Row],[native_end]]-flutter_nbody[[#This Row],[native_start]]</f>
        <v>-52432</v>
      </c>
      <c r="L42">
        <f>flutter_nbody[[#This Row],[pss_end]]-flutter_nbody[[#This Row],[pss_start]]</f>
        <v>2564</v>
      </c>
    </row>
    <row r="43" spans="1:12" x14ac:dyDescent="0.3">
      <c r="A43">
        <v>41</v>
      </c>
      <c r="B43">
        <v>29449</v>
      </c>
      <c r="C43">
        <v>1956</v>
      </c>
      <c r="D43">
        <v>1515824</v>
      </c>
      <c r="E43">
        <v>1515824</v>
      </c>
      <c r="F43">
        <v>9943488</v>
      </c>
      <c r="G43">
        <v>10028896</v>
      </c>
      <c r="H43">
        <v>52934</v>
      </c>
      <c r="I43">
        <v>54518</v>
      </c>
      <c r="J43">
        <f>flutter_nbody[[#This Row],[runtime_end]]-flutter_nbody[[#This Row],[runtime_start]]</f>
        <v>0</v>
      </c>
      <c r="K43">
        <f>flutter_nbody[[#This Row],[native_end]]-flutter_nbody[[#This Row],[native_start]]</f>
        <v>85408</v>
      </c>
      <c r="L43">
        <f>flutter_nbody[[#This Row],[pss_end]]-flutter_nbody[[#This Row],[pss_start]]</f>
        <v>1584</v>
      </c>
    </row>
    <row r="44" spans="1:12" x14ac:dyDescent="0.3">
      <c r="A44">
        <v>42</v>
      </c>
      <c r="B44">
        <v>32231</v>
      </c>
      <c r="C44">
        <v>144</v>
      </c>
      <c r="D44">
        <v>1499440</v>
      </c>
      <c r="E44">
        <v>1515824</v>
      </c>
      <c r="F44">
        <v>10070832</v>
      </c>
      <c r="G44">
        <v>10012784</v>
      </c>
      <c r="H44">
        <v>52309</v>
      </c>
      <c r="I44">
        <v>54365</v>
      </c>
      <c r="J44">
        <f>flutter_nbody[[#This Row],[runtime_end]]-flutter_nbody[[#This Row],[runtime_start]]</f>
        <v>16384</v>
      </c>
      <c r="K44">
        <f>flutter_nbody[[#This Row],[native_end]]-flutter_nbody[[#This Row],[native_start]]</f>
        <v>-58048</v>
      </c>
      <c r="L44">
        <f>flutter_nbody[[#This Row],[pss_end]]-flutter_nbody[[#This Row],[pss_start]]</f>
        <v>2056</v>
      </c>
    </row>
    <row r="45" spans="1:12" x14ac:dyDescent="0.3">
      <c r="A45">
        <v>43</v>
      </c>
      <c r="B45">
        <v>32568</v>
      </c>
      <c r="C45">
        <v>126</v>
      </c>
      <c r="D45">
        <v>1499664</v>
      </c>
      <c r="E45">
        <v>1516048</v>
      </c>
      <c r="F45">
        <v>10024960</v>
      </c>
      <c r="G45">
        <v>10013752</v>
      </c>
      <c r="H45">
        <v>52041</v>
      </c>
      <c r="I45">
        <v>54557</v>
      </c>
      <c r="J45">
        <f>flutter_nbody[[#This Row],[runtime_end]]-flutter_nbody[[#This Row],[runtime_start]]</f>
        <v>16384</v>
      </c>
      <c r="K45">
        <f>flutter_nbody[[#This Row],[native_end]]-flutter_nbody[[#This Row],[native_start]]</f>
        <v>-11208</v>
      </c>
      <c r="L45">
        <f>flutter_nbody[[#This Row],[pss_end]]-flutter_nbody[[#This Row],[pss_start]]</f>
        <v>2516</v>
      </c>
    </row>
    <row r="46" spans="1:12" x14ac:dyDescent="0.3">
      <c r="A46">
        <v>44</v>
      </c>
      <c r="B46">
        <v>2998</v>
      </c>
      <c r="C46">
        <v>130</v>
      </c>
      <c r="D46">
        <v>1499440</v>
      </c>
      <c r="E46">
        <v>1515824</v>
      </c>
      <c r="F46">
        <v>9935592</v>
      </c>
      <c r="G46">
        <v>10010648</v>
      </c>
      <c r="H46">
        <v>52058</v>
      </c>
      <c r="I46">
        <v>54398</v>
      </c>
      <c r="J46">
        <f>flutter_nbody[[#This Row],[runtime_end]]-flutter_nbody[[#This Row],[runtime_start]]</f>
        <v>16384</v>
      </c>
      <c r="K46">
        <f>flutter_nbody[[#This Row],[native_end]]-flutter_nbody[[#This Row],[native_start]]</f>
        <v>75056</v>
      </c>
      <c r="L46">
        <f>flutter_nbody[[#This Row],[pss_end]]-flutter_nbody[[#This Row],[pss_start]]</f>
        <v>2340</v>
      </c>
    </row>
    <row r="47" spans="1:12" x14ac:dyDescent="0.3">
      <c r="A47">
        <v>45</v>
      </c>
      <c r="B47">
        <v>3145</v>
      </c>
      <c r="C47">
        <v>124</v>
      </c>
      <c r="D47">
        <v>1499440</v>
      </c>
      <c r="E47">
        <v>1515824</v>
      </c>
      <c r="F47">
        <v>9940080</v>
      </c>
      <c r="G47">
        <v>10012064</v>
      </c>
      <c r="H47">
        <v>52097</v>
      </c>
      <c r="I47">
        <v>54650</v>
      </c>
      <c r="J47">
        <f>flutter_nbody[[#This Row],[runtime_end]]-flutter_nbody[[#This Row],[runtime_start]]</f>
        <v>16384</v>
      </c>
      <c r="K47">
        <f>flutter_nbody[[#This Row],[native_end]]-flutter_nbody[[#This Row],[native_start]]</f>
        <v>71984</v>
      </c>
      <c r="L47">
        <f>flutter_nbody[[#This Row],[pss_end]]-flutter_nbody[[#This Row],[pss_start]]</f>
        <v>2553</v>
      </c>
    </row>
    <row r="48" spans="1:12" x14ac:dyDescent="0.3">
      <c r="A48">
        <v>46</v>
      </c>
      <c r="B48">
        <v>3284</v>
      </c>
      <c r="C48">
        <v>122</v>
      </c>
      <c r="D48">
        <v>1499440</v>
      </c>
      <c r="E48">
        <v>1515824</v>
      </c>
      <c r="F48">
        <v>10010680</v>
      </c>
      <c r="G48">
        <v>10013288</v>
      </c>
      <c r="H48">
        <v>52102</v>
      </c>
      <c r="I48">
        <v>54654</v>
      </c>
      <c r="J48">
        <f>flutter_nbody[[#This Row],[runtime_end]]-flutter_nbody[[#This Row],[runtime_start]]</f>
        <v>16384</v>
      </c>
      <c r="K48">
        <f>flutter_nbody[[#This Row],[native_end]]-flutter_nbody[[#This Row],[native_start]]</f>
        <v>2608</v>
      </c>
      <c r="L48">
        <f>flutter_nbody[[#This Row],[pss_end]]-flutter_nbody[[#This Row],[pss_start]]</f>
        <v>2552</v>
      </c>
    </row>
    <row r="49" spans="1:12" x14ac:dyDescent="0.3">
      <c r="A49">
        <v>47</v>
      </c>
      <c r="B49">
        <v>3451</v>
      </c>
      <c r="C49">
        <v>121</v>
      </c>
      <c r="D49">
        <v>1499440</v>
      </c>
      <c r="E49">
        <v>1515824</v>
      </c>
      <c r="F49">
        <v>10063536</v>
      </c>
      <c r="G49">
        <v>10012384</v>
      </c>
      <c r="H49">
        <v>52093</v>
      </c>
      <c r="I49">
        <v>54417</v>
      </c>
      <c r="J49">
        <f>flutter_nbody[[#This Row],[runtime_end]]-flutter_nbody[[#This Row],[runtime_start]]</f>
        <v>16384</v>
      </c>
      <c r="K49">
        <f>flutter_nbody[[#This Row],[native_end]]-flutter_nbody[[#This Row],[native_start]]</f>
        <v>-51152</v>
      </c>
      <c r="L49">
        <f>flutter_nbody[[#This Row],[pss_end]]-flutter_nbody[[#This Row],[pss_start]]</f>
        <v>2324</v>
      </c>
    </row>
    <row r="50" spans="1:12" x14ac:dyDescent="0.3">
      <c r="A50">
        <v>48</v>
      </c>
      <c r="B50">
        <v>3601</v>
      </c>
      <c r="C50">
        <v>122</v>
      </c>
      <c r="D50">
        <v>1499576</v>
      </c>
      <c r="E50">
        <v>1515960</v>
      </c>
      <c r="F50">
        <v>10005784</v>
      </c>
      <c r="G50">
        <v>10011592</v>
      </c>
      <c r="H50">
        <v>52321</v>
      </c>
      <c r="I50">
        <v>54333</v>
      </c>
      <c r="J50">
        <f>flutter_nbody[[#This Row],[runtime_end]]-flutter_nbody[[#This Row],[runtime_start]]</f>
        <v>16384</v>
      </c>
      <c r="K50">
        <f>flutter_nbody[[#This Row],[native_end]]-flutter_nbody[[#This Row],[native_start]]</f>
        <v>5808</v>
      </c>
      <c r="L50">
        <f>flutter_nbody[[#This Row],[pss_end]]-flutter_nbody[[#This Row],[pss_start]]</f>
        <v>2012</v>
      </c>
    </row>
    <row r="51" spans="1:12" x14ac:dyDescent="0.3">
      <c r="A51">
        <v>49</v>
      </c>
      <c r="B51">
        <v>6170</v>
      </c>
      <c r="C51">
        <v>1983</v>
      </c>
      <c r="D51">
        <v>1499432</v>
      </c>
      <c r="E51">
        <v>1515816</v>
      </c>
      <c r="F51">
        <v>10010872</v>
      </c>
      <c r="G51">
        <v>10012832</v>
      </c>
      <c r="H51">
        <v>52101</v>
      </c>
      <c r="I51">
        <v>54225</v>
      </c>
      <c r="J51">
        <f>flutter_nbody[[#This Row],[runtime_end]]-flutter_nbody[[#This Row],[runtime_start]]</f>
        <v>16384</v>
      </c>
      <c r="K51">
        <f>flutter_nbody[[#This Row],[native_end]]-flutter_nbody[[#This Row],[native_start]]</f>
        <v>1960</v>
      </c>
      <c r="L51">
        <f>flutter_nbody[[#This Row],[pss_end]]-flutter_nbody[[#This Row],[pss_start]]</f>
        <v>2124</v>
      </c>
    </row>
    <row r="52" spans="1:12" x14ac:dyDescent="0.3">
      <c r="A52">
        <v>50</v>
      </c>
      <c r="B52">
        <v>6448</v>
      </c>
      <c r="C52">
        <v>122</v>
      </c>
      <c r="D52">
        <v>1499440</v>
      </c>
      <c r="E52">
        <v>1515824</v>
      </c>
      <c r="F52">
        <v>10007840</v>
      </c>
      <c r="G52">
        <v>10011728</v>
      </c>
      <c r="H52">
        <v>52501</v>
      </c>
      <c r="I52">
        <v>54425</v>
      </c>
      <c r="J52">
        <f>flutter_nbody[[#This Row],[runtime_end]]-flutter_nbody[[#This Row],[runtime_start]]</f>
        <v>16384</v>
      </c>
      <c r="K52">
        <f>flutter_nbody[[#This Row],[native_end]]-flutter_nbody[[#This Row],[native_start]]</f>
        <v>3888</v>
      </c>
      <c r="L52">
        <f>flutter_nbody[[#This Row],[pss_end]]-flutter_nbody[[#This Row],[pss_start]]</f>
        <v>1924</v>
      </c>
    </row>
    <row r="53" spans="1:12" x14ac:dyDescent="0.3">
      <c r="A53">
        <v>51</v>
      </c>
      <c r="B53">
        <v>9125</v>
      </c>
      <c r="C53">
        <v>125</v>
      </c>
      <c r="D53">
        <v>1499304</v>
      </c>
      <c r="E53">
        <v>1515688</v>
      </c>
      <c r="F53">
        <v>10006576</v>
      </c>
      <c r="G53">
        <v>10011744</v>
      </c>
      <c r="H53">
        <v>52351</v>
      </c>
      <c r="I53">
        <v>54443</v>
      </c>
      <c r="J53">
        <f>flutter_nbody[[#This Row],[runtime_end]]-flutter_nbody[[#This Row],[runtime_start]]</f>
        <v>16384</v>
      </c>
      <c r="K53">
        <f>flutter_nbody[[#This Row],[native_end]]-flutter_nbody[[#This Row],[native_start]]</f>
        <v>5168</v>
      </c>
      <c r="L53">
        <f>flutter_nbody[[#This Row],[pss_end]]-flutter_nbody[[#This Row],[pss_start]]</f>
        <v>2092</v>
      </c>
    </row>
    <row r="54" spans="1:12" x14ac:dyDescent="0.3">
      <c r="A54">
        <v>52</v>
      </c>
      <c r="B54">
        <v>11169</v>
      </c>
      <c r="C54">
        <v>121</v>
      </c>
      <c r="D54">
        <v>1499440</v>
      </c>
      <c r="E54">
        <v>1515824</v>
      </c>
      <c r="F54">
        <v>10005480</v>
      </c>
      <c r="G54">
        <v>10010760</v>
      </c>
      <c r="H54">
        <v>52502</v>
      </c>
      <c r="I54">
        <v>54402</v>
      </c>
      <c r="J54">
        <f>flutter_nbody[[#This Row],[runtime_end]]-flutter_nbody[[#This Row],[runtime_start]]</f>
        <v>16384</v>
      </c>
      <c r="K54">
        <f>flutter_nbody[[#This Row],[native_end]]-flutter_nbody[[#This Row],[native_start]]</f>
        <v>5280</v>
      </c>
      <c r="L54">
        <f>flutter_nbody[[#This Row],[pss_end]]-flutter_nbody[[#This Row],[pss_start]]</f>
        <v>1900</v>
      </c>
    </row>
    <row r="55" spans="1:12" x14ac:dyDescent="0.3">
      <c r="A55">
        <v>53</v>
      </c>
      <c r="B55">
        <v>11528</v>
      </c>
      <c r="C55">
        <v>122</v>
      </c>
      <c r="D55">
        <v>1499432</v>
      </c>
      <c r="E55">
        <v>1515816</v>
      </c>
      <c r="F55">
        <v>10010320</v>
      </c>
      <c r="G55">
        <v>10011624</v>
      </c>
      <c r="H55">
        <v>52101</v>
      </c>
      <c r="I55">
        <v>54289</v>
      </c>
      <c r="J55">
        <f>flutter_nbody[[#This Row],[runtime_end]]-flutter_nbody[[#This Row],[runtime_start]]</f>
        <v>16384</v>
      </c>
      <c r="K55">
        <f>flutter_nbody[[#This Row],[native_end]]-flutter_nbody[[#This Row],[native_start]]</f>
        <v>1304</v>
      </c>
      <c r="L55">
        <f>flutter_nbody[[#This Row],[pss_end]]-flutter_nbody[[#This Row],[pss_start]]</f>
        <v>2188</v>
      </c>
    </row>
    <row r="56" spans="1:12" x14ac:dyDescent="0.3">
      <c r="A56">
        <v>54</v>
      </c>
      <c r="B56">
        <v>13754</v>
      </c>
      <c r="C56">
        <v>2054</v>
      </c>
      <c r="D56">
        <v>1499440</v>
      </c>
      <c r="E56">
        <v>1515824</v>
      </c>
      <c r="F56">
        <v>10048984</v>
      </c>
      <c r="G56">
        <v>10013936</v>
      </c>
      <c r="H56">
        <v>52148</v>
      </c>
      <c r="I56">
        <v>54200</v>
      </c>
      <c r="J56">
        <f>flutter_nbody[[#This Row],[runtime_end]]-flutter_nbody[[#This Row],[runtime_start]]</f>
        <v>16384</v>
      </c>
      <c r="K56">
        <f>flutter_nbody[[#This Row],[native_end]]-flutter_nbody[[#This Row],[native_start]]</f>
        <v>-35048</v>
      </c>
      <c r="L56">
        <f>flutter_nbody[[#This Row],[pss_end]]-flutter_nbody[[#This Row],[pss_start]]</f>
        <v>2052</v>
      </c>
    </row>
    <row r="57" spans="1:12" x14ac:dyDescent="0.3">
      <c r="A57">
        <v>55</v>
      </c>
      <c r="B57">
        <v>13984</v>
      </c>
      <c r="C57">
        <v>121</v>
      </c>
      <c r="D57">
        <v>1499440</v>
      </c>
      <c r="E57">
        <v>1515824</v>
      </c>
      <c r="F57">
        <v>10062752</v>
      </c>
      <c r="G57">
        <v>10010320</v>
      </c>
      <c r="H57">
        <v>52104</v>
      </c>
      <c r="I57">
        <v>54648</v>
      </c>
      <c r="J57">
        <f>flutter_nbody[[#This Row],[runtime_end]]-flutter_nbody[[#This Row],[runtime_start]]</f>
        <v>16384</v>
      </c>
      <c r="K57">
        <f>flutter_nbody[[#This Row],[native_end]]-flutter_nbody[[#This Row],[native_start]]</f>
        <v>-52432</v>
      </c>
      <c r="L57">
        <f>flutter_nbody[[#This Row],[pss_end]]-flutter_nbody[[#This Row],[pss_start]]</f>
        <v>2544</v>
      </c>
    </row>
    <row r="58" spans="1:12" x14ac:dyDescent="0.3">
      <c r="A58">
        <v>56</v>
      </c>
      <c r="B58">
        <v>14898</v>
      </c>
      <c r="C58">
        <v>122</v>
      </c>
      <c r="D58">
        <v>1499440</v>
      </c>
      <c r="E58">
        <v>1515824</v>
      </c>
      <c r="F58">
        <v>9935408</v>
      </c>
      <c r="G58">
        <v>10009824</v>
      </c>
      <c r="H58">
        <v>52364</v>
      </c>
      <c r="I58">
        <v>54372</v>
      </c>
      <c r="J58">
        <f>flutter_nbody[[#This Row],[runtime_end]]-flutter_nbody[[#This Row],[runtime_start]]</f>
        <v>16384</v>
      </c>
      <c r="K58">
        <f>flutter_nbody[[#This Row],[native_end]]-flutter_nbody[[#This Row],[native_start]]</f>
        <v>74416</v>
      </c>
      <c r="L58">
        <f>flutter_nbody[[#This Row],[pss_end]]-flutter_nbody[[#This Row],[pss_start]]</f>
        <v>2008</v>
      </c>
    </row>
    <row r="59" spans="1:12" x14ac:dyDescent="0.3">
      <c r="A59">
        <v>57</v>
      </c>
      <c r="B59">
        <v>15676</v>
      </c>
      <c r="C59">
        <v>126</v>
      </c>
      <c r="D59">
        <v>1499576</v>
      </c>
      <c r="E59">
        <v>1515960</v>
      </c>
      <c r="F59">
        <v>10170680</v>
      </c>
      <c r="G59">
        <v>10010856</v>
      </c>
      <c r="H59">
        <v>52452</v>
      </c>
      <c r="I59">
        <v>54416</v>
      </c>
      <c r="J59">
        <f>flutter_nbody[[#This Row],[runtime_end]]-flutter_nbody[[#This Row],[runtime_start]]</f>
        <v>16384</v>
      </c>
      <c r="K59">
        <f>flutter_nbody[[#This Row],[native_end]]-flutter_nbody[[#This Row],[native_start]]</f>
        <v>-159824</v>
      </c>
      <c r="L59">
        <f>flutter_nbody[[#This Row],[pss_end]]-flutter_nbody[[#This Row],[pss_start]]</f>
        <v>1964</v>
      </c>
    </row>
    <row r="60" spans="1:12" x14ac:dyDescent="0.3">
      <c r="A60">
        <v>58</v>
      </c>
      <c r="B60">
        <v>16831</v>
      </c>
      <c r="C60">
        <v>120</v>
      </c>
      <c r="D60">
        <v>1499440</v>
      </c>
      <c r="E60">
        <v>1515824</v>
      </c>
      <c r="F60">
        <v>10010232</v>
      </c>
      <c r="G60">
        <v>10011560</v>
      </c>
      <c r="H60">
        <v>52172</v>
      </c>
      <c r="I60">
        <v>54656</v>
      </c>
      <c r="J60">
        <f>flutter_nbody[[#This Row],[runtime_end]]-flutter_nbody[[#This Row],[runtime_start]]</f>
        <v>16384</v>
      </c>
      <c r="K60">
        <f>flutter_nbody[[#This Row],[native_end]]-flutter_nbody[[#This Row],[native_start]]</f>
        <v>1328</v>
      </c>
      <c r="L60">
        <f>flutter_nbody[[#This Row],[pss_end]]-flutter_nbody[[#This Row],[pss_start]]</f>
        <v>2484</v>
      </c>
    </row>
    <row r="61" spans="1:12" x14ac:dyDescent="0.3">
      <c r="A61">
        <v>59</v>
      </c>
      <c r="B61">
        <v>16959</v>
      </c>
      <c r="C61">
        <v>122</v>
      </c>
      <c r="D61">
        <v>1499432</v>
      </c>
      <c r="E61">
        <v>1515816</v>
      </c>
      <c r="F61">
        <v>10010224</v>
      </c>
      <c r="G61">
        <v>10010912</v>
      </c>
      <c r="H61">
        <v>52100</v>
      </c>
      <c r="I61">
        <v>54291</v>
      </c>
      <c r="J61">
        <f>flutter_nbody[[#This Row],[runtime_end]]-flutter_nbody[[#This Row],[runtime_start]]</f>
        <v>16384</v>
      </c>
      <c r="K61">
        <f>flutter_nbody[[#This Row],[native_end]]-flutter_nbody[[#This Row],[native_start]]</f>
        <v>688</v>
      </c>
      <c r="L61">
        <f>flutter_nbody[[#This Row],[pss_end]]-flutter_nbody[[#This Row],[pss_start]]</f>
        <v>2191</v>
      </c>
    </row>
    <row r="62" spans="1:12" x14ac:dyDescent="0.3">
      <c r="A62">
        <v>60</v>
      </c>
      <c r="B62">
        <v>17075</v>
      </c>
      <c r="C62">
        <v>129</v>
      </c>
      <c r="D62">
        <v>1499656</v>
      </c>
      <c r="E62">
        <v>1516040</v>
      </c>
      <c r="F62">
        <v>10172840</v>
      </c>
      <c r="G62">
        <v>10013656</v>
      </c>
      <c r="H62">
        <v>52288</v>
      </c>
      <c r="I62">
        <v>54368</v>
      </c>
      <c r="J62">
        <f>flutter_nbody[[#This Row],[runtime_end]]-flutter_nbody[[#This Row],[runtime_start]]</f>
        <v>16384</v>
      </c>
      <c r="K62">
        <f>flutter_nbody[[#This Row],[native_end]]-flutter_nbody[[#This Row],[native_start]]</f>
        <v>-159184</v>
      </c>
      <c r="L62">
        <f>flutter_nbody[[#This Row],[pss_end]]-flutter_nbody[[#This Row],[pss_start]]</f>
        <v>2080</v>
      </c>
    </row>
    <row r="63" spans="1:12" x14ac:dyDescent="0.3">
      <c r="A63">
        <v>61</v>
      </c>
      <c r="B63">
        <v>17194</v>
      </c>
      <c r="C63">
        <v>2056</v>
      </c>
      <c r="D63">
        <v>1499440</v>
      </c>
      <c r="E63">
        <v>1515824</v>
      </c>
      <c r="F63">
        <v>10010096</v>
      </c>
      <c r="G63">
        <v>10012696</v>
      </c>
      <c r="H63">
        <v>52040</v>
      </c>
      <c r="I63">
        <v>54042</v>
      </c>
      <c r="J63">
        <f>flutter_nbody[[#This Row],[runtime_end]]-flutter_nbody[[#This Row],[runtime_start]]</f>
        <v>16384</v>
      </c>
      <c r="K63">
        <f>flutter_nbody[[#This Row],[native_end]]-flutter_nbody[[#This Row],[native_start]]</f>
        <v>2600</v>
      </c>
      <c r="L63">
        <f>flutter_nbody[[#This Row],[pss_end]]-flutter_nbody[[#This Row],[pss_start]]</f>
        <v>2002</v>
      </c>
    </row>
    <row r="64" spans="1:12" x14ac:dyDescent="0.3">
      <c r="A64">
        <v>62</v>
      </c>
      <c r="B64">
        <v>17531</v>
      </c>
      <c r="C64">
        <v>2056</v>
      </c>
      <c r="D64">
        <v>1499576</v>
      </c>
      <c r="E64">
        <v>1515960</v>
      </c>
      <c r="F64">
        <v>10011416</v>
      </c>
      <c r="G64">
        <v>9937240</v>
      </c>
      <c r="H64">
        <v>52289</v>
      </c>
      <c r="I64">
        <v>54129</v>
      </c>
      <c r="J64">
        <f>flutter_nbody[[#This Row],[runtime_end]]-flutter_nbody[[#This Row],[runtime_start]]</f>
        <v>16384</v>
      </c>
      <c r="K64">
        <f>flutter_nbody[[#This Row],[native_end]]-flutter_nbody[[#This Row],[native_start]]</f>
        <v>-74176</v>
      </c>
      <c r="L64">
        <f>flutter_nbody[[#This Row],[pss_end]]-flutter_nbody[[#This Row],[pss_start]]</f>
        <v>1840</v>
      </c>
    </row>
    <row r="65" spans="1:12" x14ac:dyDescent="0.3">
      <c r="A65">
        <v>63</v>
      </c>
      <c r="B65">
        <v>17757</v>
      </c>
      <c r="C65">
        <v>119</v>
      </c>
      <c r="D65">
        <v>1499936</v>
      </c>
      <c r="E65">
        <v>1516320</v>
      </c>
      <c r="F65">
        <v>10011144</v>
      </c>
      <c r="G65">
        <v>10014392</v>
      </c>
      <c r="H65">
        <v>52430</v>
      </c>
      <c r="I65">
        <v>54190</v>
      </c>
      <c r="J65">
        <f>flutter_nbody[[#This Row],[runtime_end]]-flutter_nbody[[#This Row],[runtime_start]]</f>
        <v>16384</v>
      </c>
      <c r="K65">
        <f>flutter_nbody[[#This Row],[native_end]]-flutter_nbody[[#This Row],[native_start]]</f>
        <v>3248</v>
      </c>
      <c r="L65">
        <f>flutter_nbody[[#This Row],[pss_end]]-flutter_nbody[[#This Row],[pss_start]]</f>
        <v>1760</v>
      </c>
    </row>
    <row r="66" spans="1:12" x14ac:dyDescent="0.3">
      <c r="C66">
        <f>AVERAGE(flutter_nbody[elapsed_times])</f>
        <v>505.546875</v>
      </c>
      <c r="D66">
        <f>AVERAGE(flutter_nbody[runtime_start])</f>
        <v>1503853.125</v>
      </c>
      <c r="E66">
        <f>AVERAGE(flutter_nbody[runtime_end])</f>
        <v>1515629.125</v>
      </c>
      <c r="F66">
        <f>AVERAGE(flutter_nbody[native_start])</f>
        <v>10028862.5</v>
      </c>
      <c r="G66">
        <f>AVERAGE(flutter_nbody[native_end])</f>
        <v>10007803.875</v>
      </c>
      <c r="H66">
        <f>AVERAGE(flutter_nbody[pss_start])</f>
        <v>52508.8125</v>
      </c>
      <c r="I66">
        <f>AVERAGE(flutter_nbody[pss_end])</f>
        <v>54658.765625</v>
      </c>
      <c r="J66">
        <f>AVERAGE(flutter_nbody[runtime])</f>
        <v>11776</v>
      </c>
      <c r="K66">
        <f>AVERAGE(flutter_nbody[native])</f>
        <v>-21058.625</v>
      </c>
      <c r="L66">
        <f>AVERAGE(flutter_nbody[pss])</f>
        <v>2149.953125</v>
      </c>
    </row>
    <row r="67" spans="1:12" x14ac:dyDescent="0.3">
      <c r="C67">
        <f>_xlfn.STDEV.S(flutter_nbody[elapsed_times])</f>
        <v>762.2152328967984</v>
      </c>
      <c r="D67">
        <f>_xlfn.STDEV.S(flutter_nbody[runtime_start])</f>
        <v>7030.0300785104682</v>
      </c>
      <c r="E67">
        <f>_xlfn.STDEV.S(flutter_nbody[runtime_end])</f>
        <v>464.06866965862946</v>
      </c>
      <c r="F67">
        <f>_xlfn.STDEV.S(flutter_nbody[native_start])</f>
        <v>54546.937855944925</v>
      </c>
      <c r="G67">
        <f>_xlfn.STDEV.S(flutter_nbody[native_end])</f>
        <v>17956.964992173893</v>
      </c>
      <c r="H67">
        <f>_xlfn.STDEV.S(flutter_nbody[pss_start])</f>
        <v>410.9825576571501</v>
      </c>
      <c r="I67">
        <f>_xlfn.STDEV.S(flutter_nbody[pss_end])</f>
        <v>401.78106421471375</v>
      </c>
      <c r="J67">
        <f>_xlfn.STDEV.S(flutter_nbody[runtime])</f>
        <v>7424.6305150973194</v>
      </c>
      <c r="K67">
        <f>_xlfn.STDEV.S(flutter_nbody[native])</f>
        <v>57320.474306431606</v>
      </c>
      <c r="L67">
        <f>_xlfn.STDEV.S(flutter_nbody[pss])</f>
        <v>295.48472040036074</v>
      </c>
    </row>
    <row r="68" spans="1:12" x14ac:dyDescent="0.3">
      <c r="C68">
        <f>C67*100/C66</f>
        <v>150.77043704340934</v>
      </c>
      <c r="D68">
        <f t="shared" ref="D68:L68" si="0">D67*100/D66</f>
        <v>0.46746786382549615</v>
      </c>
      <c r="E68">
        <f t="shared" si="0"/>
        <v>3.0618880437430857E-2</v>
      </c>
      <c r="F68">
        <f t="shared" si="0"/>
        <v>0.54389954848762678</v>
      </c>
      <c r="G68">
        <f t="shared" si="0"/>
        <v>0.17942962528503681</v>
      </c>
      <c r="H68">
        <f t="shared" si="0"/>
        <v>0.78269253881365175</v>
      </c>
      <c r="I68">
        <f t="shared" si="0"/>
        <v>0.7350716021858823</v>
      </c>
      <c r="J68">
        <f t="shared" si="0"/>
        <v>63.048832499128046</v>
      </c>
      <c r="K68">
        <f t="shared" si="0"/>
        <v>-272.19476250909833</v>
      </c>
      <c r="L68">
        <f t="shared" si="0"/>
        <v>13.743775013716206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69B5-A850-47A5-9791-A00C1E041645}">
  <dimension ref="A1:L54"/>
  <sheetViews>
    <sheetView topLeftCell="F28" workbookViewId="0">
      <selection activeCell="J52" sqref="J52"/>
    </sheetView>
  </sheetViews>
  <sheetFormatPr baseColWidth="10" defaultRowHeight="14.4" x14ac:dyDescent="0.3"/>
  <cols>
    <col min="1" max="1" width="10.77734375" bestFit="1" customWidth="1"/>
    <col min="2" max="2" width="6" bestFit="1" customWidth="1"/>
    <col min="3" max="3" width="15.21875" bestFit="1" customWidth="1"/>
    <col min="4" max="4" width="14.6640625" bestFit="1" customWidth="1"/>
    <col min="5" max="5" width="14.109375" bestFit="1" customWidth="1"/>
    <col min="6" max="6" width="13.21875" bestFit="1" customWidth="1"/>
    <col min="7" max="7" width="12.6640625" bestFit="1" customWidth="1"/>
    <col min="8" max="8" width="10.6640625" bestFit="1" customWidth="1"/>
    <col min="9" max="9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21936</v>
      </c>
      <c r="C2">
        <v>31781</v>
      </c>
      <c r="D2">
        <v>1498472</v>
      </c>
      <c r="E2">
        <v>1529432</v>
      </c>
      <c r="F2">
        <v>10006368</v>
      </c>
      <c r="G2">
        <v>9936712</v>
      </c>
      <c r="H2">
        <v>52227</v>
      </c>
      <c r="I2">
        <v>54945</v>
      </c>
      <c r="J2">
        <f>flutter_spectralnorm[[#This Row],[runtime_end]]-flutter_spectralnorm[[#This Row],[runtime_start]]</f>
        <v>30960</v>
      </c>
      <c r="K2">
        <f>flutter_spectralnorm[[#This Row],[native_end]]-flutter_spectralnorm[[#This Row],[native_start]]</f>
        <v>-69656</v>
      </c>
      <c r="L2">
        <f>flutter_spectralnorm[[#This Row],[pss_end]]-flutter_spectralnorm[[#This Row],[pss_start]]</f>
        <v>2718</v>
      </c>
    </row>
    <row r="3" spans="1:12" x14ac:dyDescent="0.3">
      <c r="A3">
        <v>1</v>
      </c>
      <c r="B3">
        <v>23432</v>
      </c>
      <c r="C3">
        <v>32303</v>
      </c>
      <c r="D3">
        <v>1499440</v>
      </c>
      <c r="E3">
        <v>1529408</v>
      </c>
      <c r="F3">
        <v>10013656</v>
      </c>
      <c r="G3">
        <v>10007880</v>
      </c>
      <c r="H3">
        <v>52800</v>
      </c>
      <c r="I3">
        <v>56396</v>
      </c>
      <c r="J3">
        <f>flutter_spectralnorm[[#This Row],[runtime_end]]-flutter_spectralnorm[[#This Row],[runtime_start]]</f>
        <v>29968</v>
      </c>
      <c r="K3">
        <f>flutter_spectralnorm[[#This Row],[native_end]]-flutter_spectralnorm[[#This Row],[native_start]]</f>
        <v>-5776</v>
      </c>
      <c r="L3">
        <f>flutter_spectralnorm[[#This Row],[pss_end]]-flutter_spectralnorm[[#This Row],[pss_start]]</f>
        <v>3596</v>
      </c>
    </row>
    <row r="4" spans="1:12" x14ac:dyDescent="0.3">
      <c r="A4">
        <v>2</v>
      </c>
      <c r="B4">
        <v>24942</v>
      </c>
      <c r="C4">
        <v>31650</v>
      </c>
      <c r="D4">
        <v>1499448</v>
      </c>
      <c r="E4">
        <v>1529416</v>
      </c>
      <c r="F4">
        <v>10063784</v>
      </c>
      <c r="G4">
        <v>10007560</v>
      </c>
      <c r="H4">
        <v>52236</v>
      </c>
      <c r="I4">
        <v>54967</v>
      </c>
      <c r="J4">
        <f>flutter_spectralnorm[[#This Row],[runtime_end]]-flutter_spectralnorm[[#This Row],[runtime_start]]</f>
        <v>29968</v>
      </c>
      <c r="K4">
        <f>flutter_spectralnorm[[#This Row],[native_end]]-flutter_spectralnorm[[#This Row],[native_start]]</f>
        <v>-56224</v>
      </c>
      <c r="L4">
        <f>flutter_spectralnorm[[#This Row],[pss_end]]-flutter_spectralnorm[[#This Row],[pss_start]]</f>
        <v>2731</v>
      </c>
    </row>
    <row r="5" spans="1:12" x14ac:dyDescent="0.3">
      <c r="A5">
        <v>3</v>
      </c>
      <c r="B5">
        <v>27266</v>
      </c>
      <c r="C5">
        <v>31652</v>
      </c>
      <c r="D5">
        <v>1499568</v>
      </c>
      <c r="E5">
        <v>1529536</v>
      </c>
      <c r="F5">
        <v>10011984</v>
      </c>
      <c r="G5">
        <v>10003632</v>
      </c>
      <c r="H5">
        <v>52773</v>
      </c>
      <c r="I5">
        <v>54989</v>
      </c>
      <c r="J5">
        <f>flutter_spectralnorm[[#This Row],[runtime_end]]-flutter_spectralnorm[[#This Row],[runtime_start]]</f>
        <v>29968</v>
      </c>
      <c r="K5">
        <f>flutter_spectralnorm[[#This Row],[native_end]]-flutter_spectralnorm[[#This Row],[native_start]]</f>
        <v>-8352</v>
      </c>
      <c r="L5">
        <f>flutter_spectralnorm[[#This Row],[pss_end]]-flutter_spectralnorm[[#This Row],[pss_start]]</f>
        <v>2216</v>
      </c>
    </row>
    <row r="6" spans="1:12" x14ac:dyDescent="0.3">
      <c r="A6">
        <v>4</v>
      </c>
      <c r="B6">
        <v>28794</v>
      </c>
      <c r="C6">
        <v>31712</v>
      </c>
      <c r="D6">
        <v>1499312</v>
      </c>
      <c r="E6">
        <v>1529280</v>
      </c>
      <c r="F6">
        <v>10005496</v>
      </c>
      <c r="G6">
        <v>9999832</v>
      </c>
      <c r="H6">
        <v>52817</v>
      </c>
      <c r="I6">
        <v>54973</v>
      </c>
      <c r="J6">
        <f>flutter_spectralnorm[[#This Row],[runtime_end]]-flutter_spectralnorm[[#This Row],[runtime_start]]</f>
        <v>29968</v>
      </c>
      <c r="K6">
        <f>flutter_spectralnorm[[#This Row],[native_end]]-flutter_spectralnorm[[#This Row],[native_start]]</f>
        <v>-5664</v>
      </c>
      <c r="L6">
        <f>flutter_spectralnorm[[#This Row],[pss_end]]-flutter_spectralnorm[[#This Row],[pss_start]]</f>
        <v>2156</v>
      </c>
    </row>
    <row r="7" spans="1:12" x14ac:dyDescent="0.3">
      <c r="A7">
        <v>5</v>
      </c>
      <c r="B7">
        <v>30991</v>
      </c>
      <c r="C7">
        <v>31791</v>
      </c>
      <c r="D7">
        <v>1499440</v>
      </c>
      <c r="E7">
        <v>1529408</v>
      </c>
      <c r="F7">
        <v>10004648</v>
      </c>
      <c r="G7">
        <v>9931656</v>
      </c>
      <c r="H7">
        <v>52801</v>
      </c>
      <c r="I7">
        <v>54917</v>
      </c>
      <c r="J7">
        <f>flutter_spectralnorm[[#This Row],[runtime_end]]-flutter_spectralnorm[[#This Row],[runtime_start]]</f>
        <v>29968</v>
      </c>
      <c r="K7">
        <f>flutter_spectralnorm[[#This Row],[native_end]]-flutter_spectralnorm[[#This Row],[native_start]]</f>
        <v>-72992</v>
      </c>
      <c r="L7">
        <f>flutter_spectralnorm[[#This Row],[pss_end]]-flutter_spectralnorm[[#This Row],[pss_start]]</f>
        <v>2116</v>
      </c>
    </row>
    <row r="8" spans="1:12" x14ac:dyDescent="0.3">
      <c r="A8">
        <v>6</v>
      </c>
      <c r="B8">
        <v>32603</v>
      </c>
      <c r="C8">
        <v>31783</v>
      </c>
      <c r="D8">
        <v>1499312</v>
      </c>
      <c r="E8">
        <v>1529280</v>
      </c>
      <c r="F8">
        <v>10005672</v>
      </c>
      <c r="G8">
        <v>10000832</v>
      </c>
      <c r="H8">
        <v>52701</v>
      </c>
      <c r="I8">
        <v>54805</v>
      </c>
      <c r="J8">
        <f>flutter_spectralnorm[[#This Row],[runtime_end]]-flutter_spectralnorm[[#This Row],[runtime_start]]</f>
        <v>29968</v>
      </c>
      <c r="K8">
        <f>flutter_spectralnorm[[#This Row],[native_end]]-flutter_spectralnorm[[#This Row],[native_start]]</f>
        <v>-4840</v>
      </c>
      <c r="L8">
        <f>flutter_spectralnorm[[#This Row],[pss_end]]-flutter_spectralnorm[[#This Row],[pss_start]]</f>
        <v>2104</v>
      </c>
    </row>
    <row r="9" spans="1:12" x14ac:dyDescent="0.3">
      <c r="A9">
        <v>7</v>
      </c>
      <c r="B9">
        <v>2622</v>
      </c>
      <c r="C9">
        <v>31678</v>
      </c>
      <c r="D9">
        <v>1499568</v>
      </c>
      <c r="E9">
        <v>1529536</v>
      </c>
      <c r="F9">
        <v>10004904</v>
      </c>
      <c r="G9">
        <v>10000520</v>
      </c>
      <c r="H9">
        <v>52398</v>
      </c>
      <c r="I9">
        <v>55022</v>
      </c>
      <c r="J9">
        <f>flutter_spectralnorm[[#This Row],[runtime_end]]-flutter_spectralnorm[[#This Row],[runtime_start]]</f>
        <v>29968</v>
      </c>
      <c r="K9">
        <f>flutter_spectralnorm[[#This Row],[native_end]]-flutter_spectralnorm[[#This Row],[native_start]]</f>
        <v>-4384</v>
      </c>
      <c r="L9">
        <f>flutter_spectralnorm[[#This Row],[pss_end]]-flutter_spectralnorm[[#This Row],[pss_start]]</f>
        <v>2624</v>
      </c>
    </row>
    <row r="10" spans="1:12" x14ac:dyDescent="0.3">
      <c r="A10">
        <v>8</v>
      </c>
      <c r="B10">
        <v>4390</v>
      </c>
      <c r="C10">
        <v>31665</v>
      </c>
      <c r="D10">
        <v>1515960</v>
      </c>
      <c r="E10">
        <v>1529544</v>
      </c>
      <c r="F10">
        <v>10016264</v>
      </c>
      <c r="G10">
        <v>10001096</v>
      </c>
      <c r="H10">
        <v>52877</v>
      </c>
      <c r="I10">
        <v>54473</v>
      </c>
      <c r="J10">
        <f>flutter_spectralnorm[[#This Row],[runtime_end]]-flutter_spectralnorm[[#This Row],[runtime_start]]</f>
        <v>13584</v>
      </c>
      <c r="K10">
        <f>flutter_spectralnorm[[#This Row],[native_end]]-flutter_spectralnorm[[#This Row],[native_start]]</f>
        <v>-15168</v>
      </c>
      <c r="L10">
        <f>flutter_spectralnorm[[#This Row],[pss_end]]-flutter_spectralnorm[[#This Row],[pss_start]]</f>
        <v>1596</v>
      </c>
    </row>
    <row r="11" spans="1:12" x14ac:dyDescent="0.3">
      <c r="A11">
        <v>9</v>
      </c>
      <c r="B11">
        <v>7396</v>
      </c>
      <c r="C11">
        <v>32389</v>
      </c>
      <c r="D11">
        <v>1499584</v>
      </c>
      <c r="E11">
        <v>1529552</v>
      </c>
      <c r="F11">
        <v>10004744</v>
      </c>
      <c r="G11">
        <v>9929232</v>
      </c>
      <c r="H11">
        <v>52849</v>
      </c>
      <c r="I11">
        <v>56325</v>
      </c>
      <c r="J11">
        <f>flutter_spectralnorm[[#This Row],[runtime_end]]-flutter_spectralnorm[[#This Row],[runtime_start]]</f>
        <v>29968</v>
      </c>
      <c r="K11">
        <f>flutter_spectralnorm[[#This Row],[native_end]]-flutter_spectralnorm[[#This Row],[native_start]]</f>
        <v>-75512</v>
      </c>
      <c r="L11">
        <f>flutter_spectralnorm[[#This Row],[pss_end]]-flutter_spectralnorm[[#This Row],[pss_start]]</f>
        <v>3476</v>
      </c>
    </row>
    <row r="12" spans="1:12" x14ac:dyDescent="0.3">
      <c r="A12">
        <v>10</v>
      </c>
      <c r="B12">
        <v>10244</v>
      </c>
      <c r="C12">
        <v>31793</v>
      </c>
      <c r="D12">
        <v>1499592</v>
      </c>
      <c r="E12">
        <v>1529560</v>
      </c>
      <c r="F12">
        <v>10003664</v>
      </c>
      <c r="G12">
        <v>10001328</v>
      </c>
      <c r="H12">
        <v>56534</v>
      </c>
      <c r="I12">
        <v>58171</v>
      </c>
      <c r="J12">
        <f>flutter_spectralnorm[[#This Row],[runtime_end]]-flutter_spectralnorm[[#This Row],[runtime_start]]</f>
        <v>29968</v>
      </c>
      <c r="K12">
        <f>flutter_spectralnorm[[#This Row],[native_end]]-flutter_spectralnorm[[#This Row],[native_start]]</f>
        <v>-2336</v>
      </c>
      <c r="L12">
        <f>flutter_spectralnorm[[#This Row],[pss_end]]-flutter_spectralnorm[[#This Row],[pss_start]]</f>
        <v>1637</v>
      </c>
    </row>
    <row r="13" spans="1:12" x14ac:dyDescent="0.3">
      <c r="A13">
        <v>11</v>
      </c>
      <c r="B13">
        <v>11797</v>
      </c>
      <c r="C13">
        <v>31693</v>
      </c>
      <c r="D13">
        <v>1499592</v>
      </c>
      <c r="E13">
        <v>1529560</v>
      </c>
      <c r="F13">
        <v>10016272</v>
      </c>
      <c r="G13">
        <v>10005616</v>
      </c>
      <c r="H13">
        <v>55768</v>
      </c>
      <c r="I13">
        <v>58354</v>
      </c>
      <c r="J13">
        <f>flutter_spectralnorm[[#This Row],[runtime_end]]-flutter_spectralnorm[[#This Row],[runtime_start]]</f>
        <v>29968</v>
      </c>
      <c r="K13">
        <f>flutter_spectralnorm[[#This Row],[native_end]]-flutter_spectralnorm[[#This Row],[native_start]]</f>
        <v>-10656</v>
      </c>
      <c r="L13">
        <f>flutter_spectralnorm[[#This Row],[pss_end]]-flutter_spectralnorm[[#This Row],[pss_start]]</f>
        <v>2586</v>
      </c>
    </row>
    <row r="14" spans="1:12" x14ac:dyDescent="0.3">
      <c r="A14">
        <v>12</v>
      </c>
      <c r="B14">
        <v>14095</v>
      </c>
      <c r="C14">
        <v>31733</v>
      </c>
      <c r="D14">
        <v>1499728</v>
      </c>
      <c r="E14">
        <v>1529696</v>
      </c>
      <c r="F14">
        <v>10013816</v>
      </c>
      <c r="G14">
        <v>10002392</v>
      </c>
      <c r="H14">
        <v>56154</v>
      </c>
      <c r="I14">
        <v>58348</v>
      </c>
      <c r="J14">
        <f>flutter_spectralnorm[[#This Row],[runtime_end]]-flutter_spectralnorm[[#This Row],[runtime_start]]</f>
        <v>29968</v>
      </c>
      <c r="K14">
        <f>flutter_spectralnorm[[#This Row],[native_end]]-flutter_spectralnorm[[#This Row],[native_start]]</f>
        <v>-11424</v>
      </c>
      <c r="L14">
        <f>flutter_spectralnorm[[#This Row],[pss_end]]-flutter_spectralnorm[[#This Row],[pss_start]]</f>
        <v>2194</v>
      </c>
    </row>
    <row r="15" spans="1:12" x14ac:dyDescent="0.3">
      <c r="A15">
        <v>13</v>
      </c>
      <c r="B15">
        <v>17416</v>
      </c>
      <c r="C15">
        <v>31732</v>
      </c>
      <c r="D15">
        <v>1499592</v>
      </c>
      <c r="E15">
        <v>1529560</v>
      </c>
      <c r="F15">
        <v>10022864</v>
      </c>
      <c r="G15">
        <v>10008240</v>
      </c>
      <c r="H15">
        <v>56185</v>
      </c>
      <c r="I15">
        <v>58310</v>
      </c>
      <c r="J15">
        <f>flutter_spectralnorm[[#This Row],[runtime_end]]-flutter_spectralnorm[[#This Row],[runtime_start]]</f>
        <v>29968</v>
      </c>
      <c r="K15">
        <f>flutter_spectralnorm[[#This Row],[native_end]]-flutter_spectralnorm[[#This Row],[native_start]]</f>
        <v>-14624</v>
      </c>
      <c r="L15">
        <f>flutter_spectralnorm[[#This Row],[pss_end]]-flutter_spectralnorm[[#This Row],[pss_start]]</f>
        <v>2125</v>
      </c>
    </row>
    <row r="16" spans="1:12" x14ac:dyDescent="0.3">
      <c r="A16">
        <v>14</v>
      </c>
      <c r="B16">
        <v>20489</v>
      </c>
      <c r="C16">
        <v>31662</v>
      </c>
      <c r="D16">
        <v>1499728</v>
      </c>
      <c r="E16">
        <v>1529696</v>
      </c>
      <c r="F16">
        <v>10012872</v>
      </c>
      <c r="G16">
        <v>10005928</v>
      </c>
      <c r="H16">
        <v>55983</v>
      </c>
      <c r="I16">
        <v>58332</v>
      </c>
      <c r="J16">
        <f>flutter_spectralnorm[[#This Row],[runtime_end]]-flutter_spectralnorm[[#This Row],[runtime_start]]</f>
        <v>29968</v>
      </c>
      <c r="K16">
        <f>flutter_spectralnorm[[#This Row],[native_end]]-flutter_spectralnorm[[#This Row],[native_start]]</f>
        <v>-6944</v>
      </c>
      <c r="L16">
        <f>flutter_spectralnorm[[#This Row],[pss_end]]-flutter_spectralnorm[[#This Row],[pss_start]]</f>
        <v>2349</v>
      </c>
    </row>
    <row r="17" spans="1:12" x14ac:dyDescent="0.3">
      <c r="A17">
        <v>15</v>
      </c>
      <c r="B17">
        <v>22691</v>
      </c>
      <c r="C17">
        <v>31792</v>
      </c>
      <c r="D17">
        <v>1499728</v>
      </c>
      <c r="E17">
        <v>1529696</v>
      </c>
      <c r="F17">
        <v>10005496</v>
      </c>
      <c r="G17">
        <v>9936176</v>
      </c>
      <c r="H17">
        <v>55846</v>
      </c>
      <c r="I17">
        <v>58136</v>
      </c>
      <c r="J17">
        <f>flutter_spectralnorm[[#This Row],[runtime_end]]-flutter_spectralnorm[[#This Row],[runtime_start]]</f>
        <v>29968</v>
      </c>
      <c r="K17">
        <f>flutter_spectralnorm[[#This Row],[native_end]]-flutter_spectralnorm[[#This Row],[native_start]]</f>
        <v>-69320</v>
      </c>
      <c r="L17">
        <f>flutter_spectralnorm[[#This Row],[pss_end]]-flutter_spectralnorm[[#This Row],[pss_start]]</f>
        <v>2290</v>
      </c>
    </row>
    <row r="18" spans="1:12" x14ac:dyDescent="0.3">
      <c r="A18">
        <v>16</v>
      </c>
      <c r="B18">
        <v>23879</v>
      </c>
      <c r="C18">
        <v>31828</v>
      </c>
      <c r="D18">
        <v>1499592</v>
      </c>
      <c r="E18">
        <v>1529560</v>
      </c>
      <c r="F18">
        <v>10009136</v>
      </c>
      <c r="G18">
        <v>10002216</v>
      </c>
      <c r="H18">
        <v>55882</v>
      </c>
      <c r="I18">
        <v>57946</v>
      </c>
      <c r="J18">
        <f>flutter_spectralnorm[[#This Row],[runtime_end]]-flutter_spectralnorm[[#This Row],[runtime_start]]</f>
        <v>29968</v>
      </c>
      <c r="K18">
        <f>flutter_spectralnorm[[#This Row],[native_end]]-flutter_spectralnorm[[#This Row],[native_start]]</f>
        <v>-6920</v>
      </c>
      <c r="L18">
        <f>flutter_spectralnorm[[#This Row],[pss_end]]-flutter_spectralnorm[[#This Row],[pss_start]]</f>
        <v>2064</v>
      </c>
    </row>
    <row r="19" spans="1:12" x14ac:dyDescent="0.3">
      <c r="A19">
        <v>17</v>
      </c>
      <c r="B19">
        <v>26355</v>
      </c>
      <c r="C19">
        <v>31740</v>
      </c>
      <c r="D19">
        <v>1499456</v>
      </c>
      <c r="E19">
        <v>1529424</v>
      </c>
      <c r="F19">
        <v>10004608</v>
      </c>
      <c r="G19">
        <v>9999584</v>
      </c>
      <c r="H19">
        <v>55610</v>
      </c>
      <c r="I19">
        <v>57860</v>
      </c>
      <c r="J19">
        <f>flutter_spectralnorm[[#This Row],[runtime_end]]-flutter_spectralnorm[[#This Row],[runtime_start]]</f>
        <v>29968</v>
      </c>
      <c r="K19">
        <f>flutter_spectralnorm[[#This Row],[native_end]]-flutter_spectralnorm[[#This Row],[native_start]]</f>
        <v>-5024</v>
      </c>
      <c r="L19">
        <f>flutter_spectralnorm[[#This Row],[pss_end]]-flutter_spectralnorm[[#This Row],[pss_start]]</f>
        <v>2250</v>
      </c>
    </row>
    <row r="20" spans="1:12" x14ac:dyDescent="0.3">
      <c r="A20">
        <v>18</v>
      </c>
      <c r="B20">
        <v>27561</v>
      </c>
      <c r="C20">
        <v>32341</v>
      </c>
      <c r="D20">
        <v>1499592</v>
      </c>
      <c r="E20">
        <v>1529560</v>
      </c>
      <c r="F20">
        <v>10014552</v>
      </c>
      <c r="G20">
        <v>10006328</v>
      </c>
      <c r="H20">
        <v>55602</v>
      </c>
      <c r="I20">
        <v>59244</v>
      </c>
      <c r="J20">
        <f>flutter_spectralnorm[[#This Row],[runtime_end]]-flutter_spectralnorm[[#This Row],[runtime_start]]</f>
        <v>29968</v>
      </c>
      <c r="K20">
        <f>flutter_spectralnorm[[#This Row],[native_end]]-flutter_spectralnorm[[#This Row],[native_start]]</f>
        <v>-8224</v>
      </c>
      <c r="L20">
        <f>flutter_spectralnorm[[#This Row],[pss_end]]-flutter_spectralnorm[[#This Row],[pss_start]]</f>
        <v>3642</v>
      </c>
    </row>
    <row r="21" spans="1:12" x14ac:dyDescent="0.3">
      <c r="A21">
        <v>19</v>
      </c>
      <c r="B21">
        <v>30207</v>
      </c>
      <c r="C21">
        <v>31757</v>
      </c>
      <c r="D21">
        <v>1499952</v>
      </c>
      <c r="E21">
        <v>1529920</v>
      </c>
      <c r="F21">
        <v>10017776</v>
      </c>
      <c r="G21">
        <v>9942240</v>
      </c>
      <c r="H21">
        <v>54985</v>
      </c>
      <c r="I21">
        <v>56942</v>
      </c>
      <c r="J21">
        <f>flutter_spectralnorm[[#This Row],[runtime_end]]-flutter_spectralnorm[[#This Row],[runtime_start]]</f>
        <v>29968</v>
      </c>
      <c r="K21">
        <f>flutter_spectralnorm[[#This Row],[native_end]]-flutter_spectralnorm[[#This Row],[native_start]]</f>
        <v>-75536</v>
      </c>
      <c r="L21">
        <f>flutter_spectralnorm[[#This Row],[pss_end]]-flutter_spectralnorm[[#This Row],[pss_start]]</f>
        <v>1957</v>
      </c>
    </row>
    <row r="22" spans="1:12" x14ac:dyDescent="0.3">
      <c r="A22">
        <v>20</v>
      </c>
      <c r="B22">
        <v>31194</v>
      </c>
      <c r="C22">
        <v>31850</v>
      </c>
      <c r="D22">
        <v>1499728</v>
      </c>
      <c r="E22">
        <v>1529696</v>
      </c>
      <c r="F22">
        <v>10016840</v>
      </c>
      <c r="G22">
        <v>10001760</v>
      </c>
      <c r="H22">
        <v>55301</v>
      </c>
      <c r="I22">
        <v>57253</v>
      </c>
      <c r="J22">
        <f>flutter_spectralnorm[[#This Row],[runtime_end]]-flutter_spectralnorm[[#This Row],[runtime_start]]</f>
        <v>29968</v>
      </c>
      <c r="K22">
        <f>flutter_spectralnorm[[#This Row],[native_end]]-flutter_spectralnorm[[#This Row],[native_start]]</f>
        <v>-15080</v>
      </c>
      <c r="L22">
        <f>flutter_spectralnorm[[#This Row],[pss_end]]-flutter_spectralnorm[[#This Row],[pss_start]]</f>
        <v>1952</v>
      </c>
    </row>
    <row r="23" spans="1:12" x14ac:dyDescent="0.3">
      <c r="A23">
        <v>21</v>
      </c>
      <c r="B23">
        <v>2496</v>
      </c>
      <c r="C23">
        <v>31721</v>
      </c>
      <c r="D23">
        <v>1499592</v>
      </c>
      <c r="E23">
        <v>1529560</v>
      </c>
      <c r="F23">
        <v>10009128</v>
      </c>
      <c r="G23">
        <v>10001544</v>
      </c>
      <c r="H23">
        <v>54974</v>
      </c>
      <c r="I23">
        <v>57372</v>
      </c>
      <c r="J23">
        <f>flutter_spectralnorm[[#This Row],[runtime_end]]-flutter_spectralnorm[[#This Row],[runtime_start]]</f>
        <v>29968</v>
      </c>
      <c r="K23">
        <f>flutter_spectralnorm[[#This Row],[native_end]]-flutter_spectralnorm[[#This Row],[native_start]]</f>
        <v>-7584</v>
      </c>
      <c r="L23">
        <f>flutter_spectralnorm[[#This Row],[pss_end]]-flutter_spectralnorm[[#This Row],[pss_start]]</f>
        <v>2398</v>
      </c>
    </row>
    <row r="24" spans="1:12" x14ac:dyDescent="0.3">
      <c r="A24">
        <v>22</v>
      </c>
      <c r="B24">
        <v>3919</v>
      </c>
      <c r="C24">
        <v>31658</v>
      </c>
      <c r="D24">
        <v>1499592</v>
      </c>
      <c r="E24">
        <v>1529560</v>
      </c>
      <c r="F24">
        <v>10013400</v>
      </c>
      <c r="G24">
        <v>9930504</v>
      </c>
      <c r="H24">
        <v>55254</v>
      </c>
      <c r="I24">
        <v>57432</v>
      </c>
      <c r="J24">
        <f>flutter_spectralnorm[[#This Row],[runtime_end]]-flutter_spectralnorm[[#This Row],[runtime_start]]</f>
        <v>29968</v>
      </c>
      <c r="K24">
        <f>flutter_spectralnorm[[#This Row],[native_end]]-flutter_spectralnorm[[#This Row],[native_start]]</f>
        <v>-82896</v>
      </c>
      <c r="L24">
        <f>flutter_spectralnorm[[#This Row],[pss_end]]-flutter_spectralnorm[[#This Row],[pss_start]]</f>
        <v>2178</v>
      </c>
    </row>
    <row r="25" spans="1:12" x14ac:dyDescent="0.3">
      <c r="A25">
        <v>23</v>
      </c>
      <c r="B25">
        <v>6533</v>
      </c>
      <c r="C25">
        <v>31662</v>
      </c>
      <c r="D25">
        <v>1499728</v>
      </c>
      <c r="E25">
        <v>1529696</v>
      </c>
      <c r="F25">
        <v>10025984</v>
      </c>
      <c r="G25">
        <v>10001456</v>
      </c>
      <c r="H25">
        <v>54763</v>
      </c>
      <c r="I25">
        <v>56997</v>
      </c>
      <c r="J25">
        <f>flutter_spectralnorm[[#This Row],[runtime_end]]-flutter_spectralnorm[[#This Row],[runtime_start]]</f>
        <v>29968</v>
      </c>
      <c r="K25">
        <f>flutter_spectralnorm[[#This Row],[native_end]]-flutter_spectralnorm[[#This Row],[native_start]]</f>
        <v>-24528</v>
      </c>
      <c r="L25">
        <f>flutter_spectralnorm[[#This Row],[pss_end]]-flutter_spectralnorm[[#This Row],[pss_start]]</f>
        <v>2234</v>
      </c>
    </row>
    <row r="26" spans="1:12" x14ac:dyDescent="0.3">
      <c r="A26">
        <v>24</v>
      </c>
      <c r="B26">
        <v>7594</v>
      </c>
      <c r="C26">
        <v>31717</v>
      </c>
      <c r="D26">
        <v>1499592</v>
      </c>
      <c r="E26">
        <v>1529560</v>
      </c>
      <c r="F26">
        <v>10008480</v>
      </c>
      <c r="G26">
        <v>10000256</v>
      </c>
      <c r="H26">
        <v>54979</v>
      </c>
      <c r="I26">
        <v>57169</v>
      </c>
      <c r="J26">
        <f>flutter_spectralnorm[[#This Row],[runtime_end]]-flutter_spectralnorm[[#This Row],[runtime_start]]</f>
        <v>29968</v>
      </c>
      <c r="K26">
        <f>flutter_spectralnorm[[#This Row],[native_end]]-flutter_spectralnorm[[#This Row],[native_start]]</f>
        <v>-8224</v>
      </c>
      <c r="L26">
        <f>flutter_spectralnorm[[#This Row],[pss_end]]-flutter_spectralnorm[[#This Row],[pss_start]]</f>
        <v>2190</v>
      </c>
    </row>
    <row r="27" spans="1:12" x14ac:dyDescent="0.3">
      <c r="A27">
        <v>25</v>
      </c>
      <c r="B27">
        <v>10724</v>
      </c>
      <c r="C27">
        <v>31719</v>
      </c>
      <c r="D27">
        <v>1516112</v>
      </c>
      <c r="E27">
        <v>1529696</v>
      </c>
      <c r="F27">
        <v>10006088</v>
      </c>
      <c r="G27">
        <v>10001136</v>
      </c>
      <c r="H27">
        <v>55059</v>
      </c>
      <c r="I27">
        <v>57133</v>
      </c>
      <c r="J27">
        <f>flutter_spectralnorm[[#This Row],[runtime_end]]-flutter_spectralnorm[[#This Row],[runtime_start]]</f>
        <v>13584</v>
      </c>
      <c r="K27">
        <f>flutter_spectralnorm[[#This Row],[native_end]]-flutter_spectralnorm[[#This Row],[native_start]]</f>
        <v>-4952</v>
      </c>
      <c r="L27">
        <f>flutter_spectralnorm[[#This Row],[pss_end]]-flutter_spectralnorm[[#This Row],[pss_start]]</f>
        <v>2074</v>
      </c>
    </row>
    <row r="28" spans="1:12" x14ac:dyDescent="0.3">
      <c r="A28">
        <v>26</v>
      </c>
      <c r="B28">
        <v>12822</v>
      </c>
      <c r="C28">
        <v>31726</v>
      </c>
      <c r="D28">
        <v>1499808</v>
      </c>
      <c r="E28">
        <v>1529776</v>
      </c>
      <c r="F28">
        <v>10010176</v>
      </c>
      <c r="G28">
        <v>10008352</v>
      </c>
      <c r="H28">
        <v>54809</v>
      </c>
      <c r="I28">
        <v>57015</v>
      </c>
      <c r="J28">
        <f>flutter_spectralnorm[[#This Row],[runtime_end]]-flutter_spectralnorm[[#This Row],[runtime_start]]</f>
        <v>29968</v>
      </c>
      <c r="K28">
        <f>flutter_spectralnorm[[#This Row],[native_end]]-flutter_spectralnorm[[#This Row],[native_start]]</f>
        <v>-1824</v>
      </c>
      <c r="L28">
        <f>flutter_spectralnorm[[#This Row],[pss_end]]-flutter_spectralnorm[[#This Row],[pss_start]]</f>
        <v>2206</v>
      </c>
    </row>
    <row r="29" spans="1:12" x14ac:dyDescent="0.3">
      <c r="A29">
        <v>27</v>
      </c>
      <c r="B29">
        <v>13752</v>
      </c>
      <c r="C29">
        <v>31718</v>
      </c>
      <c r="D29">
        <v>1499952</v>
      </c>
      <c r="E29">
        <v>1529920</v>
      </c>
      <c r="F29">
        <v>10014624</v>
      </c>
      <c r="G29">
        <v>10011592</v>
      </c>
      <c r="H29">
        <v>55035</v>
      </c>
      <c r="I29">
        <v>57102</v>
      </c>
      <c r="J29">
        <f>flutter_spectralnorm[[#This Row],[runtime_end]]-flutter_spectralnorm[[#This Row],[runtime_start]]</f>
        <v>29968</v>
      </c>
      <c r="K29">
        <f>flutter_spectralnorm[[#This Row],[native_end]]-flutter_spectralnorm[[#This Row],[native_start]]</f>
        <v>-3032</v>
      </c>
      <c r="L29">
        <f>flutter_spectralnorm[[#This Row],[pss_end]]-flutter_spectralnorm[[#This Row],[pss_start]]</f>
        <v>2067</v>
      </c>
    </row>
    <row r="30" spans="1:12" x14ac:dyDescent="0.3">
      <c r="A30">
        <v>28</v>
      </c>
      <c r="B30">
        <v>15271</v>
      </c>
      <c r="C30">
        <v>32325</v>
      </c>
      <c r="D30">
        <v>1499728</v>
      </c>
      <c r="E30">
        <v>1529696</v>
      </c>
      <c r="F30">
        <v>10015408</v>
      </c>
      <c r="G30">
        <v>10000784</v>
      </c>
      <c r="H30">
        <v>54321</v>
      </c>
      <c r="I30">
        <v>58267</v>
      </c>
      <c r="J30">
        <f>flutter_spectralnorm[[#This Row],[runtime_end]]-flutter_spectralnorm[[#This Row],[runtime_start]]</f>
        <v>29968</v>
      </c>
      <c r="K30">
        <f>flutter_spectralnorm[[#This Row],[native_end]]-flutter_spectralnorm[[#This Row],[native_start]]</f>
        <v>-14624</v>
      </c>
      <c r="L30">
        <f>flutter_spectralnorm[[#This Row],[pss_end]]-flutter_spectralnorm[[#This Row],[pss_start]]</f>
        <v>3946</v>
      </c>
    </row>
    <row r="31" spans="1:12" x14ac:dyDescent="0.3">
      <c r="A31">
        <v>29</v>
      </c>
      <c r="B31">
        <v>17446</v>
      </c>
      <c r="C31">
        <v>31684</v>
      </c>
      <c r="D31">
        <v>1499592</v>
      </c>
      <c r="E31">
        <v>1529560</v>
      </c>
      <c r="F31">
        <v>10013432</v>
      </c>
      <c r="G31">
        <v>10006672</v>
      </c>
      <c r="H31">
        <v>54773</v>
      </c>
      <c r="I31">
        <v>56927</v>
      </c>
      <c r="J31">
        <f>flutter_spectralnorm[[#This Row],[runtime_end]]-flutter_spectralnorm[[#This Row],[runtime_start]]</f>
        <v>29968</v>
      </c>
      <c r="K31">
        <f>flutter_spectralnorm[[#This Row],[native_end]]-flutter_spectralnorm[[#This Row],[native_start]]</f>
        <v>-6760</v>
      </c>
      <c r="L31">
        <f>flutter_spectralnorm[[#This Row],[pss_end]]-flutter_spectralnorm[[#This Row],[pss_start]]</f>
        <v>2154</v>
      </c>
    </row>
    <row r="32" spans="1:12" x14ac:dyDescent="0.3">
      <c r="A32">
        <v>30</v>
      </c>
      <c r="B32">
        <v>20303</v>
      </c>
      <c r="C32">
        <v>31724</v>
      </c>
      <c r="D32">
        <v>1499720</v>
      </c>
      <c r="E32">
        <v>1529688</v>
      </c>
      <c r="F32">
        <v>10007256</v>
      </c>
      <c r="G32">
        <v>10002424</v>
      </c>
      <c r="H32">
        <v>54307</v>
      </c>
      <c r="I32">
        <v>56680</v>
      </c>
      <c r="J32">
        <f>flutter_spectralnorm[[#This Row],[runtime_end]]-flutter_spectralnorm[[#This Row],[runtime_start]]</f>
        <v>29968</v>
      </c>
      <c r="K32">
        <f>flutter_spectralnorm[[#This Row],[native_end]]-flutter_spectralnorm[[#This Row],[native_start]]</f>
        <v>-4832</v>
      </c>
      <c r="L32">
        <f>flutter_spectralnorm[[#This Row],[pss_end]]-flutter_spectralnorm[[#This Row],[pss_start]]</f>
        <v>2373</v>
      </c>
    </row>
    <row r="33" spans="1:12" x14ac:dyDescent="0.3">
      <c r="A33">
        <v>31</v>
      </c>
      <c r="B33">
        <v>21947</v>
      </c>
      <c r="C33">
        <v>31710</v>
      </c>
      <c r="D33">
        <v>1499728</v>
      </c>
      <c r="E33">
        <v>1529696</v>
      </c>
      <c r="F33">
        <v>9999256</v>
      </c>
      <c r="G33">
        <v>9999992</v>
      </c>
      <c r="H33">
        <v>54263</v>
      </c>
      <c r="I33">
        <v>56652</v>
      </c>
      <c r="J33">
        <f>flutter_spectralnorm[[#This Row],[runtime_end]]-flutter_spectralnorm[[#This Row],[runtime_start]]</f>
        <v>29968</v>
      </c>
      <c r="K33">
        <f>flutter_spectralnorm[[#This Row],[native_end]]-flutter_spectralnorm[[#This Row],[native_start]]</f>
        <v>736</v>
      </c>
      <c r="L33">
        <f>flutter_spectralnorm[[#This Row],[pss_end]]-flutter_spectralnorm[[#This Row],[pss_start]]</f>
        <v>2389</v>
      </c>
    </row>
    <row r="34" spans="1:12" x14ac:dyDescent="0.3">
      <c r="A34">
        <v>32</v>
      </c>
      <c r="B34">
        <v>24070</v>
      </c>
      <c r="C34">
        <v>31787</v>
      </c>
      <c r="D34">
        <v>1499456</v>
      </c>
      <c r="E34">
        <v>1529424</v>
      </c>
      <c r="F34">
        <v>10016296</v>
      </c>
      <c r="G34">
        <v>10001216</v>
      </c>
      <c r="H34">
        <v>54323</v>
      </c>
      <c r="I34">
        <v>56664</v>
      </c>
      <c r="J34">
        <f>flutter_spectralnorm[[#This Row],[runtime_end]]-flutter_spectralnorm[[#This Row],[runtime_start]]</f>
        <v>29968</v>
      </c>
      <c r="K34">
        <f>flutter_spectralnorm[[#This Row],[native_end]]-flutter_spectralnorm[[#This Row],[native_start]]</f>
        <v>-15080</v>
      </c>
      <c r="L34">
        <f>flutter_spectralnorm[[#This Row],[pss_end]]-flutter_spectralnorm[[#This Row],[pss_start]]</f>
        <v>2341</v>
      </c>
    </row>
    <row r="35" spans="1:12" x14ac:dyDescent="0.3">
      <c r="A35">
        <v>33</v>
      </c>
      <c r="B35">
        <v>27289</v>
      </c>
      <c r="C35">
        <v>31705</v>
      </c>
      <c r="D35">
        <v>1499592</v>
      </c>
      <c r="E35">
        <v>1529560</v>
      </c>
      <c r="F35">
        <v>9935408</v>
      </c>
      <c r="G35">
        <v>10005392</v>
      </c>
      <c r="H35">
        <v>54239</v>
      </c>
      <c r="I35">
        <v>56648</v>
      </c>
      <c r="J35">
        <f>flutter_spectralnorm[[#This Row],[runtime_end]]-flutter_spectralnorm[[#This Row],[runtime_start]]</f>
        <v>29968</v>
      </c>
      <c r="K35">
        <f>flutter_spectralnorm[[#This Row],[native_end]]-flutter_spectralnorm[[#This Row],[native_start]]</f>
        <v>69984</v>
      </c>
      <c r="L35">
        <f>flutter_spectralnorm[[#This Row],[pss_end]]-flutter_spectralnorm[[#This Row],[pss_start]]</f>
        <v>2409</v>
      </c>
    </row>
    <row r="36" spans="1:12" x14ac:dyDescent="0.3">
      <c r="A36">
        <v>34</v>
      </c>
      <c r="B36">
        <v>30159</v>
      </c>
      <c r="C36">
        <v>31825</v>
      </c>
      <c r="D36">
        <v>1499592</v>
      </c>
      <c r="E36">
        <v>1529560</v>
      </c>
      <c r="F36">
        <v>10009272</v>
      </c>
      <c r="G36">
        <v>9936936</v>
      </c>
      <c r="H36">
        <v>54306</v>
      </c>
      <c r="I36">
        <v>56636</v>
      </c>
      <c r="J36">
        <f>flutter_spectralnorm[[#This Row],[runtime_end]]-flutter_spectralnorm[[#This Row],[runtime_start]]</f>
        <v>29968</v>
      </c>
      <c r="K36">
        <f>flutter_spectralnorm[[#This Row],[native_end]]-flutter_spectralnorm[[#This Row],[native_start]]</f>
        <v>-72336</v>
      </c>
      <c r="L36">
        <f>flutter_spectralnorm[[#This Row],[pss_end]]-flutter_spectralnorm[[#This Row],[pss_start]]</f>
        <v>2330</v>
      </c>
    </row>
    <row r="37" spans="1:12" x14ac:dyDescent="0.3">
      <c r="A37">
        <v>35</v>
      </c>
      <c r="B37">
        <v>32345</v>
      </c>
      <c r="C37">
        <v>31746</v>
      </c>
      <c r="D37">
        <v>1499576</v>
      </c>
      <c r="E37">
        <v>1529544</v>
      </c>
      <c r="F37">
        <v>10005656</v>
      </c>
      <c r="G37">
        <v>9937160</v>
      </c>
      <c r="H37">
        <v>53529</v>
      </c>
      <c r="I37">
        <v>55985</v>
      </c>
      <c r="J37">
        <f>flutter_spectralnorm[[#This Row],[runtime_end]]-flutter_spectralnorm[[#This Row],[runtime_start]]</f>
        <v>29968</v>
      </c>
      <c r="K37">
        <f>flutter_spectralnorm[[#This Row],[native_end]]-flutter_spectralnorm[[#This Row],[native_start]]</f>
        <v>-68496</v>
      </c>
      <c r="L37">
        <f>flutter_spectralnorm[[#This Row],[pss_end]]-flutter_spectralnorm[[#This Row],[pss_start]]</f>
        <v>2456</v>
      </c>
    </row>
    <row r="38" spans="1:12" x14ac:dyDescent="0.3">
      <c r="A38">
        <v>36</v>
      </c>
      <c r="B38">
        <v>2442</v>
      </c>
      <c r="C38">
        <v>31699</v>
      </c>
      <c r="D38">
        <v>1499304</v>
      </c>
      <c r="E38">
        <v>1529272</v>
      </c>
      <c r="F38">
        <v>10005112</v>
      </c>
      <c r="G38">
        <v>10006416</v>
      </c>
      <c r="H38">
        <v>53705</v>
      </c>
      <c r="I38">
        <v>55953</v>
      </c>
      <c r="J38">
        <f>flutter_spectralnorm[[#This Row],[runtime_end]]-flutter_spectralnorm[[#This Row],[runtime_start]]</f>
        <v>29968</v>
      </c>
      <c r="K38">
        <f>flutter_spectralnorm[[#This Row],[native_end]]-flutter_spectralnorm[[#This Row],[native_start]]</f>
        <v>1304</v>
      </c>
      <c r="L38">
        <f>flutter_spectralnorm[[#This Row],[pss_end]]-flutter_spectralnorm[[#This Row],[pss_start]]</f>
        <v>2248</v>
      </c>
    </row>
    <row r="39" spans="1:12" x14ac:dyDescent="0.3">
      <c r="A39">
        <v>37</v>
      </c>
      <c r="B39">
        <v>3870</v>
      </c>
      <c r="C39">
        <v>31772</v>
      </c>
      <c r="D39">
        <v>1499440</v>
      </c>
      <c r="E39">
        <v>1529408</v>
      </c>
      <c r="F39">
        <v>10011176</v>
      </c>
      <c r="G39">
        <v>9930840</v>
      </c>
      <c r="H39">
        <v>53825</v>
      </c>
      <c r="I39">
        <v>55981</v>
      </c>
      <c r="J39">
        <f>flutter_spectralnorm[[#This Row],[runtime_end]]-flutter_spectralnorm[[#This Row],[runtime_start]]</f>
        <v>29968</v>
      </c>
      <c r="K39">
        <f>flutter_spectralnorm[[#This Row],[native_end]]-flutter_spectralnorm[[#This Row],[native_start]]</f>
        <v>-80336</v>
      </c>
      <c r="L39">
        <f>flutter_spectralnorm[[#This Row],[pss_end]]-flutter_spectralnorm[[#This Row],[pss_start]]</f>
        <v>2156</v>
      </c>
    </row>
    <row r="40" spans="1:12" x14ac:dyDescent="0.3">
      <c r="A40">
        <v>38</v>
      </c>
      <c r="B40">
        <v>6384</v>
      </c>
      <c r="C40">
        <v>31813</v>
      </c>
      <c r="D40">
        <v>1499440</v>
      </c>
      <c r="E40">
        <v>1529408</v>
      </c>
      <c r="F40">
        <v>10014472</v>
      </c>
      <c r="G40">
        <v>10000488</v>
      </c>
      <c r="H40">
        <v>53398</v>
      </c>
      <c r="I40">
        <v>55778</v>
      </c>
      <c r="J40">
        <f>flutter_spectralnorm[[#This Row],[runtime_end]]-flutter_spectralnorm[[#This Row],[runtime_start]]</f>
        <v>29968</v>
      </c>
      <c r="K40">
        <f>flutter_spectralnorm[[#This Row],[native_end]]-flutter_spectralnorm[[#This Row],[native_start]]</f>
        <v>-13984</v>
      </c>
      <c r="L40">
        <f>flutter_spectralnorm[[#This Row],[pss_end]]-flutter_spectralnorm[[#This Row],[pss_start]]</f>
        <v>2380</v>
      </c>
    </row>
    <row r="41" spans="1:12" x14ac:dyDescent="0.3">
      <c r="A41">
        <v>39</v>
      </c>
      <c r="B41">
        <v>9048</v>
      </c>
      <c r="C41">
        <v>31769</v>
      </c>
      <c r="D41">
        <v>1499576</v>
      </c>
      <c r="E41">
        <v>1529544</v>
      </c>
      <c r="F41">
        <v>10014320</v>
      </c>
      <c r="G41">
        <v>9933520</v>
      </c>
      <c r="H41">
        <v>53777</v>
      </c>
      <c r="I41">
        <v>55961</v>
      </c>
      <c r="J41">
        <f>flutter_spectralnorm[[#This Row],[runtime_end]]-flutter_spectralnorm[[#This Row],[runtime_start]]</f>
        <v>29968</v>
      </c>
      <c r="K41">
        <f>flutter_spectralnorm[[#This Row],[native_end]]-flutter_spectralnorm[[#This Row],[native_start]]</f>
        <v>-80800</v>
      </c>
      <c r="L41">
        <f>flutter_spectralnorm[[#This Row],[pss_end]]-flutter_spectralnorm[[#This Row],[pss_start]]</f>
        <v>2184</v>
      </c>
    </row>
    <row r="42" spans="1:12" x14ac:dyDescent="0.3">
      <c r="A42">
        <v>40</v>
      </c>
      <c r="B42">
        <v>11897</v>
      </c>
      <c r="C42">
        <v>31914</v>
      </c>
      <c r="D42">
        <v>1499432</v>
      </c>
      <c r="E42">
        <v>1529400</v>
      </c>
      <c r="F42">
        <v>10016216</v>
      </c>
      <c r="G42">
        <v>10001136</v>
      </c>
      <c r="H42">
        <v>53743</v>
      </c>
      <c r="I42">
        <v>55979</v>
      </c>
      <c r="J42">
        <f>flutter_spectralnorm[[#This Row],[runtime_end]]-flutter_spectralnorm[[#This Row],[runtime_start]]</f>
        <v>29968</v>
      </c>
      <c r="K42">
        <f>flutter_spectralnorm[[#This Row],[native_end]]-flutter_spectralnorm[[#This Row],[native_start]]</f>
        <v>-15080</v>
      </c>
      <c r="L42">
        <f>flutter_spectralnorm[[#This Row],[pss_end]]-flutter_spectralnorm[[#This Row],[pss_start]]</f>
        <v>2236</v>
      </c>
    </row>
    <row r="43" spans="1:12" x14ac:dyDescent="0.3">
      <c r="A43">
        <v>41</v>
      </c>
      <c r="B43">
        <v>13070</v>
      </c>
      <c r="C43">
        <v>31769</v>
      </c>
      <c r="D43">
        <v>1499800</v>
      </c>
      <c r="E43">
        <v>1529768</v>
      </c>
      <c r="F43">
        <v>9969824</v>
      </c>
      <c r="G43">
        <v>10004280</v>
      </c>
      <c r="H43">
        <v>53146</v>
      </c>
      <c r="I43">
        <v>55958</v>
      </c>
      <c r="J43">
        <f>flutter_spectralnorm[[#This Row],[runtime_end]]-flutter_spectralnorm[[#This Row],[runtime_start]]</f>
        <v>29968</v>
      </c>
      <c r="K43">
        <f>flutter_spectralnorm[[#This Row],[native_end]]-flutter_spectralnorm[[#This Row],[native_start]]</f>
        <v>34456</v>
      </c>
      <c r="L43">
        <f>flutter_spectralnorm[[#This Row],[pss_end]]-flutter_spectralnorm[[#This Row],[pss_start]]</f>
        <v>2812</v>
      </c>
    </row>
    <row r="44" spans="1:12" x14ac:dyDescent="0.3">
      <c r="A44">
        <v>42</v>
      </c>
      <c r="B44">
        <v>15063</v>
      </c>
      <c r="C44">
        <v>31692</v>
      </c>
      <c r="D44">
        <v>1515824</v>
      </c>
      <c r="E44">
        <v>1529408</v>
      </c>
      <c r="F44">
        <v>10009264</v>
      </c>
      <c r="G44">
        <v>9935048</v>
      </c>
      <c r="H44">
        <v>53301</v>
      </c>
      <c r="I44">
        <v>55989</v>
      </c>
      <c r="J44">
        <f>flutter_spectralnorm[[#This Row],[runtime_end]]-flutter_spectralnorm[[#This Row],[runtime_start]]</f>
        <v>13584</v>
      </c>
      <c r="K44">
        <f>flutter_spectralnorm[[#This Row],[native_end]]-flutter_spectralnorm[[#This Row],[native_start]]</f>
        <v>-74216</v>
      </c>
      <c r="L44">
        <f>flutter_spectralnorm[[#This Row],[pss_end]]-flutter_spectralnorm[[#This Row],[pss_start]]</f>
        <v>2688</v>
      </c>
    </row>
    <row r="45" spans="1:12" x14ac:dyDescent="0.3">
      <c r="A45">
        <v>43</v>
      </c>
      <c r="B45">
        <v>16119</v>
      </c>
      <c r="C45">
        <v>31773</v>
      </c>
      <c r="D45">
        <v>1499576</v>
      </c>
      <c r="E45">
        <v>1529544</v>
      </c>
      <c r="F45">
        <v>10027112</v>
      </c>
      <c r="G45">
        <v>10008160</v>
      </c>
      <c r="H45">
        <v>53137</v>
      </c>
      <c r="I45">
        <v>55921</v>
      </c>
      <c r="J45">
        <f>flutter_spectralnorm[[#This Row],[runtime_end]]-flutter_spectralnorm[[#This Row],[runtime_start]]</f>
        <v>29968</v>
      </c>
      <c r="K45">
        <f>flutter_spectralnorm[[#This Row],[native_end]]-flutter_spectralnorm[[#This Row],[native_start]]</f>
        <v>-18952</v>
      </c>
      <c r="L45">
        <f>flutter_spectralnorm[[#This Row],[pss_end]]-flutter_spectralnorm[[#This Row],[pss_start]]</f>
        <v>2784</v>
      </c>
    </row>
    <row r="46" spans="1:12" x14ac:dyDescent="0.3">
      <c r="A46">
        <v>44</v>
      </c>
      <c r="B46">
        <v>18133</v>
      </c>
      <c r="C46">
        <v>31939</v>
      </c>
      <c r="D46">
        <v>1499440</v>
      </c>
      <c r="E46">
        <v>1529408</v>
      </c>
      <c r="F46">
        <v>10012472</v>
      </c>
      <c r="G46">
        <v>9999312</v>
      </c>
      <c r="H46">
        <v>53737</v>
      </c>
      <c r="I46">
        <v>55773</v>
      </c>
      <c r="J46">
        <f>flutter_spectralnorm[[#This Row],[runtime_end]]-flutter_spectralnorm[[#This Row],[runtime_start]]</f>
        <v>29968</v>
      </c>
      <c r="K46">
        <f>flutter_spectralnorm[[#This Row],[native_end]]-flutter_spectralnorm[[#This Row],[native_start]]</f>
        <v>-13160</v>
      </c>
      <c r="L46">
        <f>flutter_spectralnorm[[#This Row],[pss_end]]-flutter_spectralnorm[[#This Row],[pss_start]]</f>
        <v>2036</v>
      </c>
    </row>
    <row r="47" spans="1:12" x14ac:dyDescent="0.3">
      <c r="A47">
        <v>45</v>
      </c>
      <c r="B47">
        <v>20245</v>
      </c>
      <c r="C47">
        <v>32441</v>
      </c>
      <c r="D47">
        <v>1499800</v>
      </c>
      <c r="E47">
        <v>1529768</v>
      </c>
      <c r="F47">
        <v>10015880</v>
      </c>
      <c r="G47">
        <v>10003840</v>
      </c>
      <c r="H47">
        <v>53765</v>
      </c>
      <c r="I47">
        <v>57237</v>
      </c>
      <c r="J47">
        <f>flutter_spectralnorm[[#This Row],[runtime_end]]-flutter_spectralnorm[[#This Row],[runtime_start]]</f>
        <v>29968</v>
      </c>
      <c r="K47">
        <f>flutter_spectralnorm[[#This Row],[native_end]]-flutter_spectralnorm[[#This Row],[native_start]]</f>
        <v>-12040</v>
      </c>
      <c r="L47">
        <f>flutter_spectralnorm[[#This Row],[pss_end]]-flutter_spectralnorm[[#This Row],[pss_start]]</f>
        <v>3472</v>
      </c>
    </row>
    <row r="48" spans="1:12" x14ac:dyDescent="0.3">
      <c r="A48">
        <v>46</v>
      </c>
      <c r="B48">
        <v>21532</v>
      </c>
      <c r="C48">
        <v>31802</v>
      </c>
      <c r="D48">
        <v>1499440</v>
      </c>
      <c r="E48">
        <v>1529408</v>
      </c>
      <c r="F48">
        <v>10023352</v>
      </c>
      <c r="G48">
        <v>10001232</v>
      </c>
      <c r="H48">
        <v>53052</v>
      </c>
      <c r="I48">
        <v>55907</v>
      </c>
      <c r="J48">
        <f>flutter_spectralnorm[[#This Row],[runtime_end]]-flutter_spectralnorm[[#This Row],[runtime_start]]</f>
        <v>29968</v>
      </c>
      <c r="K48">
        <f>flutter_spectralnorm[[#This Row],[native_end]]-flutter_spectralnorm[[#This Row],[native_start]]</f>
        <v>-22120</v>
      </c>
      <c r="L48">
        <f>flutter_spectralnorm[[#This Row],[pss_end]]-flutter_spectralnorm[[#This Row],[pss_start]]</f>
        <v>2855</v>
      </c>
    </row>
    <row r="49" spans="1:12" x14ac:dyDescent="0.3">
      <c r="A49">
        <v>47</v>
      </c>
      <c r="B49">
        <v>23110</v>
      </c>
      <c r="C49">
        <v>31799</v>
      </c>
      <c r="D49">
        <v>1499432</v>
      </c>
      <c r="E49">
        <v>1529400</v>
      </c>
      <c r="F49">
        <v>9938104</v>
      </c>
      <c r="G49">
        <v>10007632</v>
      </c>
      <c r="H49">
        <v>53296</v>
      </c>
      <c r="I49">
        <v>55963</v>
      </c>
      <c r="J49">
        <f>flutter_spectralnorm[[#This Row],[runtime_end]]-flutter_spectralnorm[[#This Row],[runtime_start]]</f>
        <v>29968</v>
      </c>
      <c r="K49">
        <f>flutter_spectralnorm[[#This Row],[native_end]]-flutter_spectralnorm[[#This Row],[native_start]]</f>
        <v>69528</v>
      </c>
      <c r="L49">
        <f>flutter_spectralnorm[[#This Row],[pss_end]]-flutter_spectralnorm[[#This Row],[pss_start]]</f>
        <v>2667</v>
      </c>
    </row>
    <row r="50" spans="1:12" x14ac:dyDescent="0.3">
      <c r="A50">
        <v>48</v>
      </c>
      <c r="B50">
        <v>25216</v>
      </c>
      <c r="C50">
        <v>31898</v>
      </c>
      <c r="D50">
        <v>1499656</v>
      </c>
      <c r="E50">
        <v>1529624</v>
      </c>
      <c r="F50">
        <v>10013408</v>
      </c>
      <c r="G50">
        <v>9932888</v>
      </c>
      <c r="H50">
        <v>53185</v>
      </c>
      <c r="I50">
        <v>55948</v>
      </c>
      <c r="J50">
        <f>flutter_spectralnorm[[#This Row],[runtime_end]]-flutter_spectralnorm[[#This Row],[runtime_start]]</f>
        <v>29968</v>
      </c>
      <c r="K50">
        <f>flutter_spectralnorm[[#This Row],[native_end]]-flutter_spectralnorm[[#This Row],[native_start]]</f>
        <v>-80520</v>
      </c>
      <c r="L50">
        <f>flutter_spectralnorm[[#This Row],[pss_end]]-flutter_spectralnorm[[#This Row],[pss_start]]</f>
        <v>2763</v>
      </c>
    </row>
    <row r="51" spans="1:12" x14ac:dyDescent="0.3">
      <c r="A51">
        <v>49</v>
      </c>
      <c r="B51">
        <v>28705</v>
      </c>
      <c r="C51">
        <v>31753</v>
      </c>
      <c r="D51">
        <v>1499304</v>
      </c>
      <c r="E51">
        <v>1529272</v>
      </c>
      <c r="F51">
        <v>10015192</v>
      </c>
      <c r="G51">
        <v>9937552</v>
      </c>
      <c r="H51">
        <v>53372</v>
      </c>
      <c r="I51">
        <v>55959</v>
      </c>
      <c r="J51">
        <f>flutter_spectralnorm[[#This Row],[runtime_end]]-flutter_spectralnorm[[#This Row],[runtime_start]]</f>
        <v>29968</v>
      </c>
      <c r="K51">
        <f>flutter_spectralnorm[[#This Row],[native_end]]-flutter_spectralnorm[[#This Row],[native_start]]</f>
        <v>-77640</v>
      </c>
      <c r="L51">
        <f>flutter_spectralnorm[[#This Row],[pss_end]]-flutter_spectralnorm[[#This Row],[pss_start]]</f>
        <v>2587</v>
      </c>
    </row>
    <row r="52" spans="1:12" x14ac:dyDescent="0.3">
      <c r="C52">
        <f>AVERAGE(flutter_spectralnorm[elapsed_times])</f>
        <v>31811.7</v>
      </c>
      <c r="D52">
        <f>AVERAGE(flutter_spectralnorm[runtime_start])</f>
        <v>1500544.16</v>
      </c>
      <c r="E52">
        <f>AVERAGE(flutter_spectralnorm[runtime_end])</f>
        <v>1529548.96</v>
      </c>
      <c r="F52">
        <f>AVERAGE(flutter_spectralnorm[native_start])</f>
        <v>10009023.68</v>
      </c>
      <c r="G52">
        <f>AVERAGE(flutter_spectralnorm[native_end])</f>
        <v>9985570.4000000004</v>
      </c>
      <c r="H52">
        <f>AVERAGE(flutter_spectralnorm[pss_start])</f>
        <v>54154.04</v>
      </c>
      <c r="I52">
        <f>AVERAGE(flutter_spectralnorm[pss_end])</f>
        <v>56593.88</v>
      </c>
      <c r="J52">
        <f>AVERAGE(flutter_spectralnorm[runtime])</f>
        <v>29004.799999999999</v>
      </c>
      <c r="K52">
        <f>AVERAGE(flutter_spectralnorm[native])</f>
        <v>-23453.279999999999</v>
      </c>
      <c r="L52">
        <f>AVERAGE(flutter_spectralnorm[pss])</f>
        <v>2439.84</v>
      </c>
    </row>
    <row r="53" spans="1:12" x14ac:dyDescent="0.3">
      <c r="C53">
        <f>_xlfn.STDEV.S(flutter_spectralnorm[elapsed_times])</f>
        <v>196.26525678379289</v>
      </c>
      <c r="D53">
        <f>_xlfn.STDEV.S(flutter_spectralnorm[runtime_start])</f>
        <v>3941.7653113542819</v>
      </c>
      <c r="E53">
        <f>_xlfn.STDEV.S(flutter_spectralnorm[runtime_end])</f>
        <v>154.30594576347073</v>
      </c>
      <c r="F53">
        <f>_xlfn.STDEV.S(flutter_spectralnorm[native_start])</f>
        <v>18633.055093021965</v>
      </c>
      <c r="G53">
        <f>_xlfn.STDEV.S(flutter_spectralnorm[native_end])</f>
        <v>30667.1883315583</v>
      </c>
      <c r="H53">
        <f>_xlfn.STDEV.S(flutter_spectralnorm[pss_start])</f>
        <v>1184.4320771180264</v>
      </c>
      <c r="I53">
        <f>_xlfn.STDEV.S(flutter_spectralnorm[pss_end])</f>
        <v>1140.5096182793704</v>
      </c>
      <c r="J53">
        <f>_xlfn.STDEV.S(flutter_spectralnorm[runtime])</f>
        <v>3938.0475842110141</v>
      </c>
      <c r="K53">
        <f>_xlfn.STDEV.S(flutter_spectralnorm[native])</f>
        <v>36399.647187704824</v>
      </c>
      <c r="L53">
        <f>_xlfn.STDEV.S(flutter_spectralnorm[pss])</f>
        <v>487.06754172710197</v>
      </c>
    </row>
    <row r="54" spans="1:12" x14ac:dyDescent="0.3">
      <c r="C54">
        <f>C53*100/C52</f>
        <v>0.61695934761044802</v>
      </c>
      <c r="D54">
        <f t="shared" ref="D54:L54" si="0">D53*100/D52</f>
        <v>0.26268905750526411</v>
      </c>
      <c r="E54">
        <f t="shared" si="0"/>
        <v>1.0088329945546218E-2</v>
      </c>
      <c r="F54">
        <f t="shared" si="0"/>
        <v>0.18616256378985774</v>
      </c>
      <c r="G54">
        <f t="shared" si="0"/>
        <v>0.30711503803085999</v>
      </c>
      <c r="H54">
        <f t="shared" si="0"/>
        <v>2.1871536770258073</v>
      </c>
      <c r="I54">
        <f t="shared" si="0"/>
        <v>2.0152525649051993</v>
      </c>
      <c r="J54">
        <f t="shared" si="0"/>
        <v>13.577227163128221</v>
      </c>
      <c r="K54">
        <f t="shared" si="0"/>
        <v>-155.20066782857165</v>
      </c>
      <c r="L54">
        <f t="shared" si="0"/>
        <v>19.963093552327283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14F7-4221-4DF8-8DC5-185561D891EC}">
  <dimension ref="A1"/>
  <sheetViews>
    <sheetView workbookViewId="0">
      <selection activeCell="B2" sqref="B2:F9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D G e 0 U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A M Z 7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G e 0 U O n A / y 7 V A Q A A s x I A A B M A H A B G b 3 J t d W x h c y 9 T Z W N 0 a W 9 u M S 5 t I K I Y A C i g F A A A A A A A A A A A A A A A A A A A A A A A A A A A A O 2 W T W v b Q B C G 7 w b / h 0 W 5 2 C A L H N p C W 3 Q o T k v b Q z + w c 4 p K W G n H z r a 7 s 2 J n J O q a / P e s 6 h S H S j 6 r 0 N V B G s 2 7 M 7 w z e g 4 i q F g 7 F O v j c / l 6 O p l O 6 E 5 6 U O I i 2 Z q G G f y i 1 C j 9 n j 0 A J S I X B n g 6 E e H 6 7 P U O M G R W 1 G Z X r m o s I M / e a Q P Z y i G H F 5 o l q 1 f F N Y G n 4 n s j c V F 8 D P f i G r V E B V Q w k K Y i x N 5 p t T A S d 4 v K 2 V p 6 T Q 4 L D 9 Q Y J t E u i w E r W U V t M k 9 v r s B o q 4 O Y J 2 m S i p U z j U X K X 6 b i L V Z O a d z l y 8 v n l 6 n 4 2 j i G N e 8 N 5 K c w + + Q Q v s 3 T 4 0 Q X S a i R J f y S y p G o v b O u 1 S H s x t 7 I M h z / 0 u U Y 3 o N U Y a j Z c Q W p u H n M v z F m X U k j P e X s m 6 e N N 7 p 2 o p K 2 1 K H 3 q d / G S 6 S t 8 / b o e 7 O v g W Z n b a S H Q x J m / I D 8 4 l n W n b 1 P x S G p t e o n w c i a Q N 2 y t u G z 9 W T f Y K f c E k v P 5 2 X A g d Y o W b d n S x / V w c q a 6 F x Z J / V q 7 u f T i c b h F Q 6 z u p W I P 5 r q b m x Q / / i I l E Z K h y g N / c d H N J i I f E Y + + 3 z a D i l T e s d j Q 3 p y E k m N p A 6 R y l 7 / V B B i G / 4 N 8 R 8 A 9 i 9 D k d v I b Z 9 b L J 3 a j 8 3 q b x O R z 8 h n n 0 + q o W I v D Y a V j o 3 p U y + R 1 v + c 1 g d Q S w E C L Q A U A A I A C A A M Z 7 R Q T 3 a g i a Y A A A D 4 A A A A E g A A A A A A A A A A A A A A A A A A A A A A Q 2 9 u Z m l n L 1 B h Y 2 t h Z 2 U u e G 1 s U E s B A i 0 A F A A C A A g A D G e 0 U A / K 6 a u k A A A A 6 Q A A A B M A A A A A A A A A A A A A A A A A 8 g A A A F t D b 2 5 0 Z W 5 0 X 1 R 5 c G V z X S 5 4 b W x Q S w E C L Q A U A A I A C A A M Z 7 R Q 6 c D / L t U B A A C z E g A A E w A A A A A A A A A A A A A A A A D j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V g A A A A A A A F R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i a W 5 h c n l 0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d X R 0 Z X J f Y m l u Y X J 5 d H J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c 6 M D k 6 M z I u O D Q 4 O D I 2 N V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1 d H R l c i 1 i a W 5 h c n l 0 c m V l c y 9 U a X B v I G N h b W J p Y W R v L n s s M H 0 m c X V v d D s s J n F 1 b 3 Q 7 U 2 V j d G l v b j E v Z m x 1 d H R l c i 1 i a W 5 h c n l 0 c m V l c y 9 U a X B v I G N h b W J p Y W R v L n t w a W Q s M X 0 m c X V v d D s s J n F 1 b 3 Q 7 U 2 V j d G l v b j E v Z m x 1 d H R l c i 1 i a W 5 h c n l 0 c m V l c y 9 U a X B v I G N h b W J p Y W R v L n t l b G F w c 2 V k X 3 R p b W V z L D J 9 J n F 1 b 3 Q 7 L C Z x d W 9 0 O 1 N l Y 3 R p b 2 4 x L 2 Z s d X R 0 Z X I t Y m l u Y X J 5 d H J l Z X M v V G l w b y B j Y W 1 i a W F k b y 5 7 c n V u d G l t Z V 9 z d G F y d C w z f S Z x d W 9 0 O y w m c X V v d D t T Z W N 0 a W 9 u M S 9 m b H V 0 d G V y L W J p b m F y e X R y Z W V z L 1 R p c G 8 g Y 2 F t Y m l h Z G 8 u e 3 J 1 b n R p b W V f Z W 5 k L D R 9 J n F 1 b 3 Q 7 L C Z x d W 9 0 O 1 N l Y 3 R p b 2 4 x L 2 Z s d X R 0 Z X I t Y m l u Y X J 5 d H J l Z X M v V G l w b y B j Y W 1 i a W F k b y 5 7 b m F 0 a X Z l X 3 N 0 Y X J 0 L D V 9 J n F 1 b 3 Q 7 L C Z x d W 9 0 O 1 N l Y 3 R p b 2 4 x L 2 Z s d X R 0 Z X I t Y m l u Y X J 5 d H J l Z X M v V G l w b y B j Y W 1 i a W F k b y 5 7 b m F 0 a X Z l X 2 V u Z C w 2 f S Z x d W 9 0 O y w m c X V v d D t T Z W N 0 a W 9 u M S 9 m b H V 0 d G V y L W J p b m F y e X R y Z W V z L 1 R p c G 8 g Y 2 F t Y m l h Z G 8 u e 3 B z c 1 9 z d G F y d C w 3 f S Z x d W 9 0 O y w m c X V v d D t T Z W N 0 a W 9 u M S 9 m b H V 0 d G V y L W J p b m F y e X R y Z W V z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x 1 d H R l c i 1 i a W 5 h c n l 0 c m V l c y 9 U a X B v I G N h b W J p Y W R v L n s s M H 0 m c X V v d D s s J n F 1 b 3 Q 7 U 2 V j d G l v b j E v Z m x 1 d H R l c i 1 i a W 5 h c n l 0 c m V l c y 9 U a X B v I G N h b W J p Y W R v L n t w a W Q s M X 0 m c X V v d D s s J n F 1 b 3 Q 7 U 2 V j d G l v b j E v Z m x 1 d H R l c i 1 i a W 5 h c n l 0 c m V l c y 9 U a X B v I G N h b W J p Y W R v L n t l b G F w c 2 V k X 3 R p b W V z L D J 9 J n F 1 b 3 Q 7 L C Z x d W 9 0 O 1 N l Y 3 R p b 2 4 x L 2 Z s d X R 0 Z X I t Y m l u Y X J 5 d H J l Z X M v V G l w b y B j Y W 1 i a W F k b y 5 7 c n V u d G l t Z V 9 z d G F y d C w z f S Z x d W 9 0 O y w m c X V v d D t T Z W N 0 a W 9 u M S 9 m b H V 0 d G V y L W J p b m F y e X R y Z W V z L 1 R p c G 8 g Y 2 F t Y m l h Z G 8 u e 3 J 1 b n R p b W V f Z W 5 k L D R 9 J n F 1 b 3 Q 7 L C Z x d W 9 0 O 1 N l Y 3 R p b 2 4 x L 2 Z s d X R 0 Z X I t Y m l u Y X J 5 d H J l Z X M v V G l w b y B j Y W 1 i a W F k b y 5 7 b m F 0 a X Z l X 3 N 0 Y X J 0 L D V 9 J n F 1 b 3 Q 7 L C Z x d W 9 0 O 1 N l Y 3 R p b 2 4 x L 2 Z s d X R 0 Z X I t Y m l u Y X J 5 d H J l Z X M v V G l w b y B j Y W 1 i a W F k b y 5 7 b m F 0 a X Z l X 2 V u Z C w 2 f S Z x d W 9 0 O y w m c X V v d D t T Z W N 0 a W 9 u M S 9 m b H V 0 d G V y L W J p b m F y e X R y Z W V z L 1 R p c G 8 g Y 2 F t Y m l h Z G 8 u e 3 B z c 1 9 z d G F y d C w 3 f S Z x d W 9 0 O y w m c X V v d D t T Z W N 0 a W 9 u M S 9 m b H V 0 d G V y L W J p b m F y e X R y Z W V z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d X R 0 Z X I t Y m l u Y X J 5 d H J l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i a W 5 h c n l 0 c m V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J p b m F y e X R y Z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Z m F u b m t 1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H V 0 d G V y X 2 Z h b m 5 r d W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z o x M D o 1 M C 4 2 N T Q w N T Q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0 d G V y L W Z h b m 5 r d W N o L 1 R p c G 8 g Y 2 F t Y m l h Z G 8 u e y w w f S Z x d W 9 0 O y w m c X V v d D t T Z W N 0 a W 9 u M S 9 m b H V 0 d G V y L W Z h b m 5 r d W N o L 1 R p c G 8 g Y 2 F t Y m l h Z G 8 u e 3 B p Z C w x f S Z x d W 9 0 O y w m c X V v d D t T Z W N 0 a W 9 u M S 9 m b H V 0 d G V y L W Z h b m 5 r d W N o L 1 R p c G 8 g Y 2 F t Y m l h Z G 8 u e 2 V s Y X B z Z W R f d G l t Z X M s M n 0 m c X V v d D s s J n F 1 b 3 Q 7 U 2 V j d G l v b j E v Z m x 1 d H R l c i 1 m Y W 5 u a 3 V j a C 9 U a X B v I G N h b W J p Y W R v L n t y d W 5 0 a W 1 l X 3 N 0 Y X J 0 L D N 9 J n F 1 b 3 Q 7 L C Z x d W 9 0 O 1 N l Y 3 R p b 2 4 x L 2 Z s d X R 0 Z X I t Z m F u b m t 1 Y 2 g v V G l w b y B j Y W 1 i a W F k b y 5 7 c n V u d G l t Z V 9 l b m Q s N H 0 m c X V v d D s s J n F 1 b 3 Q 7 U 2 V j d G l v b j E v Z m x 1 d H R l c i 1 m Y W 5 u a 3 V j a C 9 U a X B v I G N h b W J p Y W R v L n t u Y X R p d m V f c 3 R h c n Q s N X 0 m c X V v d D s s J n F 1 b 3 Q 7 U 2 V j d G l v b j E v Z m x 1 d H R l c i 1 m Y W 5 u a 3 V j a C 9 U a X B v I G N h b W J p Y W R v L n t u Y X R p d m V f Z W 5 k L D Z 9 J n F 1 b 3 Q 7 L C Z x d W 9 0 O 1 N l Y 3 R p b 2 4 x L 2 Z s d X R 0 Z X I t Z m F u b m t 1 Y 2 g v V G l w b y B j Y W 1 i a W F k b y 5 7 c H N z X 3 N 0 Y X J 0 L D d 9 J n F 1 b 3 Q 7 L C Z x d W 9 0 O 1 N l Y 3 R p b 2 4 x L 2 Z s d X R 0 Z X I t Z m F u b m t 1 Y 2 g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H V 0 d G V y L W Z h b m 5 r d W N o L 1 R p c G 8 g Y 2 F t Y m l h Z G 8 u e y w w f S Z x d W 9 0 O y w m c X V v d D t T Z W N 0 a W 9 u M S 9 m b H V 0 d G V y L W Z h b m 5 r d W N o L 1 R p c G 8 g Y 2 F t Y m l h Z G 8 u e 3 B p Z C w x f S Z x d W 9 0 O y w m c X V v d D t T Z W N 0 a W 9 u M S 9 m b H V 0 d G V y L W Z h b m 5 r d W N o L 1 R p c G 8 g Y 2 F t Y m l h Z G 8 u e 2 V s Y X B z Z W R f d G l t Z X M s M n 0 m c X V v d D s s J n F 1 b 3 Q 7 U 2 V j d G l v b j E v Z m x 1 d H R l c i 1 m Y W 5 u a 3 V j a C 9 U a X B v I G N h b W J p Y W R v L n t y d W 5 0 a W 1 l X 3 N 0 Y X J 0 L D N 9 J n F 1 b 3 Q 7 L C Z x d W 9 0 O 1 N l Y 3 R p b 2 4 x L 2 Z s d X R 0 Z X I t Z m F u b m t 1 Y 2 g v V G l w b y B j Y W 1 i a W F k b y 5 7 c n V u d G l t Z V 9 l b m Q s N H 0 m c X V v d D s s J n F 1 b 3 Q 7 U 2 V j d G l v b j E v Z m x 1 d H R l c i 1 m Y W 5 u a 3 V j a C 9 U a X B v I G N h b W J p Y W R v L n t u Y X R p d m V f c 3 R h c n Q s N X 0 m c X V v d D s s J n F 1 b 3 Q 7 U 2 V j d G l v b j E v Z m x 1 d H R l c i 1 m Y W 5 u a 3 V j a C 9 U a X B v I G N h b W J p Y W R v L n t u Y X R p d m V f Z W 5 k L D Z 9 J n F 1 b 3 Q 7 L C Z x d W 9 0 O 1 N l Y 3 R p b 2 4 x L 2 Z s d X R 0 Z X I t Z m F u b m t 1 Y 2 g v V G l w b y B j Y W 1 i a W F k b y 5 7 c H N z X 3 N 0 Y X J 0 L D d 9 J n F 1 b 3 Q 7 L C Z x d W 9 0 O 1 N l Y 3 R p b 2 4 x L 2 Z s d X R 0 Z X I t Z m F u b m t 1 Y 2 g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1 d H R l c i 1 m Y W 5 u a 3 V j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Z h b m 5 r d W N o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Z m F u b m t 1 Y 2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m Y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d X R 0 Z X J f Z m F z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3 O j E 1 O j A 2 L j c w M z A y N z F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d X R 0 Z X I t Z m F z d G E v V G l w b y B j Y W 1 i a W F k b y 5 7 L D B 9 J n F 1 b 3 Q 7 L C Z x d W 9 0 O 1 N l Y 3 R p b 2 4 x L 2 Z s d X R 0 Z X I t Z m F z d G E v V G l w b y B j Y W 1 i a W F k b y 5 7 c G l k L D F 9 J n F 1 b 3 Q 7 L C Z x d W 9 0 O 1 N l Y 3 R p b 2 4 x L 2 Z s d X R 0 Z X I t Z m F z d G E v V G l w b y B j Y W 1 i a W F k b y 5 7 Z W x h c H N l Z F 9 0 a W 1 l c y w y f S Z x d W 9 0 O y w m c X V v d D t T Z W N 0 a W 9 u M S 9 m b H V 0 d G V y L W Z h c 3 R h L 1 R p c G 8 g Y 2 F t Y m l h Z G 8 u e 3 J 1 b n R p b W V f c 3 R h c n Q s M 3 0 m c X V v d D s s J n F 1 b 3 Q 7 U 2 V j d G l v b j E v Z m x 1 d H R l c i 1 m Y X N 0 Y S 9 U a X B v I G N h b W J p Y W R v L n t y d W 5 0 a W 1 l X 2 V u Z C w 0 f S Z x d W 9 0 O y w m c X V v d D t T Z W N 0 a W 9 u M S 9 m b H V 0 d G V y L W Z h c 3 R h L 1 R p c G 8 g Y 2 F t Y m l h Z G 8 u e 2 5 h d G l 2 Z V 9 z d G F y d C w 1 f S Z x d W 9 0 O y w m c X V v d D t T Z W N 0 a W 9 u M S 9 m b H V 0 d G V y L W Z h c 3 R h L 1 R p c G 8 g Y 2 F t Y m l h Z G 8 u e 2 5 h d G l 2 Z V 9 l b m Q s N n 0 m c X V v d D s s J n F 1 b 3 Q 7 U 2 V j d G l v b j E v Z m x 1 d H R l c i 1 m Y X N 0 Y S 9 U a X B v I G N h b W J p Y W R v L n t w c 3 N f c 3 R h c n Q s N 3 0 m c X V v d D s s J n F 1 b 3 Q 7 U 2 V j d G l v b j E v Z m x 1 d H R l c i 1 m Y X N 0 Y S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s d X R 0 Z X I t Z m F z d G E v V G l w b y B j Y W 1 i a W F k b y 5 7 L D B 9 J n F 1 b 3 Q 7 L C Z x d W 9 0 O 1 N l Y 3 R p b 2 4 x L 2 Z s d X R 0 Z X I t Z m F z d G E v V G l w b y B j Y W 1 i a W F k b y 5 7 c G l k L D F 9 J n F 1 b 3 Q 7 L C Z x d W 9 0 O 1 N l Y 3 R p b 2 4 x L 2 Z s d X R 0 Z X I t Z m F z d G E v V G l w b y B j Y W 1 i a W F k b y 5 7 Z W x h c H N l Z F 9 0 a W 1 l c y w y f S Z x d W 9 0 O y w m c X V v d D t T Z W N 0 a W 9 u M S 9 m b H V 0 d G V y L W Z h c 3 R h L 1 R p c G 8 g Y 2 F t Y m l h Z G 8 u e 3 J 1 b n R p b W V f c 3 R h c n Q s M 3 0 m c X V v d D s s J n F 1 b 3 Q 7 U 2 V j d G l v b j E v Z m x 1 d H R l c i 1 m Y X N 0 Y S 9 U a X B v I G N h b W J p Y W R v L n t y d W 5 0 a W 1 l X 2 V u Z C w 0 f S Z x d W 9 0 O y w m c X V v d D t T Z W N 0 a W 9 u M S 9 m b H V 0 d G V y L W Z h c 3 R h L 1 R p c G 8 g Y 2 F t Y m l h Z G 8 u e 2 5 h d G l 2 Z V 9 z d G F y d C w 1 f S Z x d W 9 0 O y w m c X V v d D t T Z W N 0 a W 9 u M S 9 m b H V 0 d G V y L W Z h c 3 R h L 1 R p c G 8 g Y 2 F t Y m l h Z G 8 u e 2 5 h d G l 2 Z V 9 l b m Q s N n 0 m c X V v d D s s J n F 1 b 3 Q 7 U 2 V j d G l v b j E v Z m x 1 d H R l c i 1 m Y X N 0 Y S 9 U a X B v I G N h b W J p Y W R v L n t w c 3 N f c 3 R h c n Q s N 3 0 m c X V v d D s s J n F 1 b 3 Q 7 U 2 V j d G l v b j E v Z m x 1 d H R l c i 1 m Y X N 0 Y S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H V 0 d G V y L W Z h c 3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Z m F z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m Y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1 h b m R l b G J y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H V 0 d G V y X 2 1 h b m R l b G J y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T c 6 N D I 6 M T g u M z Q y N T M y N V o i I C 8 + P E V u d H J 5 I F R 5 c G U 9 I k Z p b G x D b 2 x 1 b W 5 U e X B l c y I g V m F s d W U 9 I n N B d 0 1 E Q X d N R E F 3 T U Q i I C 8 + P E V u d H J 5 I F R 5 c G U 9 I k Z p b G x D b 2 x 1 b W 5 O Y W 1 l c y I g V m F s d W U 9 I n N b J n F 1 b 3 Q 7 Q 2 9 s d W 1 u M S Z x d W 9 0 O y w m c X V v d D t w a W Q m c X V v d D s s J n F 1 b 3 Q 7 Z W x h c H N l Z F 9 0 a W 1 l c y Z x d W 9 0 O y w m c X V v d D t y d W 5 0 a W 1 l X 3 N 0 Y X J 0 J n F 1 b 3 Q 7 L C Z x d W 9 0 O 3 J 1 b n R p b W V f Z W 5 k J n F 1 b 3 Q 7 L C Z x d W 9 0 O 2 5 h d G l 2 Z V 9 z d G F y d C Z x d W 9 0 O y w m c X V v d D t u Y X R p d m V f Z W 5 k J n F 1 b 3 Q 7 L C Z x d W 9 0 O 3 B z c 1 9 z d G F y d C Z x d W 9 0 O y w m c X V v d D t w c 3 N f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1 d H R l c i 1 t Y W 5 k Z W x i c m 9 0 L 1 R p c G 8 g Y 2 F t Y m l h Z G 8 u e y w w f S Z x d W 9 0 O y w m c X V v d D t T Z W N 0 a W 9 u M S 9 m b H V 0 d G V y L W 1 h b m R l b G J y b 3 Q v V G l w b y B j Y W 1 i a W F k b y 5 7 c G l k L D F 9 J n F 1 b 3 Q 7 L C Z x d W 9 0 O 1 N l Y 3 R p b 2 4 x L 2 Z s d X R 0 Z X I t b W F u Z G V s Y n J v d C 9 U a X B v I G N h b W J p Y W R v L n t l b G F w c 2 V k X 3 R p b W V z L D J 9 J n F 1 b 3 Q 7 L C Z x d W 9 0 O 1 N l Y 3 R p b 2 4 x L 2 Z s d X R 0 Z X I t b W F u Z G V s Y n J v d C 9 U a X B v I G N h b W J p Y W R v L n t y d W 5 0 a W 1 l X 3 N 0 Y X J 0 L D N 9 J n F 1 b 3 Q 7 L C Z x d W 9 0 O 1 N l Y 3 R p b 2 4 x L 2 Z s d X R 0 Z X I t b W F u Z G V s Y n J v d C 9 U a X B v I G N h b W J p Y W R v L n t y d W 5 0 a W 1 l X 2 V u Z C w 0 f S Z x d W 9 0 O y w m c X V v d D t T Z W N 0 a W 9 u M S 9 m b H V 0 d G V y L W 1 h b m R l b G J y b 3 Q v V G l w b y B j Y W 1 i a W F k b y 5 7 b m F 0 a X Z l X 3 N 0 Y X J 0 L D V 9 J n F 1 b 3 Q 7 L C Z x d W 9 0 O 1 N l Y 3 R p b 2 4 x L 2 Z s d X R 0 Z X I t b W F u Z G V s Y n J v d C 9 U a X B v I G N h b W J p Y W R v L n t u Y X R p d m V f Z W 5 k L D Z 9 J n F 1 b 3 Q 7 L C Z x d W 9 0 O 1 N l Y 3 R p b 2 4 x L 2 Z s d X R 0 Z X I t b W F u Z G V s Y n J v d C 9 U a X B v I G N h b W J p Y W R v L n t w c 3 N f c 3 R h c n Q s N 3 0 m c X V v d D s s J n F 1 b 3 Q 7 U 2 V j d G l v b j E v Z m x 1 d H R l c i 1 t Y W 5 k Z W x i c m 9 0 L 1 R p c G 8 g Y 2 F t Y m l h Z G 8 u e 3 B z c 1 9 l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x 1 d H R l c i 1 t Y W 5 k Z W x i c m 9 0 L 1 R p c G 8 g Y 2 F t Y m l h Z G 8 u e y w w f S Z x d W 9 0 O y w m c X V v d D t T Z W N 0 a W 9 u M S 9 m b H V 0 d G V y L W 1 h b m R l b G J y b 3 Q v V G l w b y B j Y W 1 i a W F k b y 5 7 c G l k L D F 9 J n F 1 b 3 Q 7 L C Z x d W 9 0 O 1 N l Y 3 R p b 2 4 x L 2 Z s d X R 0 Z X I t b W F u Z G V s Y n J v d C 9 U a X B v I G N h b W J p Y W R v L n t l b G F w c 2 V k X 3 R p b W V z L D J 9 J n F 1 b 3 Q 7 L C Z x d W 9 0 O 1 N l Y 3 R p b 2 4 x L 2 Z s d X R 0 Z X I t b W F u Z G V s Y n J v d C 9 U a X B v I G N h b W J p Y W R v L n t y d W 5 0 a W 1 l X 3 N 0 Y X J 0 L D N 9 J n F 1 b 3 Q 7 L C Z x d W 9 0 O 1 N l Y 3 R p b 2 4 x L 2 Z s d X R 0 Z X I t b W F u Z G V s Y n J v d C 9 U a X B v I G N h b W J p Y W R v L n t y d W 5 0 a W 1 l X 2 V u Z C w 0 f S Z x d W 9 0 O y w m c X V v d D t T Z W N 0 a W 9 u M S 9 m b H V 0 d G V y L W 1 h b m R l b G J y b 3 Q v V G l w b y B j Y W 1 i a W F k b y 5 7 b m F 0 a X Z l X 3 N 0 Y X J 0 L D V 9 J n F 1 b 3 Q 7 L C Z x d W 9 0 O 1 N l Y 3 R p b 2 4 x L 2 Z s d X R 0 Z X I t b W F u Z G V s Y n J v d C 9 U a X B v I G N h b W J p Y W R v L n t u Y X R p d m V f Z W 5 k L D Z 9 J n F 1 b 3 Q 7 L C Z x d W 9 0 O 1 N l Y 3 R p b 2 4 x L 2 Z s d X R 0 Z X I t b W F u Z G V s Y n J v d C 9 U a X B v I G N h b W J p Y W R v L n t w c 3 N f c 3 R h c n Q s N 3 0 m c X V v d D s s J n F 1 b 3 Q 7 U 2 V j d G l v b j E v Z m x 1 d H R l c i 1 t Y W 5 k Z W x i c m 9 0 L 1 R p c G 8 g Y 2 F t Y m l h Z G 8 u e 3 B z c 1 9 l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d X R 0 Z X I t b W F u Z G V s Y n J v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1 h b m R l b G J y b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t Y W 5 k Z W x i c m 9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b W F 0 c m l 4 Z G V 0 Z X J t a W 5 h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H V 0 d G V y X 2 1 h d H J p e G R l d G V y b W l u Y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w V D E 3 O j Q z O j Q 2 L j Y 5 N z E 1 N j V a I i A v P j x F b n R y e S B U e X B l P S J G a W x s Q 2 9 s d W 1 u V H l w Z X M i I F Z h b H V l P S J z Q X d N R E F 3 T U R B d 0 1 E I i A v P j x F b n R y e S B U e X B l P S J G a W x s Q 2 9 s d W 1 u T m F t Z X M i I F Z h b H V l P S J z W y Z x d W 9 0 O 0 N v b H V t b j E m c X V v d D s s J n F 1 b 3 Q 7 c G l k J n F 1 b 3 Q 7 L C Z x d W 9 0 O 2 V s Y X B z Z W R f d G l t Z X M m c X V v d D s s J n F 1 b 3 Q 7 c n V u d G l t Z V 9 z d G F y d C Z x d W 9 0 O y w m c X V v d D t y d W 5 0 a W 1 l X 2 V u Z C Z x d W 9 0 O y w m c X V v d D t u Y X R p d m V f c 3 R h c n Q m c X V v d D s s J n F 1 b 3 Q 7 b m F 0 a X Z l X 2 V u Z C Z x d W 9 0 O y w m c X V v d D t w c 3 N f c 3 R h c n Q m c X V v d D s s J n F 1 b 3 Q 7 c H N z X 2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d X R 0 Z X I t b W F 0 c m l 4 Z G V 0 Z X J t a W 5 h b n Q v V G l w b y B j Y W 1 i a W F k b y 5 7 L D B 9 J n F 1 b 3 Q 7 L C Z x d W 9 0 O 1 N l Y 3 R p b 2 4 x L 2 Z s d X R 0 Z X I t b W F 0 c m l 4 Z G V 0 Z X J t a W 5 h b n Q v V G l w b y B j Y W 1 i a W F k b y 5 7 c G l k L D F 9 J n F 1 b 3 Q 7 L C Z x d W 9 0 O 1 N l Y 3 R p b 2 4 x L 2 Z s d X R 0 Z X I t b W F 0 c m l 4 Z G V 0 Z X J t a W 5 h b n Q v V G l w b y B j Y W 1 i a W F k b y 5 7 Z W x h c H N l Z F 9 0 a W 1 l c y w y f S Z x d W 9 0 O y w m c X V v d D t T Z W N 0 a W 9 u M S 9 m b H V 0 d G V y L W 1 h d H J p e G R l d G V y b W l u Y W 5 0 L 1 R p c G 8 g Y 2 F t Y m l h Z G 8 u e 3 J 1 b n R p b W V f c 3 R h c n Q s M 3 0 m c X V v d D s s J n F 1 b 3 Q 7 U 2 V j d G l v b j E v Z m x 1 d H R l c i 1 t Y X R y a X h k Z X R l c m 1 p b m F u d C 9 U a X B v I G N h b W J p Y W R v L n t y d W 5 0 a W 1 l X 2 V u Z C w 0 f S Z x d W 9 0 O y w m c X V v d D t T Z W N 0 a W 9 u M S 9 m b H V 0 d G V y L W 1 h d H J p e G R l d G V y b W l u Y W 5 0 L 1 R p c G 8 g Y 2 F t Y m l h Z G 8 u e 2 5 h d G l 2 Z V 9 z d G F y d C w 1 f S Z x d W 9 0 O y w m c X V v d D t T Z W N 0 a W 9 u M S 9 m b H V 0 d G V y L W 1 h d H J p e G R l d G V y b W l u Y W 5 0 L 1 R p c G 8 g Y 2 F t Y m l h Z G 8 u e 2 5 h d G l 2 Z V 9 l b m Q s N n 0 m c X V v d D s s J n F 1 b 3 Q 7 U 2 V j d G l v b j E v Z m x 1 d H R l c i 1 t Y X R y a X h k Z X R l c m 1 p b m F u d C 9 U a X B v I G N h b W J p Y W R v L n t w c 3 N f c 3 R h c n Q s N 3 0 m c X V v d D s s J n F 1 b 3 Q 7 U 2 V j d G l v b j E v Z m x 1 d H R l c i 1 t Y X R y a X h k Z X R l c m 1 p b m F u d C 9 U a X B v I G N h b W J p Y W R v L n t w c 3 N f Z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s d X R 0 Z X I t b W F 0 c m l 4 Z G V 0 Z X J t a W 5 h b n Q v V G l w b y B j Y W 1 i a W F k b y 5 7 L D B 9 J n F 1 b 3 Q 7 L C Z x d W 9 0 O 1 N l Y 3 R p b 2 4 x L 2 Z s d X R 0 Z X I t b W F 0 c m l 4 Z G V 0 Z X J t a W 5 h b n Q v V G l w b y B j Y W 1 i a W F k b y 5 7 c G l k L D F 9 J n F 1 b 3 Q 7 L C Z x d W 9 0 O 1 N l Y 3 R p b 2 4 x L 2 Z s d X R 0 Z X I t b W F 0 c m l 4 Z G V 0 Z X J t a W 5 h b n Q v V G l w b y B j Y W 1 i a W F k b y 5 7 Z W x h c H N l Z F 9 0 a W 1 l c y w y f S Z x d W 9 0 O y w m c X V v d D t T Z W N 0 a W 9 u M S 9 m b H V 0 d G V y L W 1 h d H J p e G R l d G V y b W l u Y W 5 0 L 1 R p c G 8 g Y 2 F t Y m l h Z G 8 u e 3 J 1 b n R p b W V f c 3 R h c n Q s M 3 0 m c X V v d D s s J n F 1 b 3 Q 7 U 2 V j d G l v b j E v Z m x 1 d H R l c i 1 t Y X R y a X h k Z X R l c m 1 p b m F u d C 9 U a X B v I G N h b W J p Y W R v L n t y d W 5 0 a W 1 l X 2 V u Z C w 0 f S Z x d W 9 0 O y w m c X V v d D t T Z W N 0 a W 9 u M S 9 m b H V 0 d G V y L W 1 h d H J p e G R l d G V y b W l u Y W 5 0 L 1 R p c G 8 g Y 2 F t Y m l h Z G 8 u e 2 5 h d G l 2 Z V 9 z d G F y d C w 1 f S Z x d W 9 0 O y w m c X V v d D t T Z W N 0 a W 9 u M S 9 m b H V 0 d G V y L W 1 h d H J p e G R l d G V y b W l u Y W 5 0 L 1 R p c G 8 g Y 2 F t Y m l h Z G 8 u e 2 5 h d G l 2 Z V 9 l b m Q s N n 0 m c X V v d D s s J n F 1 b 3 Q 7 U 2 V j d G l v b j E v Z m x 1 d H R l c i 1 t Y X R y a X h k Z X R l c m 1 p b m F u d C 9 U a X B v I G N h b W J p Y W R v L n t w c 3 N f c 3 R h c n Q s N 3 0 m c X V v d D s s J n F 1 b 3 Q 7 U 2 V j d G l v b j E v Z m x 1 d H R l c i 1 t Y X R y a X h k Z X R l c m 1 p b m F u d C 9 U a X B v I G N h b W J p Y W R v L n t w c 3 N f Z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H V 0 d G V y L W 1 h d H J p e G R l d G V y b W l u Y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b W F 0 c m l 4 Z G V 0 Z X J t a W 5 h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t Y X R y a X h k Z X R l c m 1 p b m F u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5 i b 2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1 d H R l c l 9 u Y m 9 k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z o 0 O D o 0 O C 4 0 N T Q y N T I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0 d G V y L W 5 i b 2 R 5 L 1 R p c G 8 g Y 2 F t Y m l h Z G 8 u e y w w f S Z x d W 9 0 O y w m c X V v d D t T Z W N 0 a W 9 u M S 9 m b H V 0 d G V y L W 5 i b 2 R 5 L 1 R p c G 8 g Y 2 F t Y m l h Z G 8 u e 3 B p Z C w x f S Z x d W 9 0 O y w m c X V v d D t T Z W N 0 a W 9 u M S 9 m b H V 0 d G V y L W 5 i b 2 R 5 L 1 R p c G 8 g Y 2 F t Y m l h Z G 8 u e 2 V s Y X B z Z W R f d G l t Z X M s M n 0 m c X V v d D s s J n F 1 b 3 Q 7 U 2 V j d G l v b j E v Z m x 1 d H R l c i 1 u Y m 9 k e S 9 U a X B v I G N h b W J p Y W R v L n t y d W 5 0 a W 1 l X 3 N 0 Y X J 0 L D N 9 J n F 1 b 3 Q 7 L C Z x d W 9 0 O 1 N l Y 3 R p b 2 4 x L 2 Z s d X R 0 Z X I t b m J v Z H k v V G l w b y B j Y W 1 i a W F k b y 5 7 c n V u d G l t Z V 9 l b m Q s N H 0 m c X V v d D s s J n F 1 b 3 Q 7 U 2 V j d G l v b j E v Z m x 1 d H R l c i 1 u Y m 9 k e S 9 U a X B v I G N h b W J p Y W R v L n t u Y X R p d m V f c 3 R h c n Q s N X 0 m c X V v d D s s J n F 1 b 3 Q 7 U 2 V j d G l v b j E v Z m x 1 d H R l c i 1 u Y m 9 k e S 9 U a X B v I G N h b W J p Y W R v L n t u Y X R p d m V f Z W 5 k L D Z 9 J n F 1 b 3 Q 7 L C Z x d W 9 0 O 1 N l Y 3 R p b 2 4 x L 2 Z s d X R 0 Z X I t b m J v Z H k v V G l w b y B j Y W 1 i a W F k b y 5 7 c H N z X 3 N 0 Y X J 0 L D d 9 J n F 1 b 3 Q 7 L C Z x d W 9 0 O 1 N l Y 3 R p b 2 4 x L 2 Z s d X R 0 Z X I t b m J v Z H k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H V 0 d G V y L W 5 i b 2 R 5 L 1 R p c G 8 g Y 2 F t Y m l h Z G 8 u e y w w f S Z x d W 9 0 O y w m c X V v d D t T Z W N 0 a W 9 u M S 9 m b H V 0 d G V y L W 5 i b 2 R 5 L 1 R p c G 8 g Y 2 F t Y m l h Z G 8 u e 3 B p Z C w x f S Z x d W 9 0 O y w m c X V v d D t T Z W N 0 a W 9 u M S 9 m b H V 0 d G V y L W 5 i b 2 R 5 L 1 R p c G 8 g Y 2 F t Y m l h Z G 8 u e 2 V s Y X B z Z W R f d G l t Z X M s M n 0 m c X V v d D s s J n F 1 b 3 Q 7 U 2 V j d G l v b j E v Z m x 1 d H R l c i 1 u Y m 9 k e S 9 U a X B v I G N h b W J p Y W R v L n t y d W 5 0 a W 1 l X 3 N 0 Y X J 0 L D N 9 J n F 1 b 3 Q 7 L C Z x d W 9 0 O 1 N l Y 3 R p b 2 4 x L 2 Z s d X R 0 Z X I t b m J v Z H k v V G l w b y B j Y W 1 i a W F k b y 5 7 c n V u d G l t Z V 9 l b m Q s N H 0 m c X V v d D s s J n F 1 b 3 Q 7 U 2 V j d G l v b j E v Z m x 1 d H R l c i 1 u Y m 9 k e S 9 U a X B v I G N h b W J p Y W R v L n t u Y X R p d m V f c 3 R h c n Q s N X 0 m c X V v d D s s J n F 1 b 3 Q 7 U 2 V j d G l v b j E v Z m x 1 d H R l c i 1 u Y m 9 k e S 9 U a X B v I G N h b W J p Y W R v L n t u Y X R p d m V f Z W 5 k L D Z 9 J n F 1 b 3 Q 7 L C Z x d W 9 0 O 1 N l Y 3 R p b 2 4 x L 2 Z s d X R 0 Z X I t b m J v Z H k v V G l w b y B j Y W 1 i a W F k b y 5 7 c H N z X 3 N 0 Y X J 0 L D d 9 J n F 1 b 3 Q 7 L C Z x d W 9 0 O 1 N l Y 3 R p b 2 4 x L 2 Z s d X R 0 Z X I t b m J v Z H k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1 d H R l c i 1 u Y m 9 k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0 d G V y L W 5 i b 2 R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X R 0 Z X I t b m J v Z H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z c G V j d H J h b G 5 v c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H V 0 d G V y X 3 N w Z W N 0 c m F s b m 9 y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N z o 1 N j o y N C 4 z N T E 5 N z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J n F 1 b 3 Q 7 L C Z x d W 9 0 O 3 B p Z C Z x d W 9 0 O y w m c X V v d D t l b G F w c 2 V k X 3 R p b W V z J n F 1 b 3 Q 7 L C Z x d W 9 0 O 3 J 1 b n R p b W V f c 3 R h c n Q m c X V v d D s s J n F 1 b 3 Q 7 c n V u d G l t Z V 9 l b m Q m c X V v d D s s J n F 1 b 3 Q 7 b m F 0 a X Z l X 3 N 0 Y X J 0 J n F 1 b 3 Q 7 L C Z x d W 9 0 O 2 5 h d G l 2 Z V 9 l b m Q m c X V v d D s s J n F 1 b 3 Q 7 c H N z X 3 N 0 Y X J 0 J n F 1 b 3 Q 7 L C Z x d W 9 0 O 3 B z c 1 9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0 d G V y L X N w Z W N 0 c m F s b m 9 y b S 9 U a X B v I G N h b W J p Y W R v L n s s M H 0 m c X V v d D s s J n F 1 b 3 Q 7 U 2 V j d G l v b j E v Z m x 1 d H R l c i 1 z c G V j d H J h b G 5 v c m 0 v V G l w b y B j Y W 1 i a W F k b y 5 7 c G l k L D F 9 J n F 1 b 3 Q 7 L C Z x d W 9 0 O 1 N l Y 3 R p b 2 4 x L 2 Z s d X R 0 Z X I t c 3 B l Y 3 R y Y W x u b 3 J t L 1 R p c G 8 g Y 2 F t Y m l h Z G 8 u e 2 V s Y X B z Z W R f d G l t Z X M s M n 0 m c X V v d D s s J n F 1 b 3 Q 7 U 2 V j d G l v b j E v Z m x 1 d H R l c i 1 z c G V j d H J h b G 5 v c m 0 v V G l w b y B j Y W 1 i a W F k b y 5 7 c n V u d G l t Z V 9 z d G F y d C w z f S Z x d W 9 0 O y w m c X V v d D t T Z W N 0 a W 9 u M S 9 m b H V 0 d G V y L X N w Z W N 0 c m F s b m 9 y b S 9 U a X B v I G N h b W J p Y W R v L n t y d W 5 0 a W 1 l X 2 V u Z C w 0 f S Z x d W 9 0 O y w m c X V v d D t T Z W N 0 a W 9 u M S 9 m b H V 0 d G V y L X N w Z W N 0 c m F s b m 9 y b S 9 U a X B v I G N h b W J p Y W R v L n t u Y X R p d m V f c 3 R h c n Q s N X 0 m c X V v d D s s J n F 1 b 3 Q 7 U 2 V j d G l v b j E v Z m x 1 d H R l c i 1 z c G V j d H J h b G 5 v c m 0 v V G l w b y B j Y W 1 i a W F k b y 5 7 b m F 0 a X Z l X 2 V u Z C w 2 f S Z x d W 9 0 O y w m c X V v d D t T Z W N 0 a W 9 u M S 9 m b H V 0 d G V y L X N w Z W N 0 c m F s b m 9 y b S 9 U a X B v I G N h b W J p Y W R v L n t w c 3 N f c 3 R h c n Q s N 3 0 m c X V v d D s s J n F 1 b 3 Q 7 U 2 V j d G l v b j E v Z m x 1 d H R l c i 1 z c G V j d H J h b G 5 v c m 0 v V G l w b y B j Y W 1 i a W F k b y 5 7 c H N z X 2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H V 0 d G V y L X N w Z W N 0 c m F s b m 9 y b S 9 U a X B v I G N h b W J p Y W R v L n s s M H 0 m c X V v d D s s J n F 1 b 3 Q 7 U 2 V j d G l v b j E v Z m x 1 d H R l c i 1 z c G V j d H J h b G 5 v c m 0 v V G l w b y B j Y W 1 i a W F k b y 5 7 c G l k L D F 9 J n F 1 b 3 Q 7 L C Z x d W 9 0 O 1 N l Y 3 R p b 2 4 x L 2 Z s d X R 0 Z X I t c 3 B l Y 3 R y Y W x u b 3 J t L 1 R p c G 8 g Y 2 F t Y m l h Z G 8 u e 2 V s Y X B z Z W R f d G l t Z X M s M n 0 m c X V v d D s s J n F 1 b 3 Q 7 U 2 V j d G l v b j E v Z m x 1 d H R l c i 1 z c G V j d H J h b G 5 v c m 0 v V G l w b y B j Y W 1 i a W F k b y 5 7 c n V u d G l t Z V 9 z d G F y d C w z f S Z x d W 9 0 O y w m c X V v d D t T Z W N 0 a W 9 u M S 9 m b H V 0 d G V y L X N w Z W N 0 c m F s b m 9 y b S 9 U a X B v I G N h b W J p Y W R v L n t y d W 5 0 a W 1 l X 2 V u Z C w 0 f S Z x d W 9 0 O y w m c X V v d D t T Z W N 0 a W 9 u M S 9 m b H V 0 d G V y L X N w Z W N 0 c m F s b m 9 y b S 9 U a X B v I G N h b W J p Y W R v L n t u Y X R p d m V f c 3 R h c n Q s N X 0 m c X V v d D s s J n F 1 b 3 Q 7 U 2 V j d G l v b j E v Z m x 1 d H R l c i 1 z c G V j d H J h b G 5 v c m 0 v V G l w b y B j Y W 1 i a W F k b y 5 7 b m F 0 a X Z l X 2 V u Z C w 2 f S Z x d W 9 0 O y w m c X V v d D t T Z W N 0 a W 9 u M S 9 m b H V 0 d G V y L X N w Z W N 0 c m F s b m 9 y b S 9 U a X B v I G N h b W J p Y W R v L n t w c 3 N f c 3 R h c n Q s N 3 0 m c X V v d D s s J n F 1 b 3 Q 7 U 2 V j d G l v b j E v Z m x 1 d H R l c i 1 z c G V j d H J h b G 5 v c m 0 v V G l w b y B j Y W 1 i a W F k b y 5 7 c H N z X 2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1 d H R l c i 1 z c G V j d H J h b G 5 v c m 0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z c G V j d H J h b G 5 v c m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1 d H R l c i 1 z c G V j d H J h b G 5 v c m 0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t S 6 u X K f J P r P K R J 2 2 Z d B 8 A A A A A A g A A A A A A E G Y A A A A B A A A g A A A A 5 T F h T o 9 o r f 3 Q y B R r 4 E F P Q M h A r l L Z O S T p u M 7 6 z R J V a V k A A A A A D o A A A A A C A A A g A A A A b S 5 r w Z x p 0 L O C F D 9 j m 4 K z 9 q + 9 D 3 5 l 3 b X 3 8 k / z 1 8 Q I O J t Q A A A A 3 k L k Q Y + Z s p 7 5 u g U 8 U W n E D 3 W I 7 m V w r C 8 k A x h p T H 1 Z Q Z T 1 m s 3 N l x q V 8 0 S q S x J O C n D / B 8 a M s Z 8 X S R q q G W q X Y j i V T k x a F h m z / d u P O 1 5 f f X F C 2 Z V A A A A A w o y U M t Y Y z n B W Q 2 6 2 + + f N 5 V 9 a V x B g v j 3 B w X m J 0 e o e O 6 M U q w 7 n M t P O x f C G N y i T Z / U 0 m U H o i 1 T 7 K S H v S H G N F k B m l g = = < / D a t a M a s h u p > 
</file>

<file path=customXml/itemProps1.xml><?xml version="1.0" encoding="utf-8"?>
<ds:datastoreItem xmlns:ds="http://schemas.openxmlformats.org/officeDocument/2006/customXml" ds:itemID="{AFD89443-73B8-4724-B8EB-79831EF27A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binarytrees</vt:lpstr>
      <vt:lpstr>fannkuch</vt:lpstr>
      <vt:lpstr>fasta</vt:lpstr>
      <vt:lpstr>mandelbrot</vt:lpstr>
      <vt:lpstr>matrixdet</vt:lpstr>
      <vt:lpstr>nbody</vt:lpstr>
      <vt:lpstr>spectralnorm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Espitia</dc:creator>
  <cp:lastModifiedBy>Juan Espitia</cp:lastModifiedBy>
  <dcterms:created xsi:type="dcterms:W3CDTF">2020-05-20T17:09:13Z</dcterms:created>
  <dcterms:modified xsi:type="dcterms:W3CDTF">2020-05-20T22:30:27Z</dcterms:modified>
</cp:coreProperties>
</file>