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essicaArnull/Documents/PhD/RO2 2022/Seagrass growth data/"/>
    </mc:Choice>
  </mc:AlternateContent>
  <xr:revisionPtr revIDLastSave="0" documentId="13_ncr:1_{56808EFC-CAB1-EC46-8C23-BB76FEC68FB6}" xr6:coauthVersionLast="47" xr6:coauthVersionMax="47" xr10:uidLastSave="{00000000-0000-0000-0000-000000000000}"/>
  <bookViews>
    <workbookView xWindow="39020" yWindow="500" windowWidth="24140" windowHeight="19600" xr2:uid="{00000000-000D-0000-FFFF-FFFF00000000}"/>
  </bookViews>
  <sheets>
    <sheet name="Sheet1" sheetId="1" r:id="rId1"/>
    <sheet name="Sandy musing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 i="1" l="1"/>
  <c r="S5" i="1"/>
  <c r="F6" i="1"/>
  <c r="F4" i="1"/>
  <c r="E4" i="1"/>
  <c r="D4" i="1"/>
  <c r="Q14" i="2"/>
  <c r="H14" i="2"/>
  <c r="R38" i="1" l="1"/>
  <c r="R35" i="1"/>
  <c r="R36" i="1"/>
  <c r="R37" i="1"/>
  <c r="R34" i="1"/>
  <c r="R13" i="1"/>
  <c r="R14" i="1"/>
  <c r="R12" i="1"/>
  <c r="S10" i="1"/>
  <c r="R10" i="1"/>
  <c r="L27" i="1"/>
  <c r="L28" i="1"/>
  <c r="L30" i="1"/>
  <c r="F30" i="1"/>
  <c r="F28" i="1"/>
  <c r="K27" i="1"/>
  <c r="J27" i="1"/>
  <c r="N28" i="1" l="1"/>
  <c r="G8" i="1"/>
  <c r="H5" i="1"/>
  <c r="H7" i="1"/>
  <c r="E15" i="2"/>
  <c r="G31" i="1"/>
  <c r="G7" i="1"/>
  <c r="G5" i="1"/>
  <c r="H8" i="1"/>
  <c r="G28" i="1"/>
  <c r="G13" i="1"/>
  <c r="F27" i="1"/>
  <c r="D28" i="1"/>
  <c r="D27" i="1"/>
  <c r="E27" i="1"/>
  <c r="T31" i="1"/>
  <c r="S31" i="1"/>
  <c r="J31" i="1"/>
  <c r="K31" i="1" s="1"/>
  <c r="L31" i="1" s="1"/>
  <c r="D31" i="1"/>
  <c r="E31" i="1" s="1"/>
  <c r="F31" i="1" s="1"/>
  <c r="T30" i="1"/>
  <c r="S30" i="1"/>
  <c r="J30" i="1"/>
  <c r="K30" i="1" s="1"/>
  <c r="M30" i="1" s="1"/>
  <c r="N30" i="1" s="1"/>
  <c r="D30" i="1"/>
  <c r="E30" i="1" s="1"/>
  <c r="G30" i="1" s="1"/>
  <c r="H30" i="1" s="1"/>
  <c r="T29" i="1"/>
  <c r="S29" i="1"/>
  <c r="J29" i="1"/>
  <c r="K29" i="1" s="1"/>
  <c r="L29" i="1" s="1"/>
  <c r="D29" i="1"/>
  <c r="E29" i="1" s="1"/>
  <c r="F29" i="1" s="1"/>
  <c r="T28" i="1"/>
  <c r="S28" i="1"/>
  <c r="J28" i="1"/>
  <c r="K28" i="1" s="1"/>
  <c r="E28" i="1"/>
  <c r="H28" i="1" s="1"/>
  <c r="T27" i="1"/>
  <c r="S27" i="1"/>
  <c r="M28" i="1" l="1"/>
  <c r="H31" i="1"/>
  <c r="M31" i="1"/>
  <c r="N31" i="1" s="1"/>
  <c r="D5" i="1"/>
  <c r="T8" i="1"/>
  <c r="U8" i="1"/>
  <c r="D15" i="2"/>
  <c r="F14" i="2"/>
  <c r="C14" i="2"/>
  <c r="L4" i="1" l="1"/>
  <c r="T4" i="1"/>
  <c r="T5" i="1" l="1"/>
  <c r="J4" i="1"/>
  <c r="K4" i="1" s="1"/>
  <c r="N14" i="2" s="1"/>
  <c r="S4" i="1"/>
  <c r="E5" i="1"/>
  <c r="E14" i="2"/>
  <c r="J7" i="1"/>
  <c r="K7" i="1" s="1"/>
  <c r="P15" i="2" s="1"/>
  <c r="D8" i="1"/>
  <c r="E8" i="1" s="1"/>
  <c r="F15" i="2" s="1"/>
  <c r="D7" i="1"/>
  <c r="E7" i="1" s="1"/>
  <c r="G15" i="2" s="1"/>
  <c r="D6" i="1"/>
  <c r="E6" i="1" s="1"/>
  <c r="J6" i="1" l="1"/>
  <c r="K6" i="1" s="1"/>
  <c r="N15" i="2" s="1"/>
  <c r="J8" i="1"/>
  <c r="K8" i="1" s="1"/>
  <c r="O15" i="2" s="1"/>
  <c r="J5" i="1"/>
  <c r="K5" i="1" s="1"/>
  <c r="O14" i="2" s="1"/>
  <c r="T7" i="1"/>
  <c r="S6" i="1"/>
  <c r="S7" i="1"/>
  <c r="S8" i="1"/>
  <c r="G14" i="1"/>
  <c r="L7" i="1" l="1"/>
  <c r="B15" i="2"/>
  <c r="B14" i="2"/>
  <c r="F5" i="1"/>
  <c r="F8" i="1"/>
  <c r="F7" i="1"/>
  <c r="L6" i="1"/>
  <c r="L8" i="1"/>
  <c r="M8" i="1" s="1"/>
  <c r="N8" i="1" s="1"/>
  <c r="L5" i="1"/>
  <c r="M5" i="1" s="1"/>
  <c r="U5" i="1"/>
  <c r="U7" i="1"/>
  <c r="Q15" i="2" l="1"/>
  <c r="C15" i="2"/>
  <c r="H15" i="2"/>
  <c r="J15" i="2" s="1"/>
  <c r="M7" i="1"/>
  <c r="N7" i="1" s="1"/>
  <c r="N5" i="1"/>
  <c r="K15" i="2" l="1"/>
  <c r="L15" i="2" s="1"/>
  <c r="T15" i="2"/>
  <c r="U15" i="2" s="1"/>
  <c r="I15" i="2"/>
  <c r="R15" i="2"/>
  <c r="S15" i="2" s="1"/>
  <c r="R14" i="2"/>
  <c r="S14" i="2" s="1"/>
  <c r="I14" i="2"/>
  <c r="J1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tc={FDB9C632-0593-704A-875C-88616CBDCC07}</author>
    <author>tc={079FA2E2-E5E6-5F41-9122-4848AD2A3BB9}</author>
  </authors>
  <commentList>
    <comment ref="C12" authorId="0" shapeId="0" xr:uid="{00000000-0006-0000-0000-000001000000}">
      <text>
        <t xml:space="preserve">[Threaded comment]
Your version of Excel allows you to read this threaded comment; however, any edits to it will get removed if the file is opened in a newer version of Excel. Learn more: https://go.microsoft.com/fwlink/?linkid=870924
Comment:
    Number of sheaths per m2
</t>
      </text>
    </comment>
    <comment ref="E12" authorId="1" shapeId="0" xr:uid="{00000000-0006-0000-0000-000002000000}">
      <text>
        <t xml:space="preserve">[Threaded comment]
Your version of Excel allows you to read this threaded comment; however, any edits to it will get removed if the file is opened in a newer version of Excel. Learn more: https://go.microsoft.com/fwlink/?linkid=870924
Comment:
    Average number of leaves/blades per sheath (n=20 sheaths per plot) of all plots pre-enrichment, (20 plots pristine, 30 plots impacted) </t>
      </text>
    </comment>
  </commentList>
</comments>
</file>

<file path=xl/sharedStrings.xml><?xml version="1.0" encoding="utf-8"?>
<sst xmlns="http://schemas.openxmlformats.org/spreadsheetml/2006/main" count="133" uniqueCount="79">
  <si>
    <t>Sheath density</t>
  </si>
  <si>
    <t>Imapcted</t>
  </si>
  <si>
    <t>Pristine</t>
  </si>
  <si>
    <t xml:space="preserve">Leaf density </t>
  </si>
  <si>
    <t>Leaves per m2</t>
  </si>
  <si>
    <t>Site type</t>
  </si>
  <si>
    <t>Treatment</t>
  </si>
  <si>
    <t>Total number of tagged blades</t>
  </si>
  <si>
    <t>Total number of newly appeared blades</t>
  </si>
  <si>
    <t>Control</t>
  </si>
  <si>
    <t>Low N</t>
  </si>
  <si>
    <t>Impacted</t>
  </si>
  <si>
    <t>High N</t>
  </si>
  <si>
    <t>stdev</t>
  </si>
  <si>
    <t>-</t>
  </si>
  <si>
    <t>% increase in # of blades</t>
  </si>
  <si>
    <t>total blades</t>
  </si>
  <si>
    <t>pristine control</t>
  </si>
  <si>
    <t>pristine low N</t>
  </si>
  <si>
    <t>impacted control</t>
  </si>
  <si>
    <t>imapcted low N</t>
  </si>
  <si>
    <t>impacted High N</t>
  </si>
  <si>
    <t>%increase relative to control</t>
  </si>
  <si>
    <t>Total weight (g) of tagged blades over 2 weeks</t>
  </si>
  <si>
    <t>Total weight (g) of newly appeared blades over 2 weeks</t>
  </si>
  <si>
    <t>Additional weight (g) relative to control per day per m2</t>
  </si>
  <si>
    <t>nitrogen enrichment increases the number of new leaves at both sites (but no difference between control and low at impacted)</t>
  </si>
  <si>
    <t>nitrogen enrichment also increases thwe growth rate of these new blades at both sites</t>
  </si>
  <si>
    <t xml:space="preserve">these combined (i.e., more leaves and growing faster) results in more weight of new seagrass leaves added/m2 with nitrogen enrichment </t>
  </si>
  <si>
    <t>however, remember, there was no increase in growth rate of existing blades at impacted site with enrichment.</t>
  </si>
  <si>
    <t>additional weight per tagged leaf</t>
  </si>
  <si>
    <t>average additional weight per new blade</t>
  </si>
  <si>
    <t>average additional weight per new blade per day</t>
  </si>
  <si>
    <t>Additional weight of new blades (g) per day per m2</t>
  </si>
  <si>
    <t>average additional weight per blade per day</t>
  </si>
  <si>
    <t>Additional weight blades (g) per day per m2</t>
  </si>
  <si>
    <t>% increase in growth of tagged blades as a result of fertiliser</t>
  </si>
  <si>
    <t>% increase in growth of new blades as a result of fertiliser</t>
  </si>
  <si>
    <t xml:space="preserve">TAGGED </t>
  </si>
  <si>
    <t>NEW BLADES</t>
  </si>
  <si>
    <t>SANDY CALCULATIONS:</t>
  </si>
  <si>
    <t>Pristine site</t>
  </si>
  <si>
    <t>Impacted Site</t>
  </si>
  <si>
    <t>estimate of leaves/m2 in control</t>
  </si>
  <si>
    <t>-  then, use your data on changes in the number of new blades to estimate changes in overall blades/m2 in treated plots….</t>
  </si>
  <si>
    <t>implied number of blades/m2 in Low N</t>
  </si>
  <si>
    <t>implied number of blades/m2 in High N</t>
  </si>
  <si>
    <t>growth rate tagged leaf g/day Control</t>
  </si>
  <si>
    <t>growth rate tagged leaf g/day Low N</t>
  </si>
  <si>
    <t>growth rate tagged leaf g/day High N</t>
  </si>
  <si>
    <t>implied total g/m2/day Control (using tagged leaf rates)</t>
  </si>
  <si>
    <t>implied total g/m2/day High N (using tagged leaf rates)</t>
  </si>
  <si>
    <t>implied total g/m2/day Low N (using tagged leaf rates)</t>
  </si>
  <si>
    <t>implied total g/m2/day Control (using new leaf rates)</t>
  </si>
  <si>
    <t>implied total g/m2/day Low N (using new leaf rates)</t>
  </si>
  <si>
    <t>implied total g/m2/day High N (using new leaf rates)</t>
  </si>
  <si>
    <t>implied change in total g/m2/day of Low N cf control (using tagged leaf rates)</t>
  </si>
  <si>
    <t>growth rate new leaf g/day Control</t>
  </si>
  <si>
    <t>growth rate new leaf g/day Low N</t>
  </si>
  <si>
    <t>growth rate newd leaf g/day High N</t>
  </si>
  <si>
    <t>implied change in total g/m2/day of Low N cf control (using new leaf rates)</t>
  </si>
  <si>
    <t>implied change in total g/m2/day of High N cf control (using new leaf rates)</t>
  </si>
  <si>
    <t>implied change in total g/m2/day of High N cf control (using tagged leaf rates)</t>
  </si>
  <si>
    <t>-  this assume that the addition of fertiliser has not impacted on the rate of loss of (old) blades, and that the % increase in addition of new blades will result in the same % increase in total blades/m2  … not at all certain, but one reasonable starting point.</t>
  </si>
  <si>
    <t>- then to estimate the impact of N addition on the total g of leaf growth/m2/day, you can combine the estimates of total leaves/m2 with changes in growth rate of tagged leaves (or, of new leaves … but this seems less appropriate).</t>
  </si>
  <si>
    <t>PART A: number of seagrass leaves/m2 then 'implied' changes in g of seagrass leaf growth/m2/day</t>
  </si>
  <si>
    <t>-  We want to be able to estimate net changes in g of seagrass leaf growth/m2/day as a consequence of adding fertilser</t>
  </si>
  <si>
    <t xml:space="preserve">- this means we need to make some estimates of changes in the number of seagrass leaves/m2 as a consequence of adding fertiliser </t>
  </si>
  <si>
    <t>-  one way to do this is assume that the number of seagrass blades/m2 you measured for the pristine (966) and impacted (743) sites is a good estimate for the Control plots</t>
  </si>
  <si>
    <t>COMMENTS:</t>
  </si>
  <si>
    <t xml:space="preserve">the above estimate suggest: </t>
  </si>
  <si>
    <t>These are exploratory and need discussed before accepting any interpretation … there are quite a few assumptions that are impossible to validate in the data.</t>
  </si>
  <si>
    <r>
      <t xml:space="preserve">-  a </t>
    </r>
    <r>
      <rPr>
        <sz val="12"/>
        <color rgb="FFFF0000"/>
        <rFont val="Calibri"/>
        <family val="2"/>
        <scheme val="minor"/>
      </rPr>
      <t>72%</t>
    </r>
    <r>
      <rPr>
        <sz val="12"/>
        <color theme="1"/>
        <rFont val="Calibri"/>
        <family val="2"/>
        <scheme val="minor"/>
      </rPr>
      <t xml:space="preserve"> increase in total leaf production at the pristine site consequent on Low N addition</t>
    </r>
  </si>
  <si>
    <t>- using the growth rate of new leaves instead of tagged leaves gives the same overall picture, but with some differences in the amplitude implied total changes …. In reality some combination may be best but impossible to make sensible estimate</t>
  </si>
  <si>
    <r>
      <t>- even although growth rate of tagged leaves at the impacted site did not change significantly (a non-significant small decrease) on addition on N (low and high), this may well have been more than compensated for by stimultation of new leaf sprouting to give an overall net increase in total leaf production (~</t>
    </r>
    <r>
      <rPr>
        <sz val="12"/>
        <color rgb="FFFF0000"/>
        <rFont val="Calibri"/>
        <family val="2"/>
        <scheme val="minor"/>
      </rPr>
      <t>16%</t>
    </r>
    <r>
      <rPr>
        <sz val="12"/>
        <color theme="1"/>
        <rFont val="Calibri"/>
        <family val="2"/>
        <scheme val="minor"/>
      </rPr>
      <t xml:space="preserve"> for Low N and </t>
    </r>
    <r>
      <rPr>
        <sz val="12"/>
        <color rgb="FFFF0000"/>
        <rFont val="Calibri"/>
        <family val="2"/>
        <scheme val="minor"/>
      </rPr>
      <t>23%</t>
    </r>
    <r>
      <rPr>
        <sz val="12"/>
        <color theme="1"/>
        <rFont val="Calibri"/>
        <family val="2"/>
        <scheme val="minor"/>
      </rPr>
      <t xml:space="preserve"> for High N).</t>
    </r>
  </si>
  <si>
    <t>Total weight (cm) of tagged blades over 2 weeks</t>
  </si>
  <si>
    <t>additional cm per tagged leaf</t>
  </si>
  <si>
    <t>average additional cm per blade per day</t>
  </si>
  <si>
    <t>Additional blades (cm) per day per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</si>
</sst>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
  </numFmts>
  <fonts count="5" x14ac:knownFonts="1">
    <font>
      <sz val="12"/>
      <color theme="1"/>
      <name val="Calibri"/>
      <family val="2"/>
      <scheme val="minor"/>
    </font>
    <font>
      <sz val="12"/>
      <color rgb="FFFF0000"/>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74">
    <xf numFmtId="0" fontId="0" fillId="0" borderId="0" xfId="0"/>
    <xf numFmtId="0" fontId="0" fillId="0" borderId="0" xfId="0" applyAlignment="1">
      <alignment wrapText="1"/>
    </xf>
    <xf numFmtId="0" fontId="0" fillId="0" borderId="0" xfId="0" applyAlignment="1">
      <alignment horizontal="center"/>
    </xf>
    <xf numFmtId="0" fontId="2" fillId="0" borderId="0" xfId="0" applyFont="1" applyAlignment="1">
      <alignment horizontal="center"/>
    </xf>
    <xf numFmtId="2" fontId="0" fillId="0" borderId="0" xfId="0" applyNumberFormat="1" applyAlignment="1">
      <alignment horizontal="center"/>
    </xf>
    <xf numFmtId="2" fontId="2" fillId="0" borderId="0" xfId="0" applyNumberFormat="1" applyFont="1" applyAlignment="1">
      <alignment horizontal="center"/>
    </xf>
    <xf numFmtId="0" fontId="2" fillId="0" borderId="0" xfId="0" applyFont="1" applyAlignment="1">
      <alignment horizontal="center" vertical="center" wrapText="1"/>
    </xf>
    <xf numFmtId="2" fontId="1" fillId="0" borderId="0" xfId="0" applyNumberFormat="1" applyFont="1"/>
    <xf numFmtId="0" fontId="2" fillId="0" borderId="1" xfId="0" applyFont="1" applyBorder="1"/>
    <xf numFmtId="0" fontId="2" fillId="0" borderId="3" xfId="0" applyFont="1" applyBorder="1"/>
    <xf numFmtId="0" fontId="2" fillId="0" borderId="5" xfId="0" applyFont="1" applyBorder="1"/>
    <xf numFmtId="0" fontId="2" fillId="0" borderId="7" xfId="0" applyFont="1" applyBorder="1"/>
    <xf numFmtId="0" fontId="0" fillId="0" borderId="7" xfId="0" applyBorder="1"/>
    <xf numFmtId="0" fontId="0" fillId="0" borderId="9" xfId="0" applyBorder="1" applyAlignment="1">
      <alignment horizontal="center"/>
    </xf>
    <xf numFmtId="0" fontId="0" fillId="0" borderId="9" xfId="0" applyBorder="1"/>
    <xf numFmtId="2" fontId="0" fillId="0" borderId="8" xfId="0" applyNumberFormat="1" applyBorder="1"/>
    <xf numFmtId="0" fontId="0" fillId="0" borderId="3" xfId="0" applyBorder="1"/>
    <xf numFmtId="2" fontId="0" fillId="0" borderId="4" xfId="0" applyNumberFormat="1" applyBorder="1"/>
    <xf numFmtId="0" fontId="0" fillId="0" borderId="5" xfId="0" applyBorder="1"/>
    <xf numFmtId="0" fontId="0" fillId="0" borderId="10" xfId="0" applyBorder="1" applyAlignment="1">
      <alignment horizontal="center"/>
    </xf>
    <xf numFmtId="0" fontId="0" fillId="0" borderId="10" xfId="0" applyBorder="1"/>
    <xf numFmtId="2" fontId="0" fillId="0" borderId="6" xfId="0" applyNumberFormat="1" applyBorder="1"/>
    <xf numFmtId="0" fontId="1" fillId="0" borderId="0" xfId="0" applyFont="1"/>
    <xf numFmtId="0" fontId="3" fillId="0" borderId="2" xfId="0" applyFont="1" applyBorder="1" applyAlignment="1">
      <alignment horizontal="center" vertical="center" wrapText="1"/>
    </xf>
    <xf numFmtId="164" fontId="0" fillId="0" borderId="9" xfId="0" applyNumberFormat="1" applyBorder="1"/>
    <xf numFmtId="165" fontId="0" fillId="0" borderId="9" xfId="0" applyNumberFormat="1" applyBorder="1"/>
    <xf numFmtId="165" fontId="0" fillId="0" borderId="10" xfId="0" applyNumberFormat="1" applyBorder="1"/>
    <xf numFmtId="164" fontId="0" fillId="0" borderId="10" xfId="0" applyNumberFormat="1" applyBorder="1"/>
    <xf numFmtId="2" fontId="0" fillId="0" borderId="0" xfId="0" applyNumberFormat="1"/>
    <xf numFmtId="164" fontId="0" fillId="0" borderId="0" xfId="0" applyNumberFormat="1"/>
    <xf numFmtId="165" fontId="0" fillId="0" borderId="0" xfId="0" applyNumberFormat="1"/>
    <xf numFmtId="0" fontId="2" fillId="0" borderId="2" xfId="0" applyFont="1" applyBorder="1" applyAlignment="1">
      <alignment wrapText="1"/>
    </xf>
    <xf numFmtId="0" fontId="2" fillId="0" borderId="9" xfId="0" applyFont="1" applyBorder="1"/>
    <xf numFmtId="0" fontId="2" fillId="0" borderId="10" xfId="0" applyFont="1" applyBorder="1"/>
    <xf numFmtId="0" fontId="2" fillId="0" borderId="0" xfId="0" applyFont="1"/>
    <xf numFmtId="166" fontId="0" fillId="0" borderId="0" xfId="0" applyNumberFormat="1"/>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2" fontId="0" fillId="0" borderId="3" xfId="0" applyNumberFormat="1" applyBorder="1"/>
    <xf numFmtId="2" fontId="0" fillId="0" borderId="5" xfId="0" applyNumberFormat="1" applyBorder="1"/>
    <xf numFmtId="166" fontId="0" fillId="0" borderId="10" xfId="0" applyNumberFormat="1" applyBorder="1"/>
    <xf numFmtId="2" fontId="0" fillId="0" borderId="7" xfId="0" applyNumberFormat="1" applyBorder="1"/>
    <xf numFmtId="166" fontId="0" fillId="0" borderId="9" xfId="0" applyNumberFormat="1" applyBorder="1"/>
    <xf numFmtId="165" fontId="1" fillId="0" borderId="4" xfId="0" applyNumberFormat="1" applyFont="1" applyBorder="1"/>
    <xf numFmtId="165" fontId="1" fillId="0" borderId="6" xfId="0" applyNumberFormat="1" applyFont="1" applyBorder="1"/>
    <xf numFmtId="165" fontId="0" fillId="0" borderId="8" xfId="0" applyNumberFormat="1" applyBorder="1"/>
    <xf numFmtId="0" fontId="3" fillId="0" borderId="0" xfId="0" applyFont="1" applyAlignment="1">
      <alignment horizontal="center" vertical="center" wrapText="1"/>
    </xf>
    <xf numFmtId="2" fontId="0" fillId="0" borderId="0" xfId="0" applyNumberFormat="1" applyAlignment="1">
      <alignment horizontal="right"/>
    </xf>
    <xf numFmtId="0" fontId="0" fillId="0" borderId="0" xfId="0" applyAlignment="1">
      <alignment horizontal="right"/>
    </xf>
    <xf numFmtId="2" fontId="1" fillId="0" borderId="0" xfId="0" applyNumberFormat="1" applyFont="1" applyAlignment="1">
      <alignment horizontal="right"/>
    </xf>
    <xf numFmtId="164" fontId="1" fillId="0" borderId="0" xfId="0" applyNumberFormat="1" applyFont="1" applyAlignment="1">
      <alignment horizontal="right"/>
    </xf>
    <xf numFmtId="164" fontId="1" fillId="0" borderId="10" xfId="0" applyNumberFormat="1" applyFont="1" applyBorder="1"/>
    <xf numFmtId="0" fontId="1" fillId="0" borderId="10" xfId="0" applyFont="1" applyBorder="1"/>
    <xf numFmtId="164" fontId="1" fillId="0" borderId="0" xfId="0" applyNumberFormat="1" applyFont="1"/>
    <xf numFmtId="167" fontId="0" fillId="0" borderId="0" xfId="1" applyNumberFormat="1" applyFont="1" applyBorder="1"/>
    <xf numFmtId="0" fontId="2" fillId="2" borderId="9" xfId="0" applyFont="1" applyFill="1" applyBorder="1" applyAlignment="1">
      <alignment horizontal="center" vertical="center" wrapText="1"/>
    </xf>
    <xf numFmtId="165" fontId="0" fillId="2" borderId="9" xfId="0" applyNumberFormat="1" applyFill="1" applyBorder="1"/>
    <xf numFmtId="165" fontId="0" fillId="2" borderId="10" xfId="0" applyNumberFormat="1" applyFill="1" applyBorder="1"/>
    <xf numFmtId="165" fontId="0" fillId="2" borderId="0" xfId="0" applyNumberFormat="1" applyFill="1"/>
    <xf numFmtId="2" fontId="2" fillId="0" borderId="0" xfId="0" applyNumberFormat="1" applyFont="1" applyAlignment="1">
      <alignment horizontal="left"/>
    </xf>
    <xf numFmtId="0" fontId="0" fillId="0" borderId="0" xfId="0" quotePrefix="1"/>
    <xf numFmtId="0" fontId="2" fillId="0" borderId="0" xfId="0" applyFont="1" applyAlignment="1">
      <alignment horizontal="center" wrapText="1"/>
    </xf>
    <xf numFmtId="1" fontId="0" fillId="0" borderId="0" xfId="0" applyNumberFormat="1" applyAlignment="1">
      <alignment horizontal="center"/>
    </xf>
    <xf numFmtId="165" fontId="0" fillId="0" borderId="0" xfId="0" applyNumberFormat="1" applyAlignment="1">
      <alignment horizontal="center"/>
    </xf>
    <xf numFmtId="1" fontId="0" fillId="0" borderId="0" xfId="0" applyNumberFormat="1"/>
    <xf numFmtId="165" fontId="0" fillId="0" borderId="0" xfId="1" applyNumberFormat="1" applyFont="1" applyAlignment="1">
      <alignment horizontal="center"/>
    </xf>
    <xf numFmtId="9" fontId="1" fillId="0" borderId="0" xfId="1" applyFont="1" applyAlignment="1">
      <alignment horizontal="center"/>
    </xf>
    <xf numFmtId="0" fontId="2" fillId="0" borderId="0" xfId="0" applyFont="1" applyAlignment="1">
      <alignment wrapText="1"/>
    </xf>
    <xf numFmtId="165" fontId="1" fillId="0" borderId="0" xfId="0" applyNumberFormat="1" applyFont="1"/>
    <xf numFmtId="164" fontId="0" fillId="2" borderId="0" xfId="0" applyNumberFormat="1" applyFill="1"/>
    <xf numFmtId="164" fontId="0" fillId="2" borderId="9" xfId="0" applyNumberFormat="1" applyFill="1" applyBorder="1"/>
    <xf numFmtId="0" fontId="0" fillId="0" borderId="10" xfId="0" applyBorder="1" applyAlignment="1">
      <alignment horizontal="center"/>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ess Arnull" id="{0CC0031E-4080-AE4B-9F2F-8A4D6085E1D9}" userId="S::s1405468@ed.ac.uk::dd23a18f-d4be-4148-a7f4-3372375fbf6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2" dT="2023-08-10T10:47:09.15" personId="{0CC0031E-4080-AE4B-9F2F-8A4D6085E1D9}" id="{FDB9C632-0593-704A-875C-88616CBDCC07}">
    <text xml:space="preserve">Number of sheaths per m2
</text>
  </threadedComment>
  <threadedComment ref="E12" dT="2023-08-10T10:48:25.11" personId="{0CC0031E-4080-AE4B-9F2F-8A4D6085E1D9}" id="{079FA2E2-E5E6-5F41-9122-4848AD2A3BB9}">
    <text xml:space="preserve">Average number of leaves/blades per sheath (n=20 sheaths per plot) of all plots pre-enrichment, (20 plots pristine, 30 plots impacted)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44"/>
  <sheetViews>
    <sheetView tabSelected="1" zoomScale="81" zoomScaleNormal="81" workbookViewId="0">
      <selection activeCell="S4" sqref="S4"/>
    </sheetView>
  </sheetViews>
  <sheetFormatPr baseColWidth="10" defaultColWidth="10.6640625" defaultRowHeight="16" x14ac:dyDescent="0.2"/>
  <cols>
    <col min="1" max="1" width="17.33203125" customWidth="1"/>
    <col min="3" max="11" width="15.33203125" customWidth="1"/>
    <col min="12" max="12" width="12.83203125" customWidth="1"/>
    <col min="13" max="13" width="15.83203125" customWidth="1"/>
    <col min="14" max="20" width="15.33203125" customWidth="1"/>
  </cols>
  <sheetData>
    <row r="2" spans="1:23" x14ac:dyDescent="0.2">
      <c r="C2" s="72" t="s">
        <v>38</v>
      </c>
      <c r="D2" s="72"/>
      <c r="E2" s="72"/>
      <c r="F2" s="72"/>
      <c r="G2" s="72"/>
      <c r="H2" s="72"/>
      <c r="I2" s="72" t="s">
        <v>39</v>
      </c>
      <c r="J2" s="72"/>
      <c r="K2" s="72"/>
      <c r="L2" s="72"/>
      <c r="M2" s="72"/>
      <c r="N2" s="72"/>
    </row>
    <row r="3" spans="1:23" ht="62" customHeight="1" x14ac:dyDescent="0.2">
      <c r="A3" s="8" t="s">
        <v>5</v>
      </c>
      <c r="B3" s="31" t="s">
        <v>6</v>
      </c>
      <c r="C3" s="36" t="s">
        <v>23</v>
      </c>
      <c r="D3" s="37" t="s">
        <v>30</v>
      </c>
      <c r="E3" s="37" t="s">
        <v>34</v>
      </c>
      <c r="F3" s="37" t="s">
        <v>35</v>
      </c>
      <c r="G3" s="23" t="s">
        <v>25</v>
      </c>
      <c r="H3" s="37" t="s">
        <v>36</v>
      </c>
      <c r="I3" s="36" t="s">
        <v>24</v>
      </c>
      <c r="J3" s="37" t="s">
        <v>31</v>
      </c>
      <c r="K3" s="37" t="s">
        <v>32</v>
      </c>
      <c r="L3" s="56" t="s">
        <v>33</v>
      </c>
      <c r="M3" s="23" t="s">
        <v>25</v>
      </c>
      <c r="N3" s="38" t="s">
        <v>37</v>
      </c>
      <c r="O3" s="6"/>
      <c r="Q3" s="6" t="s">
        <v>7</v>
      </c>
      <c r="R3" s="6" t="s">
        <v>8</v>
      </c>
      <c r="S3" s="6" t="s">
        <v>16</v>
      </c>
      <c r="T3" s="6" t="s">
        <v>15</v>
      </c>
    </row>
    <row r="4" spans="1:23" x14ac:dyDescent="0.2">
      <c r="A4" s="11" t="s">
        <v>2</v>
      </c>
      <c r="B4" s="32" t="s">
        <v>9</v>
      </c>
      <c r="C4" s="42">
        <v>8.7215199999999999</v>
      </c>
      <c r="D4" s="24">
        <f>C4/Q4</f>
        <v>2.9564474576271187E-2</v>
      </c>
      <c r="E4" s="43">
        <f>D4/14</f>
        <v>2.1117481840193706E-3</v>
      </c>
      <c r="F4" s="71">
        <f>E4*$G$14</f>
        <v>2.0399487457627119</v>
      </c>
      <c r="G4" s="24" t="s">
        <v>14</v>
      </c>
      <c r="H4" s="14" t="s">
        <v>14</v>
      </c>
      <c r="I4" s="42">
        <v>2.684024</v>
      </c>
      <c r="J4" s="24">
        <f>I4/R4</f>
        <v>2.0806387596899224E-2</v>
      </c>
      <c r="K4" s="25">
        <f>J4/14</f>
        <v>1.4861705426356588E-3</v>
      </c>
      <c r="L4" s="57">
        <f>K4*G14</f>
        <v>1.4356407441860464</v>
      </c>
      <c r="M4" s="25" t="s">
        <v>14</v>
      </c>
      <c r="N4" s="46" t="s">
        <v>14</v>
      </c>
      <c r="O4" s="30"/>
      <c r="P4" s="12" t="s">
        <v>17</v>
      </c>
      <c r="Q4" s="13">
        <v>295</v>
      </c>
      <c r="R4" s="13">
        <v>129</v>
      </c>
      <c r="S4" s="14">
        <f>Q4+R4</f>
        <v>424</v>
      </c>
      <c r="T4" s="15">
        <f>(R4/Q4)*100</f>
        <v>43.728813559322035</v>
      </c>
    </row>
    <row r="5" spans="1:23" x14ac:dyDescent="0.2">
      <c r="A5" s="10" t="s">
        <v>2</v>
      </c>
      <c r="B5" s="33" t="s">
        <v>10</v>
      </c>
      <c r="C5" s="40">
        <v>10.48963</v>
      </c>
      <c r="D5" s="27">
        <f>C5/Q5</f>
        <v>3.9884524714828895E-2</v>
      </c>
      <c r="E5" s="41">
        <f t="shared" ref="E5:E8" si="0">D5/14</f>
        <v>2.8488946224877782E-3</v>
      </c>
      <c r="F5" s="27">
        <f>E5*$G$14</f>
        <v>2.7520322053231938</v>
      </c>
      <c r="G5" s="52">
        <f>F5-F4</f>
        <v>0.71208345956048191</v>
      </c>
      <c r="H5" s="53">
        <f>(G5/F4)*100</f>
        <v>34.906928962778558</v>
      </c>
      <c r="I5" s="40">
        <v>4.1706830000000004</v>
      </c>
      <c r="J5" s="27">
        <f>I5/R5</f>
        <v>2.8371993197278914E-2</v>
      </c>
      <c r="K5" s="26">
        <f t="shared" ref="K5:K8" si="1">J5/14</f>
        <v>2.0265709426627795E-3</v>
      </c>
      <c r="L5" s="58">
        <f>K5*G14</f>
        <v>1.9576675306122451</v>
      </c>
      <c r="M5" s="26">
        <f>L5-L4</f>
        <v>0.52202678642619871</v>
      </c>
      <c r="N5" s="45">
        <f>((L5-L4)/L4)*100</f>
        <v>36.361937242326462</v>
      </c>
      <c r="O5" s="30"/>
      <c r="P5" s="18" t="s">
        <v>18</v>
      </c>
      <c r="Q5" s="19">
        <v>263</v>
      </c>
      <c r="R5" s="19">
        <v>147</v>
      </c>
      <c r="S5" s="20">
        <f>Q5+R5</f>
        <v>410</v>
      </c>
      <c r="T5" s="21">
        <f>(R5/Q5)*100</f>
        <v>55.893536121673002</v>
      </c>
      <c r="U5" s="7">
        <f>T5-T4</f>
        <v>12.164722562350967</v>
      </c>
      <c r="V5" t="s">
        <v>22</v>
      </c>
    </row>
    <row r="6" spans="1:23" x14ac:dyDescent="0.2">
      <c r="A6" s="11" t="s">
        <v>11</v>
      </c>
      <c r="B6" s="32" t="s">
        <v>9</v>
      </c>
      <c r="C6" s="39">
        <v>9.4225999999999992</v>
      </c>
      <c r="D6" s="29">
        <f>C6/Q6</f>
        <v>4.2065178571428566E-2</v>
      </c>
      <c r="E6" s="35">
        <f t="shared" si="0"/>
        <v>3.0046556122448977E-3</v>
      </c>
      <c r="F6" s="70">
        <f>E6*$G$13</f>
        <v>2.2336209200680268</v>
      </c>
      <c r="G6" s="54" t="s">
        <v>14</v>
      </c>
      <c r="H6" s="22" t="s">
        <v>14</v>
      </c>
      <c r="I6" s="39">
        <v>2.6358079999999999</v>
      </c>
      <c r="J6" s="29">
        <f>I6/R6</f>
        <v>2.8650086956521739E-2</v>
      </c>
      <c r="K6" s="30">
        <f t="shared" si="1"/>
        <v>2.0464347826086955E-3</v>
      </c>
      <c r="L6" s="59">
        <f>K6*$G$13</f>
        <v>1.5212923315942029</v>
      </c>
      <c r="M6" s="30" t="s">
        <v>14</v>
      </c>
      <c r="N6" s="44" t="s">
        <v>14</v>
      </c>
      <c r="O6" s="30"/>
      <c r="P6" s="12" t="s">
        <v>19</v>
      </c>
      <c r="Q6" s="13">
        <v>224</v>
      </c>
      <c r="R6" s="13">
        <v>92</v>
      </c>
      <c r="S6" s="14">
        <f t="shared" ref="S6:S8" si="2">Q6+R6</f>
        <v>316</v>
      </c>
      <c r="T6" s="15">
        <f>(R6/Q6)*100</f>
        <v>41.071428571428569</v>
      </c>
      <c r="U6" s="22"/>
    </row>
    <row r="7" spans="1:23" x14ac:dyDescent="0.2">
      <c r="A7" s="9" t="s">
        <v>11</v>
      </c>
      <c r="B7" s="34" t="s">
        <v>12</v>
      </c>
      <c r="C7" s="39">
        <v>8.3225999999999996</v>
      </c>
      <c r="D7" s="29">
        <f>C7/Q8</f>
        <v>3.9073239436619715E-2</v>
      </c>
      <c r="E7" s="35">
        <f t="shared" si="0"/>
        <v>2.7909456740442653E-3</v>
      </c>
      <c r="F7" s="29">
        <f>E7*$G$13</f>
        <v>2.0747518014755193</v>
      </c>
      <c r="G7" s="54">
        <f>F7-F6</f>
        <v>-0.15886911859250752</v>
      </c>
      <c r="H7" s="22">
        <f>(G7/F6)*100</f>
        <v>-7.112626729322943</v>
      </c>
      <c r="I7" s="39">
        <v>3.9054959999999999</v>
      </c>
      <c r="J7" s="29">
        <f>I7/R8</f>
        <v>3.3668068965517238E-2</v>
      </c>
      <c r="K7" s="30">
        <f t="shared" si="1"/>
        <v>2.4048620689655171E-3</v>
      </c>
      <c r="L7" s="59">
        <f>K7*$G$13</f>
        <v>1.7877423972413793</v>
      </c>
      <c r="M7" s="30">
        <f>L7-L6</f>
        <v>0.26645006564717644</v>
      </c>
      <c r="N7" s="44">
        <f>(M7/L6)*100</f>
        <v>17.514718250630786</v>
      </c>
      <c r="O7" s="30"/>
      <c r="P7" s="16" t="s">
        <v>20</v>
      </c>
      <c r="Q7" s="2">
        <v>232</v>
      </c>
      <c r="R7" s="2">
        <v>112</v>
      </c>
      <c r="S7">
        <f t="shared" si="2"/>
        <v>344</v>
      </c>
      <c r="T7" s="17">
        <f t="shared" ref="T6:T7" si="3">(R7/Q7)*100</f>
        <v>48.275862068965516</v>
      </c>
      <c r="U7" s="7">
        <f>T7-T6</f>
        <v>7.2044334975369466</v>
      </c>
      <c r="V7" t="s">
        <v>22</v>
      </c>
    </row>
    <row r="8" spans="1:23" x14ac:dyDescent="0.2">
      <c r="A8" s="10" t="s">
        <v>11</v>
      </c>
      <c r="B8" s="33" t="s">
        <v>10</v>
      </c>
      <c r="C8" s="40">
        <v>9.6089000000000002</v>
      </c>
      <c r="D8" s="27">
        <f>C8/Q7</f>
        <v>4.1417672413793107E-2</v>
      </c>
      <c r="E8" s="41">
        <f t="shared" si="0"/>
        <v>2.9584051724137932E-3</v>
      </c>
      <c r="F8" s="27">
        <f>E8*$G$13</f>
        <v>2.1992389597701152</v>
      </c>
      <c r="G8" s="52">
        <f>F8-F6</f>
        <v>-3.4381960297911629E-2</v>
      </c>
      <c r="H8" s="53">
        <f>(G8/F6)*100</f>
        <v>-1.5392925446303796</v>
      </c>
      <c r="I8" s="40">
        <v>3.3751199999999999</v>
      </c>
      <c r="J8" s="27">
        <f>I8/R7</f>
        <v>3.0134999999999999E-2</v>
      </c>
      <c r="K8" s="26">
        <f t="shared" si="1"/>
        <v>2.1524999999999999E-3</v>
      </c>
      <c r="L8" s="58">
        <f>K8*$G$13</f>
        <v>1.6001398</v>
      </c>
      <c r="M8" s="26">
        <f>L8-L6</f>
        <v>7.884746840579715E-2</v>
      </c>
      <c r="N8" s="45">
        <f>(M8/L6)*100</f>
        <v>5.182926829268296</v>
      </c>
      <c r="O8" s="30"/>
      <c r="P8" s="18" t="s">
        <v>21</v>
      </c>
      <c r="Q8" s="19">
        <v>213</v>
      </c>
      <c r="R8" s="19">
        <v>116</v>
      </c>
      <c r="S8" s="20">
        <f t="shared" si="2"/>
        <v>329</v>
      </c>
      <c r="T8" s="21">
        <f>(R8/Q8)*100</f>
        <v>54.460093896713616</v>
      </c>
      <c r="U8" s="7">
        <f>T8-T6</f>
        <v>13.388665325285046</v>
      </c>
      <c r="V8" t="s">
        <v>22</v>
      </c>
    </row>
    <row r="10" spans="1:23" x14ac:dyDescent="0.2">
      <c r="R10">
        <f>R8-R6</f>
        <v>24</v>
      </c>
      <c r="S10">
        <f>S8-S6</f>
        <v>13</v>
      </c>
    </row>
    <row r="12" spans="1:23" x14ac:dyDescent="0.2">
      <c r="B12" s="2"/>
      <c r="C12" s="3" t="s">
        <v>0</v>
      </c>
      <c r="D12" s="3" t="s">
        <v>13</v>
      </c>
      <c r="E12" s="5" t="s">
        <v>3</v>
      </c>
      <c r="F12" s="5" t="s">
        <v>13</v>
      </c>
      <c r="G12" s="5" t="s">
        <v>4</v>
      </c>
      <c r="I12" s="5"/>
      <c r="J12" s="5"/>
      <c r="K12" s="5"/>
      <c r="P12" s="60"/>
      <c r="R12">
        <f>R4+R6</f>
        <v>221</v>
      </c>
    </row>
    <row r="13" spans="1:23" x14ac:dyDescent="0.2">
      <c r="B13" s="3" t="s">
        <v>1</v>
      </c>
      <c r="C13" s="4">
        <v>182.8</v>
      </c>
      <c r="D13" s="4">
        <v>19.077680538703852</v>
      </c>
      <c r="E13" s="4">
        <v>4.0666666666666664</v>
      </c>
      <c r="F13" s="4">
        <v>0.63968382994949213</v>
      </c>
      <c r="G13" s="4">
        <f>C13*E13</f>
        <v>743.38666666666666</v>
      </c>
      <c r="I13" s="4"/>
      <c r="J13" s="4"/>
      <c r="K13" s="4"/>
      <c r="P13" s="4"/>
      <c r="R13">
        <f>R5+R7</f>
        <v>259</v>
      </c>
    </row>
    <row r="14" spans="1:23" x14ac:dyDescent="0.2">
      <c r="B14" s="3" t="s">
        <v>2</v>
      </c>
      <c r="C14" s="4">
        <v>280</v>
      </c>
      <c r="D14" s="4">
        <v>31.119464208619963</v>
      </c>
      <c r="E14" s="4">
        <v>3.45</v>
      </c>
      <c r="F14" s="4">
        <v>0.51041778553403983</v>
      </c>
      <c r="G14" s="4">
        <f>C14*E14</f>
        <v>966</v>
      </c>
      <c r="I14" s="4"/>
      <c r="J14" s="4"/>
      <c r="K14" s="4"/>
      <c r="P14" s="4"/>
      <c r="R14">
        <f>R8</f>
        <v>116</v>
      </c>
    </row>
    <row r="15" spans="1:23" x14ac:dyDescent="0.2">
      <c r="B15" s="3"/>
      <c r="C15" s="4"/>
      <c r="D15" s="4"/>
      <c r="E15" s="4"/>
      <c r="F15" s="4"/>
      <c r="G15" s="4"/>
      <c r="H15" s="4"/>
      <c r="I15" s="4"/>
      <c r="J15" s="4"/>
      <c r="K15" s="4"/>
      <c r="L15" s="4"/>
      <c r="M15" s="4"/>
      <c r="N15" s="4"/>
    </row>
    <row r="16" spans="1:23" x14ac:dyDescent="0.2">
      <c r="W16" s="1"/>
    </row>
    <row r="17" spans="1:20" x14ac:dyDescent="0.2">
      <c r="A17" t="s">
        <v>26</v>
      </c>
    </row>
    <row r="18" spans="1:20" x14ac:dyDescent="0.2">
      <c r="A18" t="s">
        <v>27</v>
      </c>
    </row>
    <row r="19" spans="1:20" x14ac:dyDescent="0.2">
      <c r="A19" t="s">
        <v>28</v>
      </c>
    </row>
    <row r="20" spans="1:20" x14ac:dyDescent="0.2">
      <c r="A20" t="s">
        <v>29</v>
      </c>
    </row>
    <row r="21" spans="1:20" x14ac:dyDescent="0.2">
      <c r="I21" s="6"/>
      <c r="J21" s="6"/>
      <c r="K21" s="6"/>
      <c r="L21" s="47"/>
      <c r="M21" s="47"/>
      <c r="N21" s="6"/>
    </row>
    <row r="22" spans="1:20" x14ac:dyDescent="0.2">
      <c r="I22" s="28"/>
      <c r="J22" s="35"/>
      <c r="K22" s="28"/>
      <c r="L22" s="48"/>
      <c r="M22" s="48"/>
      <c r="N22" s="49"/>
    </row>
    <row r="23" spans="1:20" x14ac:dyDescent="0.2">
      <c r="I23" s="55"/>
      <c r="J23" s="35"/>
      <c r="K23" s="28"/>
      <c r="L23" s="7"/>
      <c r="M23" s="7"/>
      <c r="N23" s="50"/>
    </row>
    <row r="24" spans="1:20" x14ac:dyDescent="0.2">
      <c r="I24" s="28"/>
      <c r="J24" s="35"/>
      <c r="K24" s="28"/>
      <c r="L24" s="50"/>
      <c r="M24" s="50"/>
      <c r="N24" s="49"/>
    </row>
    <row r="25" spans="1:20" x14ac:dyDescent="0.2">
      <c r="I25" s="28"/>
      <c r="J25" s="35"/>
      <c r="K25" s="28"/>
      <c r="L25" s="7"/>
      <c r="M25" s="7"/>
      <c r="N25" s="51"/>
    </row>
    <row r="26" spans="1:20" ht="85" x14ac:dyDescent="0.2">
      <c r="A26" s="8" t="s">
        <v>5</v>
      </c>
      <c r="B26" s="31" t="s">
        <v>6</v>
      </c>
      <c r="C26" s="36" t="s">
        <v>75</v>
      </c>
      <c r="D26" s="37" t="s">
        <v>76</v>
      </c>
      <c r="E26" s="37" t="s">
        <v>77</v>
      </c>
      <c r="F26" s="37" t="s">
        <v>78</v>
      </c>
      <c r="G26" s="23" t="s">
        <v>25</v>
      </c>
      <c r="H26" s="37" t="s">
        <v>36</v>
      </c>
      <c r="I26" s="36" t="s">
        <v>24</v>
      </c>
      <c r="J26" s="37" t="s">
        <v>31</v>
      </c>
      <c r="K26" s="37" t="s">
        <v>32</v>
      </c>
      <c r="L26" s="56" t="s">
        <v>33</v>
      </c>
      <c r="M26" s="23" t="s">
        <v>25</v>
      </c>
      <c r="N26" s="38" t="s">
        <v>37</v>
      </c>
      <c r="O26" s="6"/>
      <c r="Q26" s="6" t="s">
        <v>7</v>
      </c>
      <c r="R26" s="6" t="s">
        <v>8</v>
      </c>
      <c r="S26" s="6" t="s">
        <v>16</v>
      </c>
      <c r="T26" s="6" t="s">
        <v>15</v>
      </c>
    </row>
    <row r="27" spans="1:20" x14ac:dyDescent="0.2">
      <c r="A27" s="11" t="s">
        <v>2</v>
      </c>
      <c r="B27" s="32" t="s">
        <v>9</v>
      </c>
      <c r="C27" s="42">
        <v>1628</v>
      </c>
      <c r="D27" s="24">
        <f>C27/Q27</f>
        <v>5.5186440677966102</v>
      </c>
      <c r="E27" s="43">
        <f>D27/14</f>
        <v>0.39418886198547215</v>
      </c>
      <c r="F27" s="24">
        <f>E27*$G$14</f>
        <v>380.78644067796608</v>
      </c>
      <c r="G27" s="24" t="s">
        <v>14</v>
      </c>
      <c r="H27" s="14" t="s">
        <v>14</v>
      </c>
      <c r="I27" s="42">
        <v>501</v>
      </c>
      <c r="J27" s="24">
        <f>I27/R27</f>
        <v>3.8837209302325579</v>
      </c>
      <c r="K27" s="25">
        <f>J27/14</f>
        <v>0.27740863787375414</v>
      </c>
      <c r="L27" s="57">
        <f>K27*G14</f>
        <v>267.97674418604652</v>
      </c>
      <c r="M27" s="25" t="s">
        <v>14</v>
      </c>
      <c r="N27" s="46" t="s">
        <v>14</v>
      </c>
      <c r="O27" s="30"/>
      <c r="P27" s="12" t="s">
        <v>17</v>
      </c>
      <c r="Q27" s="13">
        <v>295</v>
      </c>
      <c r="R27" s="13">
        <v>129</v>
      </c>
      <c r="S27" s="14">
        <f>Q27+R27</f>
        <v>424</v>
      </c>
      <c r="T27" s="15">
        <f>(R27/Q27)*100</f>
        <v>43.728813559322035</v>
      </c>
    </row>
    <row r="28" spans="1:20" x14ac:dyDescent="0.2">
      <c r="A28" s="10" t="s">
        <v>2</v>
      </c>
      <c r="B28" s="33" t="s">
        <v>10</v>
      </c>
      <c r="C28" s="40">
        <v>1958</v>
      </c>
      <c r="D28" s="27">
        <f>C28/Q28</f>
        <v>7.4448669201520916</v>
      </c>
      <c r="E28" s="41">
        <f t="shared" ref="E28:E31" si="4">D28/14</f>
        <v>0.53177620858229224</v>
      </c>
      <c r="F28" s="27">
        <f>E28*$G$14</f>
        <v>513.69581749049428</v>
      </c>
      <c r="G28" s="52">
        <f>F28-F27</f>
        <v>132.90937681252819</v>
      </c>
      <c r="H28" s="53">
        <f>(G28/F27)*100</f>
        <v>34.90391532216627</v>
      </c>
      <c r="I28" s="40">
        <v>778.5</v>
      </c>
      <c r="J28" s="27">
        <f>I28/R28</f>
        <v>5.295918367346939</v>
      </c>
      <c r="K28" s="26">
        <f t="shared" ref="K28:K31" si="5">J28/14</f>
        <v>0.3782798833819242</v>
      </c>
      <c r="L28" s="58">
        <f>K28*G14</f>
        <v>365.41836734693879</v>
      </c>
      <c r="M28" s="26">
        <f>L28-L27</f>
        <v>97.441623160892277</v>
      </c>
      <c r="N28" s="45">
        <f>((L28-L27)/L27)*100</f>
        <v>36.361969937675674</v>
      </c>
      <c r="O28" s="30"/>
      <c r="P28" s="18" t="s">
        <v>18</v>
      </c>
      <c r="Q28" s="19">
        <v>263</v>
      </c>
      <c r="R28" s="19">
        <v>147</v>
      </c>
      <c r="S28" s="20">
        <f t="shared" ref="S28:S31" si="6">Q28+R28</f>
        <v>410</v>
      </c>
      <c r="T28" s="21">
        <f>(R28/Q28)*100</f>
        <v>55.893536121673002</v>
      </c>
    </row>
    <row r="29" spans="1:20" x14ac:dyDescent="0.2">
      <c r="A29" s="11" t="s">
        <v>11</v>
      </c>
      <c r="B29" s="32" t="s">
        <v>9</v>
      </c>
      <c r="C29" s="39">
        <v>1758.9</v>
      </c>
      <c r="D29" s="29">
        <f>C29/Q29</f>
        <v>7.8522321428571429</v>
      </c>
      <c r="E29" s="35">
        <f t="shared" si="4"/>
        <v>0.56087372448979589</v>
      </c>
      <c r="F29" s="29">
        <f>E29*$G$13</f>
        <v>416.94604846938773</v>
      </c>
      <c r="G29" s="54" t="s">
        <v>14</v>
      </c>
      <c r="H29" s="22" t="s">
        <v>14</v>
      </c>
      <c r="I29" s="39">
        <v>492</v>
      </c>
      <c r="J29" s="29">
        <f>I29/R29</f>
        <v>5.3478260869565215</v>
      </c>
      <c r="K29" s="30">
        <f t="shared" si="5"/>
        <v>0.38198757763975155</v>
      </c>
      <c r="L29" s="59">
        <f>K29*$G$13</f>
        <v>283.96447204968945</v>
      </c>
      <c r="M29" s="30" t="s">
        <v>14</v>
      </c>
      <c r="N29" s="44" t="s">
        <v>14</v>
      </c>
      <c r="O29" s="30"/>
      <c r="P29" s="12" t="s">
        <v>19</v>
      </c>
      <c r="Q29" s="13">
        <v>224</v>
      </c>
      <c r="R29" s="13">
        <v>92</v>
      </c>
      <c r="S29" s="14">
        <f t="shared" si="6"/>
        <v>316</v>
      </c>
      <c r="T29" s="15">
        <f t="shared" ref="T29:T30" si="7">(R29/Q29)*100</f>
        <v>41.071428571428569</v>
      </c>
    </row>
    <row r="30" spans="1:20" x14ac:dyDescent="0.2">
      <c r="A30" s="9" t="s">
        <v>11</v>
      </c>
      <c r="B30" s="34" t="s">
        <v>12</v>
      </c>
      <c r="C30" s="39">
        <v>1553.5</v>
      </c>
      <c r="D30" s="29">
        <f>C30/Q31</f>
        <v>7.293427230046948</v>
      </c>
      <c r="E30" s="35">
        <f t="shared" si="4"/>
        <v>0.52095908786049627</v>
      </c>
      <c r="F30" s="29">
        <f>E30*$G$13</f>
        <v>387.27403979432142</v>
      </c>
      <c r="G30" s="54">
        <f>F30-F29</f>
        <v>-29.672008675066309</v>
      </c>
      <c r="H30" s="22">
        <f>(G30/F29)*100</f>
        <v>-7.1165103456412373</v>
      </c>
      <c r="I30" s="39">
        <v>729</v>
      </c>
      <c r="J30" s="29">
        <f>I30/R31</f>
        <v>6.2844827586206895</v>
      </c>
      <c r="K30" s="30">
        <f t="shared" si="5"/>
        <v>0.44889162561576351</v>
      </c>
      <c r="L30" s="59">
        <f>K30*$G$13</f>
        <v>333.70004926108373</v>
      </c>
      <c r="M30" s="30">
        <f>L30-L29</f>
        <v>49.735577211394286</v>
      </c>
      <c r="N30" s="44">
        <f>(M30/L29)*100</f>
        <v>17.514718250630775</v>
      </c>
      <c r="O30" s="30"/>
      <c r="P30" s="16" t="s">
        <v>20</v>
      </c>
      <c r="Q30" s="2">
        <v>232</v>
      </c>
      <c r="R30" s="2">
        <v>112</v>
      </c>
      <c r="S30">
        <f t="shared" si="6"/>
        <v>344</v>
      </c>
      <c r="T30" s="17">
        <f t="shared" si="7"/>
        <v>48.275862068965516</v>
      </c>
    </row>
    <row r="31" spans="1:20" x14ac:dyDescent="0.2">
      <c r="A31" s="10" t="s">
        <v>11</v>
      </c>
      <c r="B31" s="33" t="s">
        <v>10</v>
      </c>
      <c r="C31" s="40">
        <v>1793.5</v>
      </c>
      <c r="D31" s="27">
        <f>C31/Q30</f>
        <v>7.7306034482758621</v>
      </c>
      <c r="E31" s="41">
        <f t="shared" si="4"/>
        <v>0.55218596059113301</v>
      </c>
      <c r="F31" s="27">
        <f>E31*$G$13</f>
        <v>410.48768062397374</v>
      </c>
      <c r="G31" s="52">
        <f>F31-F29</f>
        <v>-6.4583678454139886</v>
      </c>
      <c r="H31" s="53">
        <f>(G31/F29)*100</f>
        <v>-1.5489696734440124</v>
      </c>
      <c r="I31" s="40">
        <v>630</v>
      </c>
      <c r="J31" s="27">
        <f>I31/R30</f>
        <v>5.625</v>
      </c>
      <c r="K31" s="26">
        <f t="shared" si="5"/>
        <v>0.4017857142857143</v>
      </c>
      <c r="L31" s="58">
        <f>K31*$G$13</f>
        <v>298.68214285714288</v>
      </c>
      <c r="M31" s="26">
        <f>L31-L29</f>
        <v>14.71767080745343</v>
      </c>
      <c r="N31" s="45">
        <f>(M31/L29)*100</f>
        <v>5.1829268292682968</v>
      </c>
      <c r="O31" s="30"/>
      <c r="P31" s="18" t="s">
        <v>21</v>
      </c>
      <c r="Q31" s="19">
        <v>213</v>
      </c>
      <c r="R31" s="19">
        <v>116</v>
      </c>
      <c r="S31" s="20">
        <f t="shared" si="6"/>
        <v>329</v>
      </c>
      <c r="T31" s="21">
        <f>(R31/Q31)*100</f>
        <v>54.460093896713616</v>
      </c>
    </row>
    <row r="34" spans="1:18" x14ac:dyDescent="0.2">
      <c r="R34">
        <f>R27/14</f>
        <v>9.2142857142857135</v>
      </c>
    </row>
    <row r="35" spans="1:18" x14ac:dyDescent="0.2">
      <c r="R35">
        <f t="shared" ref="R35:R37" si="8">R28/14</f>
        <v>10.5</v>
      </c>
    </row>
    <row r="36" spans="1:18" x14ac:dyDescent="0.2">
      <c r="R36">
        <f t="shared" si="8"/>
        <v>6.5714285714285712</v>
      </c>
    </row>
    <row r="37" spans="1:18" x14ac:dyDescent="0.2">
      <c r="R37">
        <f t="shared" si="8"/>
        <v>8</v>
      </c>
    </row>
    <row r="38" spans="1:18" x14ac:dyDescent="0.2">
      <c r="C38" s="73"/>
      <c r="D38" s="73"/>
      <c r="E38" s="73"/>
      <c r="F38" s="73"/>
      <c r="G38" s="73"/>
      <c r="H38" s="73"/>
      <c r="I38" s="73"/>
      <c r="J38" s="73"/>
      <c r="K38" s="73"/>
      <c r="L38" s="73"/>
      <c r="M38" s="73"/>
      <c r="N38" s="73"/>
      <c r="R38">
        <f>R31/14</f>
        <v>8.2857142857142865</v>
      </c>
    </row>
    <row r="39" spans="1:18" x14ac:dyDescent="0.2">
      <c r="A39" s="34"/>
      <c r="B39" s="68"/>
      <c r="C39" s="6"/>
      <c r="D39" s="6"/>
      <c r="E39" s="6"/>
      <c r="F39" s="6"/>
      <c r="G39" s="47"/>
      <c r="H39" s="6"/>
      <c r="I39" s="6"/>
      <c r="J39" s="6"/>
      <c r="K39" s="6"/>
      <c r="L39" s="6"/>
      <c r="M39" s="47"/>
      <c r="N39" s="6"/>
    </row>
    <row r="40" spans="1:18" x14ac:dyDescent="0.2">
      <c r="A40" s="34"/>
      <c r="B40" s="34"/>
      <c r="C40" s="28"/>
      <c r="D40" s="29"/>
      <c r="E40" s="35"/>
      <c r="F40" s="29"/>
      <c r="G40" s="29"/>
      <c r="I40" s="28"/>
      <c r="J40" s="29"/>
      <c r="K40" s="30"/>
      <c r="L40" s="30"/>
      <c r="M40" s="30"/>
      <c r="N40" s="30"/>
    </row>
    <row r="41" spans="1:18" x14ac:dyDescent="0.2">
      <c r="A41" s="34"/>
      <c r="B41" s="34"/>
      <c r="C41" s="28"/>
      <c r="D41" s="29"/>
      <c r="E41" s="35"/>
      <c r="F41" s="29"/>
      <c r="G41" s="54"/>
      <c r="H41" s="22"/>
      <c r="I41" s="28"/>
      <c r="J41" s="29"/>
      <c r="K41" s="30"/>
      <c r="L41" s="30"/>
      <c r="M41" s="30"/>
      <c r="N41" s="69"/>
    </row>
    <row r="42" spans="1:18" x14ac:dyDescent="0.2">
      <c r="A42" s="34"/>
      <c r="B42" s="34"/>
      <c r="C42" s="28"/>
      <c r="D42" s="29"/>
      <c r="E42" s="35"/>
      <c r="F42" s="29"/>
      <c r="G42" s="54"/>
      <c r="H42" s="22"/>
      <c r="I42" s="28"/>
      <c r="J42" s="29"/>
      <c r="K42" s="30"/>
      <c r="L42" s="30"/>
      <c r="M42" s="30"/>
      <c r="N42" s="69"/>
    </row>
    <row r="43" spans="1:18" x14ac:dyDescent="0.2">
      <c r="A43" s="34"/>
      <c r="B43" s="34"/>
      <c r="C43" s="28"/>
      <c r="D43" s="29"/>
      <c r="E43" s="35"/>
      <c r="F43" s="29"/>
      <c r="G43" s="54"/>
      <c r="H43" s="22"/>
      <c r="I43" s="28"/>
      <c r="J43" s="29"/>
      <c r="K43" s="30"/>
      <c r="L43" s="30"/>
      <c r="M43" s="30"/>
      <c r="N43" s="69"/>
    </row>
    <row r="44" spans="1:18" x14ac:dyDescent="0.2">
      <c r="A44" s="34"/>
      <c r="B44" s="34"/>
      <c r="C44" s="28"/>
      <c r="D44" s="29"/>
      <c r="E44" s="35"/>
      <c r="F44" s="29"/>
      <c r="G44" s="54"/>
      <c r="H44" s="22"/>
      <c r="I44" s="28"/>
      <c r="J44" s="29"/>
      <c r="K44" s="30"/>
      <c r="L44" s="30"/>
      <c r="M44" s="30"/>
      <c r="N44" s="69"/>
    </row>
  </sheetData>
  <mergeCells count="4">
    <mergeCell ref="C2:H2"/>
    <mergeCell ref="I2:N2"/>
    <mergeCell ref="C38:H38"/>
    <mergeCell ref="I38:N3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2"/>
  <sheetViews>
    <sheetView topLeftCell="B1" zoomScale="130" zoomScaleNormal="130" workbookViewId="0">
      <selection activeCell="I9" sqref="I9"/>
    </sheetView>
  </sheetViews>
  <sheetFormatPr baseColWidth="10" defaultColWidth="8.83203125" defaultRowHeight="16" x14ac:dyDescent="0.2"/>
  <cols>
    <col min="1" max="1" width="17.5" customWidth="1"/>
    <col min="2" max="24" width="12.5" customWidth="1"/>
  </cols>
  <sheetData>
    <row r="1" spans="1:21" x14ac:dyDescent="0.2">
      <c r="A1" s="34" t="s">
        <v>40</v>
      </c>
    </row>
    <row r="2" spans="1:21" x14ac:dyDescent="0.2">
      <c r="A2" s="34" t="s">
        <v>71</v>
      </c>
    </row>
    <row r="4" spans="1:21" x14ac:dyDescent="0.2">
      <c r="A4" s="34" t="s">
        <v>65</v>
      </c>
    </row>
    <row r="5" spans="1:21" x14ac:dyDescent="0.2">
      <c r="A5" s="61" t="s">
        <v>66</v>
      </c>
    </row>
    <row r="6" spans="1:21" x14ac:dyDescent="0.2">
      <c r="A6" s="61" t="s">
        <v>67</v>
      </c>
    </row>
    <row r="7" spans="1:21" x14ac:dyDescent="0.2">
      <c r="A7" s="61" t="s">
        <v>68</v>
      </c>
    </row>
    <row r="8" spans="1:21" x14ac:dyDescent="0.2">
      <c r="A8" s="61" t="s">
        <v>44</v>
      </c>
    </row>
    <row r="9" spans="1:21" x14ac:dyDescent="0.2">
      <c r="A9" s="61" t="s">
        <v>63</v>
      </c>
    </row>
    <row r="10" spans="1:21" x14ac:dyDescent="0.2">
      <c r="A10" s="61" t="s">
        <v>64</v>
      </c>
    </row>
    <row r="11" spans="1:21" x14ac:dyDescent="0.2">
      <c r="A11" s="61"/>
    </row>
    <row r="13" spans="1:21" ht="136" x14ac:dyDescent="0.2">
      <c r="B13" s="62" t="s">
        <v>43</v>
      </c>
      <c r="C13" s="62" t="s">
        <v>45</v>
      </c>
      <c r="D13" s="62" t="s">
        <v>46</v>
      </c>
      <c r="E13" s="62" t="s">
        <v>47</v>
      </c>
      <c r="F13" s="62" t="s">
        <v>48</v>
      </c>
      <c r="G13" s="62" t="s">
        <v>49</v>
      </c>
      <c r="H13" s="62" t="s">
        <v>50</v>
      </c>
      <c r="I13" s="62" t="s">
        <v>52</v>
      </c>
      <c r="J13" s="62" t="s">
        <v>56</v>
      </c>
      <c r="K13" s="62" t="s">
        <v>51</v>
      </c>
      <c r="L13" s="62" t="s">
        <v>62</v>
      </c>
      <c r="M13" s="62"/>
      <c r="N13" s="62" t="s">
        <v>57</v>
      </c>
      <c r="O13" s="62" t="s">
        <v>58</v>
      </c>
      <c r="P13" s="62" t="s">
        <v>59</v>
      </c>
      <c r="Q13" s="62" t="s">
        <v>53</v>
      </c>
      <c r="R13" s="62" t="s">
        <v>54</v>
      </c>
      <c r="S13" s="62" t="s">
        <v>60</v>
      </c>
      <c r="T13" s="62" t="s">
        <v>55</v>
      </c>
      <c r="U13" s="62" t="s">
        <v>61</v>
      </c>
    </row>
    <row r="14" spans="1:21" x14ac:dyDescent="0.2">
      <c r="A14" s="34" t="s">
        <v>41</v>
      </c>
      <c r="B14" s="63">
        <f>Sheet1!G14</f>
        <v>966</v>
      </c>
      <c r="C14" s="63">
        <f>B14/Sheet1!T4*Sheet1!T5</f>
        <v>1234.727208418074</v>
      </c>
      <c r="D14" s="65"/>
      <c r="E14" s="64">
        <f>Sheet1!E4</f>
        <v>2.1117481840193706E-3</v>
      </c>
      <c r="F14" s="64">
        <f>Sheet1!E5</f>
        <v>2.8488946224877782E-3</v>
      </c>
      <c r="G14" s="64"/>
      <c r="H14" s="64">
        <f>B14*E14</f>
        <v>2.0399487457627119</v>
      </c>
      <c r="I14" s="64">
        <f>F14*C14</f>
        <v>3.5176077043015974</v>
      </c>
      <c r="J14" s="67">
        <f>(I14-H14)/H14</f>
        <v>0.72436082602967899</v>
      </c>
      <c r="K14" s="64"/>
      <c r="L14" s="64"/>
      <c r="M14" s="64"/>
      <c r="N14" s="64">
        <f>Sheet1!K4</f>
        <v>1.4861705426356588E-3</v>
      </c>
      <c r="O14" s="64">
        <f>Sheet1!K5</f>
        <v>2.0265709426627795E-3</v>
      </c>
      <c r="P14" s="64"/>
      <c r="Q14" s="64">
        <f>B14*N14</f>
        <v>1.4356407441860464</v>
      </c>
      <c r="R14" s="64">
        <f>C14*O14</f>
        <v>2.5022622826951988</v>
      </c>
      <c r="S14" s="67">
        <f>(R14-Q14)/Q14</f>
        <v>0.74295853111488985</v>
      </c>
      <c r="T14" s="64"/>
    </row>
    <row r="15" spans="1:21" x14ac:dyDescent="0.2">
      <c r="A15" s="34" t="s">
        <v>42</v>
      </c>
      <c r="B15" s="63">
        <f>Sheet1!G13</f>
        <v>743.38666666666666</v>
      </c>
      <c r="C15" s="63">
        <f>B15/Sheet1!T6*Sheet1!T7</f>
        <v>873.78582708645683</v>
      </c>
      <c r="D15" s="63">
        <f>B15/Sheet1!T6*Sheet1!T8</f>
        <v>985.71949105259591</v>
      </c>
      <c r="E15" s="64">
        <f>Sheet1!E6</f>
        <v>3.0046556122448977E-3</v>
      </c>
      <c r="F15" s="64">
        <f>Sheet1!E8</f>
        <v>2.9584051724137932E-3</v>
      </c>
      <c r="G15" s="64">
        <f>Sheet1!E7</f>
        <v>2.7909456740442653E-3</v>
      </c>
      <c r="H15" s="64">
        <f>E15*B15</f>
        <v>2.2336209200680268</v>
      </c>
      <c r="I15" s="64">
        <f>C15*F15</f>
        <v>2.5850125104344381</v>
      </c>
      <c r="J15" s="67">
        <f>(I15-H15)/H15</f>
        <v>0.15731926004512412</v>
      </c>
      <c r="K15" s="64">
        <f>D15*G15</f>
        <v>2.7510895493743575</v>
      </c>
      <c r="L15" s="67">
        <f>(K15-H15)/H15</f>
        <v>0.23167253881673472</v>
      </c>
      <c r="M15" s="67"/>
      <c r="N15" s="66">
        <f>Sheet1!K6</f>
        <v>2.0464347826086955E-3</v>
      </c>
      <c r="O15" s="66">
        <f>Sheet1!K8</f>
        <v>2.1524999999999999E-3</v>
      </c>
      <c r="P15" s="64">
        <f>Sheet1!K7</f>
        <v>2.4048620689655171E-3</v>
      </c>
      <c r="Q15" s="64">
        <f>B15*N15</f>
        <v>1.5212923315942029</v>
      </c>
      <c r="R15" s="64">
        <f>C15*O15</f>
        <v>1.8808239928035984</v>
      </c>
      <c r="S15" s="67">
        <f>(R15-Q15)/Q15</f>
        <v>0.2363330529857024</v>
      </c>
      <c r="T15" s="64">
        <f>D15*P15</f>
        <v>2.3705194146723825</v>
      </c>
      <c r="U15" s="67">
        <f>(T15-Q15)/Q15</f>
        <v>0.55822741326004832</v>
      </c>
    </row>
    <row r="17" spans="1:3" x14ac:dyDescent="0.2">
      <c r="C17" s="65"/>
    </row>
    <row r="18" spans="1:3" x14ac:dyDescent="0.2">
      <c r="A18" s="34" t="s">
        <v>69</v>
      </c>
    </row>
    <row r="19" spans="1:3" x14ac:dyDescent="0.2">
      <c r="A19" s="61" t="s">
        <v>70</v>
      </c>
    </row>
    <row r="20" spans="1:3" x14ac:dyDescent="0.2">
      <c r="A20" s="61" t="s">
        <v>72</v>
      </c>
    </row>
    <row r="21" spans="1:3" x14ac:dyDescent="0.2">
      <c r="A21" s="61" t="s">
        <v>74</v>
      </c>
    </row>
    <row r="22" spans="1:3" x14ac:dyDescent="0.2">
      <c r="A22" s="61" t="s">
        <v>73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A33377061D964B8B22E5667091EE75" ma:contentTypeVersion="10" ma:contentTypeDescription="Create a new document." ma:contentTypeScope="" ma:versionID="66e1082c1f33e3d749ea5db3bc359e82">
  <xsd:schema xmlns:xsd="http://www.w3.org/2001/XMLSchema" xmlns:xs="http://www.w3.org/2001/XMLSchema" xmlns:p="http://schemas.microsoft.com/office/2006/metadata/properties" xmlns:ns3="0d0500e1-0ac4-4805-8fda-a4d58abf0a35" targetNamespace="http://schemas.microsoft.com/office/2006/metadata/properties" ma:root="true" ma:fieldsID="62a141b12990041946e9a3658cb3b952" ns3:_="">
    <xsd:import namespace="0d0500e1-0ac4-4805-8fda-a4d58abf0a3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0500e1-0ac4-4805-8fda-a4d58abf0a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12144C-8109-4D63-BB50-9A3DEBF5C3AF}">
  <ds:schemaRefs>
    <ds:schemaRef ds:uri="http://schemas.microsoft.com/sharepoint/v3/contenttype/forms"/>
  </ds:schemaRefs>
</ds:datastoreItem>
</file>

<file path=customXml/itemProps2.xml><?xml version="1.0" encoding="utf-8"?>
<ds:datastoreItem xmlns:ds="http://schemas.openxmlformats.org/officeDocument/2006/customXml" ds:itemID="{A52353F3-CC38-4078-9714-17614B6846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0500e1-0ac4-4805-8fda-a4d58abf0a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96C93-E43C-4594-84AC-427C02B98D1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0d0500e1-0ac4-4805-8fda-a4d58abf0a3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Sandy musings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2023-08-10T10:26:56Z</dcterms:created>
  <dcterms:modified xsi:type="dcterms:W3CDTF">2023-09-10T16:35:38Z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0x01010073A33377061D964B8B22E5667091EE75</vt:lpwstr>
  </property>
</Properties>
</file>