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680" yWindow="1680" windowWidth="23920" windowHeight="12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28" i="1"/>
  <c r="B29" i="1"/>
  <c r="B30" i="1"/>
  <c r="B31" i="1"/>
  <c r="B32" i="1"/>
  <c r="B35" i="1"/>
  <c r="B36" i="1"/>
  <c r="B9" i="1"/>
  <c r="B10" i="1"/>
  <c r="B37" i="1"/>
  <c r="B38" i="1"/>
  <c r="B48" i="1"/>
  <c r="B88" i="1"/>
  <c r="B77" i="1"/>
  <c r="B78" i="1"/>
  <c r="B14" i="1"/>
  <c r="B16" i="1"/>
  <c r="B17" i="1"/>
  <c r="B18" i="1"/>
  <c r="B19" i="1"/>
  <c r="B20" i="1"/>
  <c r="B56" i="1"/>
  <c r="B57" i="1"/>
  <c r="B58" i="1"/>
  <c r="B79" i="1"/>
  <c r="B80" i="1"/>
  <c r="B89" i="1"/>
  <c r="B90" i="1"/>
  <c r="B109" i="1"/>
  <c r="B99" i="1"/>
  <c r="B101" i="1"/>
  <c r="B110" i="1"/>
  <c r="B111" i="1"/>
  <c r="B68" i="1"/>
  <c r="B112" i="1"/>
  <c r="B113" i="1"/>
  <c r="B91" i="1"/>
  <c r="B62" i="1"/>
  <c r="B63" i="1"/>
  <c r="B76" i="1"/>
  <c r="B46" i="1"/>
</calcChain>
</file>

<file path=xl/sharedStrings.xml><?xml version="1.0" encoding="utf-8"?>
<sst xmlns="http://schemas.openxmlformats.org/spreadsheetml/2006/main" count="129" uniqueCount="98">
  <si>
    <t>Watts</t>
  </si>
  <si>
    <t>GHash / Second</t>
  </si>
  <si>
    <t>Your rig</t>
  </si>
  <si>
    <t>$ / kWh</t>
  </si>
  <si>
    <t>$ / Hour</t>
  </si>
  <si>
    <t>Can be made more sophisticated with time-of-day or other parameters.</t>
  </si>
  <si>
    <t>$ / hour</t>
  </si>
  <si>
    <t>GHash / Hour</t>
  </si>
  <si>
    <t>$ / Month</t>
  </si>
  <si>
    <t>Can be made more sophisticated withseasonal, temperature,  or other parameters.</t>
  </si>
  <si>
    <t>electricity to mine</t>
  </si>
  <si>
    <t>electricity consumption</t>
  </si>
  <si>
    <t>Second / Hour</t>
  </si>
  <si>
    <t>hash rate</t>
  </si>
  <si>
    <t>kWh / GHash</t>
  </si>
  <si>
    <t>Watt / GHash</t>
  </si>
  <si>
    <t>kWh / Watt</t>
  </si>
  <si>
    <t>pool fee %</t>
  </si>
  <si>
    <t>bitcoin difficulty</t>
  </si>
  <si>
    <t>bounty amount</t>
  </si>
  <si>
    <t>GHash / Block</t>
  </si>
  <si>
    <t>Bitcoin / Block</t>
  </si>
  <si>
    <t>Bitcoin / GHash</t>
  </si>
  <si>
    <t>+ electricity to cool</t>
  </si>
  <si>
    <t>/ capacity</t>
  </si>
  <si>
    <t>= efficiency</t>
  </si>
  <si>
    <t>= electricity consumption</t>
  </si>
  <si>
    <t>= capacity</t>
  </si>
  <si>
    <t>= efficiency (non-standard unit)</t>
  </si>
  <si>
    <t>= effort</t>
  </si>
  <si>
    <t>/ effort</t>
  </si>
  <si>
    <t>* unit conversion</t>
  </si>
  <si>
    <t>* efficiency</t>
  </si>
  <si>
    <t>* capacity</t>
  </si>
  <si>
    <t>Bitcoin / Hour</t>
  </si>
  <si>
    <t>Hash / Block</t>
  </si>
  <si>
    <t>Hash</t>
  </si>
  <si>
    <t>* hash search space</t>
  </si>
  <si>
    <t>/ offset at min difficulty</t>
  </si>
  <si>
    <t>* exchange rate</t>
  </si>
  <si>
    <t>$ / Bitcoin</t>
  </si>
  <si>
    <t>= average reward rate</t>
  </si>
  <si>
    <t>= effort (in hashes)</t>
  </si>
  <si>
    <t>GHash / Hash</t>
  </si>
  <si>
    <t>The cost of staying ready to mine. Incurred whether or not your rig is mining.</t>
  </si>
  <si>
    <t>Hours / Month</t>
  </si>
  <si>
    <t>hours in a month</t>
  </si>
  <si>
    <t>* % of time rig is mining</t>
  </si>
  <si>
    <t>Other operating costs</t>
  </si>
  <si>
    <t>= overhead costs</t>
  </si>
  <si>
    <t>- overhead costs</t>
  </si>
  <si>
    <t>When to Mine?</t>
  </si>
  <si>
    <t>Jesse Heitler</t>
  </si>
  <si>
    <t>Expected reward rate</t>
  </si>
  <si>
    <t>expected reward rate</t>
  </si>
  <si>
    <t>= expected reward rate</t>
  </si>
  <si>
    <t>These numbers don't change you invest more money in your rig.</t>
  </si>
  <si>
    <t>* capacity of your rig</t>
  </si>
  <si>
    <t>Depends on your rig's capcity and the bitcoin reward and difficulty levels.</t>
  </si>
  <si>
    <t>* expected reward rate</t>
  </si>
  <si>
    <t>Cost structure</t>
  </si>
  <si>
    <t>= electricity cost</t>
  </si>
  <si>
    <t>Recurring facility fees</t>
  </si>
  <si>
    <t>These numbers are primarily set by where you locate your rig.</t>
  </si>
  <si>
    <t>Gross margin</t>
  </si>
  <si>
    <t>What you earn each hour that your rig is actively mining.</t>
  </si>
  <si>
    <t>= revenue</t>
  </si>
  <si>
    <t>pool fee expense</t>
  </si>
  <si>
    <t>= pool fees</t>
  </si>
  <si>
    <t>revenue</t>
  </si>
  <si>
    <t>Revenue</t>
  </si>
  <si>
    <t>What you pay to actively mine.</t>
  </si>
  <si>
    <t>Depends on your cost structure and the exchange rate.</t>
  </si>
  <si>
    <t>Depends your expected reward rate, your cost structure, and the exchange rate.</t>
  </si>
  <si>
    <t>The value of each hour that your rig is actively mining.</t>
  </si>
  <si>
    <t>= gross margin</t>
  </si>
  <si>
    <t>Your should mine when this is positive, and stop when it is negative.</t>
  </si>
  <si>
    <t>How much of the month is your rig actively mining.</t>
  </si>
  <si>
    <t>Depends on your gross margin.</t>
  </si>
  <si>
    <t>This can be predicted over time, or solved for what rate makes gross margin = 0</t>
  </si>
  <si>
    <t>Also what rate makes operating profit = 0</t>
  </si>
  <si>
    <t>Should be tied to when gross margin is positive.</t>
  </si>
  <si>
    <t>Active mining rate</t>
  </si>
  <si>
    <t>= active mining rate</t>
  </si>
  <si>
    <t>Version 0.2</t>
  </si>
  <si>
    <t>Operating profit</t>
  </si>
  <si>
    <t>= active mining cost</t>
  </si>
  <si>
    <t>Active mining costs</t>
  </si>
  <si>
    <t>+ electricity cost</t>
  </si>
  <si>
    <t>electricity rate</t>
  </si>
  <si>
    <t>= Pool cost</t>
  </si>
  <si>
    <t>- active mining costs</t>
  </si>
  <si>
    <t>= operating profit</t>
  </si>
  <si>
    <t>Your earnings per month before tax, interest, investments and other non-operating costs.</t>
  </si>
  <si>
    <t>If this is consistently negative you should try to change your cost structure.</t>
  </si>
  <si>
    <t>gross margin (per hour)</t>
  </si>
  <si>
    <t>* active mining rate</t>
  </si>
  <si>
    <t>gross margin as %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</si>
</sst>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"/>
    <numFmt numFmtId="165" formatCode="#,##0.000"/>
    <numFmt numFmtId="166" formatCode="#,##0.000000"/>
    <numFmt numFmtId="168" formatCode="0.0E+00"/>
    <numFmt numFmtId="169" formatCode="0.0.E+00"/>
    <numFmt numFmtId="171" formatCode="#,##0.00000"/>
    <numFmt numFmtId="173" formatCode="#,##0.00_ ;[Red]\-#,##0.00\ "/>
    <numFmt numFmtId="175" formatCode="0%;[Red]\-0%"/>
    <numFmt numFmtId="176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94">
    <xf numFmtId="3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  <xf numFmtId="3" fontId="4" fillId="0" borderId="0" applyNumberFormat="0" applyFill="0" applyBorder="0" applyAlignment="0" applyProtection="0"/>
    <xf numFmtId="3" fontId="5" fillId="0" borderId="0" applyNumberFormat="0" applyFill="0" applyBorder="0" applyAlignment="0" applyProtection="0"/>
  </cellStyleXfs>
  <cellXfs count="81">
    <xf numFmtId="3" fontId="0" fillId="0" borderId="0" xfId="0"/>
    <xf numFmtId="3" fontId="3" fillId="0" borderId="0" xfId="0" applyFont="1"/>
    <xf numFmtId="3" fontId="0" fillId="0" borderId="0" xfId="0" applyBorder="1"/>
    <xf numFmtId="3" fontId="0" fillId="0" borderId="0" xfId="0" applyFill="1" applyBorder="1"/>
    <xf numFmtId="3" fontId="0" fillId="0" borderId="2" xfId="0" applyBorder="1"/>
    <xf numFmtId="3" fontId="0" fillId="0" borderId="4" xfId="0" applyBorder="1"/>
    <xf numFmtId="3" fontId="0" fillId="0" borderId="7" xfId="0" applyBorder="1"/>
    <xf numFmtId="3" fontId="0" fillId="2" borderId="9" xfId="0" applyFill="1" applyBorder="1"/>
    <xf numFmtId="3" fontId="0" fillId="0" borderId="0" xfId="0" applyBorder="1" applyAlignment="1">
      <alignment horizontal="left" indent="1"/>
    </xf>
    <xf numFmtId="3" fontId="0" fillId="2" borderId="10" xfId="0" applyFill="1" applyBorder="1"/>
    <xf numFmtId="3" fontId="0" fillId="3" borderId="9" xfId="0" applyFill="1" applyBorder="1"/>
    <xf numFmtId="3" fontId="0" fillId="2" borderId="0" xfId="0" applyFill="1" applyBorder="1"/>
    <xf numFmtId="3" fontId="0" fillId="3" borderId="0" xfId="0" applyFill="1" applyBorder="1"/>
    <xf numFmtId="166" fontId="0" fillId="0" borderId="2" xfId="0" applyNumberFormat="1" applyBorder="1"/>
    <xf numFmtId="166" fontId="0" fillId="3" borderId="9" xfId="0" applyNumberFormat="1" applyFill="1" applyBorder="1"/>
    <xf numFmtId="3" fontId="2" fillId="0" borderId="2" xfId="0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4" fontId="0" fillId="2" borderId="9" xfId="0" applyNumberFormat="1" applyFill="1" applyBorder="1"/>
    <xf numFmtId="169" fontId="0" fillId="0" borderId="2" xfId="0" applyNumberFormat="1" applyBorder="1"/>
    <xf numFmtId="169" fontId="0" fillId="3" borderId="9" xfId="0" applyNumberFormat="1" applyFill="1" applyBorder="1"/>
    <xf numFmtId="168" fontId="0" fillId="0" borderId="2" xfId="0" applyNumberFormat="1" applyBorder="1"/>
    <xf numFmtId="168" fontId="0" fillId="0" borderId="0" xfId="0" applyNumberFormat="1" applyBorder="1"/>
    <xf numFmtId="168" fontId="2" fillId="0" borderId="2" xfId="0" applyNumberFormat="1" applyFont="1" applyBorder="1"/>
    <xf numFmtId="3" fontId="3" fillId="0" borderId="1" xfId="0" applyFont="1" applyBorder="1"/>
    <xf numFmtId="3" fontId="0" fillId="0" borderId="4" xfId="0" applyBorder="1" applyAlignment="1">
      <alignment horizontal="left" indent="1"/>
    </xf>
    <xf numFmtId="3" fontId="0" fillId="0" borderId="4" xfId="0" quotePrefix="1" applyBorder="1" applyAlignment="1">
      <alignment horizontal="left" indent="1"/>
    </xf>
    <xf numFmtId="3" fontId="0" fillId="0" borderId="6" xfId="0" applyBorder="1" applyAlignment="1">
      <alignment horizontal="left" indent="1"/>
    </xf>
    <xf numFmtId="3" fontId="6" fillId="0" borderId="0" xfId="0" applyFont="1"/>
    <xf numFmtId="3" fontId="6" fillId="0" borderId="0" xfId="0" applyFont="1" applyBorder="1"/>
    <xf numFmtId="3" fontId="6" fillId="0" borderId="0" xfId="0" applyFont="1" applyFill="1" applyBorder="1"/>
    <xf numFmtId="3" fontId="0" fillId="0" borderId="0" xfId="0" applyNumberFormat="1" applyBorder="1"/>
    <xf numFmtId="169" fontId="0" fillId="3" borderId="12" xfId="0" applyNumberFormat="1" applyFill="1" applyBorder="1"/>
    <xf numFmtId="168" fontId="0" fillId="0" borderId="2" xfId="0" applyNumberFormat="1" applyFont="1" applyBorder="1"/>
    <xf numFmtId="164" fontId="0" fillId="2" borderId="11" xfId="0" applyNumberFormat="1" applyFill="1" applyBorder="1"/>
    <xf numFmtId="169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4" fontId="0" fillId="0" borderId="2" xfId="0" applyNumberFormat="1" applyFont="1" applyBorder="1"/>
    <xf numFmtId="3" fontId="3" fillId="0" borderId="1" xfId="0" applyFont="1" applyBorder="1" applyAlignment="1">
      <alignment horizontal="left"/>
    </xf>
    <xf numFmtId="3" fontId="6" fillId="0" borderId="3" xfId="0" applyFont="1" applyBorder="1"/>
    <xf numFmtId="3" fontId="6" fillId="0" borderId="5" xfId="0" applyFont="1" applyBorder="1"/>
    <xf numFmtId="3" fontId="0" fillId="0" borderId="4" xfId="0" applyBorder="1" applyAlignment="1">
      <alignment horizontal="left" indent="2"/>
    </xf>
    <xf numFmtId="3" fontId="0" fillId="0" borderId="4" xfId="0" quotePrefix="1" applyBorder="1" applyAlignment="1">
      <alignment horizontal="left" indent="2"/>
    </xf>
    <xf numFmtId="3" fontId="0" fillId="0" borderId="4" xfId="0" quotePrefix="1" applyFont="1" applyBorder="1" applyAlignment="1">
      <alignment horizontal="left" indent="1"/>
    </xf>
    <xf numFmtId="3" fontId="6" fillId="0" borderId="5" xfId="0" applyFont="1" applyFill="1" applyBorder="1"/>
    <xf numFmtId="3" fontId="2" fillId="0" borderId="4" xfId="0" quotePrefix="1" applyFont="1" applyFill="1" applyBorder="1" applyAlignment="1">
      <alignment horizontal="left"/>
    </xf>
    <xf numFmtId="3" fontId="0" fillId="0" borderId="6" xfId="0" applyBorder="1"/>
    <xf numFmtId="3" fontId="6" fillId="0" borderId="8" xfId="0" applyFont="1" applyBorder="1"/>
    <xf numFmtId="3" fontId="0" fillId="0" borderId="4" xfId="0" quotePrefix="1" applyBorder="1" applyAlignment="1">
      <alignment horizontal="left"/>
    </xf>
    <xf numFmtId="3" fontId="2" fillId="0" borderId="4" xfId="0" quotePrefix="1" applyFont="1" applyBorder="1" applyAlignment="1">
      <alignment horizontal="left"/>
    </xf>
    <xf numFmtId="3" fontId="0" fillId="0" borderId="4" xfId="0" applyFill="1" applyBorder="1" applyAlignment="1">
      <alignment horizontal="left" indent="1"/>
    </xf>
    <xf numFmtId="3" fontId="0" fillId="0" borderId="4" xfId="0" quotePrefix="1" applyFill="1" applyBorder="1" applyAlignment="1">
      <alignment horizontal="left" indent="1"/>
    </xf>
    <xf numFmtId="3" fontId="2" fillId="0" borderId="4" xfId="0" quotePrefix="1" applyFont="1" applyBorder="1"/>
    <xf numFmtId="3" fontId="0" fillId="0" borderId="4" xfId="0" quotePrefix="1" applyFont="1" applyFill="1" applyBorder="1" applyAlignment="1">
      <alignment horizontal="left"/>
    </xf>
    <xf numFmtId="165" fontId="0" fillId="0" borderId="0" xfId="0" applyNumberFormat="1" applyFont="1" applyBorder="1"/>
    <xf numFmtId="3" fontId="0" fillId="0" borderId="4" xfId="0" quotePrefix="1" applyFont="1" applyFill="1" applyBorder="1" applyAlignment="1">
      <alignment horizontal="left" indent="1"/>
    </xf>
    <xf numFmtId="165" fontId="0" fillId="0" borderId="2" xfId="0" applyNumberFormat="1" applyFont="1" applyBorder="1"/>
    <xf numFmtId="3" fontId="0" fillId="0" borderId="2" xfId="0" applyNumberFormat="1" applyFont="1" applyBorder="1"/>
    <xf numFmtId="9" fontId="0" fillId="2" borderId="9" xfId="0" applyNumberFormat="1" applyFill="1" applyBorder="1"/>
    <xf numFmtId="3" fontId="3" fillId="0" borderId="4" xfId="0" applyFont="1" applyFill="1" applyBorder="1"/>
    <xf numFmtId="3" fontId="7" fillId="0" borderId="0" xfId="0" applyFont="1"/>
    <xf numFmtId="171" fontId="0" fillId="0" borderId="0" xfId="0" applyNumberFormat="1"/>
    <xf numFmtId="3" fontId="8" fillId="0" borderId="4" xfId="0" applyFont="1" applyBorder="1"/>
    <xf numFmtId="171" fontId="2" fillId="0" borderId="2" xfId="0" applyNumberFormat="1" applyFont="1" applyBorder="1"/>
    <xf numFmtId="3" fontId="0" fillId="0" borderId="0" xfId="0" quotePrefix="1" applyFont="1" applyFill="1" applyBorder="1" applyAlignment="1">
      <alignment horizontal="left"/>
    </xf>
    <xf numFmtId="9" fontId="0" fillId="2" borderId="0" xfId="0" applyNumberFormat="1" applyFill="1" applyBorder="1"/>
    <xf numFmtId="4" fontId="0" fillId="0" borderId="7" xfId="0" applyNumberFormat="1" applyBorder="1"/>
    <xf numFmtId="4" fontId="0" fillId="0" borderId="2" xfId="0" applyNumberFormat="1" applyBorder="1"/>
    <xf numFmtId="3" fontId="0" fillId="0" borderId="6" xfId="0" quotePrefix="1" applyFont="1" applyFill="1" applyBorder="1" applyAlignment="1">
      <alignment horizontal="left"/>
    </xf>
    <xf numFmtId="165" fontId="0" fillId="0" borderId="7" xfId="0" applyNumberFormat="1" applyFont="1" applyBorder="1"/>
    <xf numFmtId="3" fontId="3" fillId="0" borderId="1" xfId="0" quotePrefix="1" applyFont="1" applyFill="1" applyBorder="1" applyAlignment="1">
      <alignment horizontal="left"/>
    </xf>
    <xf numFmtId="3" fontId="8" fillId="0" borderId="4" xfId="0" quotePrefix="1" applyFont="1" applyFill="1" applyBorder="1" applyAlignment="1">
      <alignment horizontal="left"/>
    </xf>
    <xf numFmtId="4" fontId="0" fillId="0" borderId="0" xfId="0" applyNumberFormat="1" applyFont="1" applyBorder="1"/>
    <xf numFmtId="173" fontId="0" fillId="0" borderId="2" xfId="0" applyNumberFormat="1" applyFont="1" applyBorder="1"/>
    <xf numFmtId="175" fontId="6" fillId="0" borderId="0" xfId="197" applyNumberFormat="1" applyFont="1" applyBorder="1"/>
    <xf numFmtId="176" fontId="0" fillId="0" borderId="2" xfId="0" applyNumberFormat="1" applyBorder="1"/>
    <xf numFmtId="176" fontId="0" fillId="0" borderId="0" xfId="0" applyNumberFormat="1" applyBorder="1"/>
    <xf numFmtId="176" fontId="2" fillId="0" borderId="2" xfId="0" applyNumberFormat="1" applyFont="1" applyBorder="1"/>
    <xf numFmtId="3" fontId="8" fillId="0" borderId="4" xfId="0" applyFont="1" applyFill="1" applyBorder="1"/>
    <xf numFmtId="3" fontId="2" fillId="0" borderId="4" xfId="0" quotePrefix="1" applyFont="1" applyFill="1" applyBorder="1"/>
  </cellXfs>
  <cellStyles count="2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 customBuiltin="1"/>
    <cellStyle name="Percent" xfId="19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showGridLines="0" tabSelected="1" workbookViewId="0">
      <selection activeCell="B27" sqref="B27"/>
    </sheetView>
  </sheetViews>
  <sheetFormatPr baseColWidth="10" defaultRowHeight="15" x14ac:dyDescent="0"/>
  <cols>
    <col min="1" max="1" width="31.1640625" customWidth="1"/>
    <col min="2" max="2" width="8.83203125" bestFit="1" customWidth="1"/>
    <col min="3" max="3" width="33.5" style="28" customWidth="1"/>
    <col min="4" max="4" width="3.83203125" customWidth="1"/>
    <col min="5" max="5" width="27.83203125" customWidth="1"/>
  </cols>
  <sheetData>
    <row r="1" spans="1:5" ht="18">
      <c r="A1" s="61" t="s">
        <v>51</v>
      </c>
    </row>
    <row r="2" spans="1:5">
      <c r="A2" t="s">
        <v>84</v>
      </c>
    </row>
    <row r="3" spans="1:5">
      <c r="A3" t="s">
        <v>52</v>
      </c>
    </row>
    <row r="5" spans="1:5">
      <c r="A5" s="24" t="s">
        <v>2</v>
      </c>
      <c r="B5" s="4"/>
      <c r="C5" s="40"/>
    </row>
    <row r="6" spans="1:5">
      <c r="A6" s="63" t="s">
        <v>56</v>
      </c>
      <c r="B6" s="2"/>
      <c r="C6" s="41"/>
    </row>
    <row r="7" spans="1:5">
      <c r="A7" s="63"/>
      <c r="B7" s="2"/>
      <c r="C7" s="41"/>
    </row>
    <row r="8" spans="1:5">
      <c r="A8" s="25" t="s">
        <v>13</v>
      </c>
      <c r="B8" s="34">
        <v>5.5</v>
      </c>
      <c r="C8" s="41" t="s">
        <v>1</v>
      </c>
    </row>
    <row r="9" spans="1:5">
      <c r="A9" s="25" t="s">
        <v>31</v>
      </c>
      <c r="B9" s="12">
        <f>60*60</f>
        <v>3600</v>
      </c>
      <c r="C9" s="41" t="s">
        <v>12</v>
      </c>
    </row>
    <row r="10" spans="1:5">
      <c r="A10" s="53" t="s">
        <v>27</v>
      </c>
      <c r="B10" s="15">
        <f>B8*B9</f>
        <v>19800</v>
      </c>
      <c r="C10" s="41" t="s">
        <v>7</v>
      </c>
    </row>
    <row r="11" spans="1:5">
      <c r="A11" s="5"/>
      <c r="B11" s="2"/>
      <c r="C11" s="41"/>
    </row>
    <row r="12" spans="1:5">
      <c r="A12" s="42" t="s">
        <v>10</v>
      </c>
      <c r="B12" s="7">
        <v>40</v>
      </c>
      <c r="C12" s="41" t="s">
        <v>0</v>
      </c>
    </row>
    <row r="13" spans="1:5">
      <c r="A13" s="43" t="s">
        <v>23</v>
      </c>
      <c r="B13" s="9">
        <v>0</v>
      </c>
      <c r="C13" s="41" t="s">
        <v>0</v>
      </c>
      <c r="E13" t="s">
        <v>9</v>
      </c>
    </row>
    <row r="14" spans="1:5">
      <c r="A14" s="26" t="s">
        <v>26</v>
      </c>
      <c r="B14" s="2">
        <f>B12+B13</f>
        <v>40</v>
      </c>
      <c r="C14" s="41" t="s">
        <v>0</v>
      </c>
    </row>
    <row r="15" spans="1:5">
      <c r="A15" s="5"/>
      <c r="B15" s="2"/>
      <c r="C15" s="41"/>
    </row>
    <row r="16" spans="1:5">
      <c r="A16" s="42" t="s">
        <v>11</v>
      </c>
      <c r="B16" s="2">
        <f>B14</f>
        <v>40</v>
      </c>
      <c r="C16" s="41" t="s">
        <v>0</v>
      </c>
    </row>
    <row r="17" spans="1:3">
      <c r="A17" s="43" t="s">
        <v>24</v>
      </c>
      <c r="B17" s="2">
        <f>B10</f>
        <v>19800</v>
      </c>
      <c r="C17" s="41" t="s">
        <v>7</v>
      </c>
    </row>
    <row r="18" spans="1:3">
      <c r="A18" s="26" t="s">
        <v>28</v>
      </c>
      <c r="B18" s="13">
        <f>B16/B17</f>
        <v>2.0202020202020202E-3</v>
      </c>
      <c r="C18" s="41" t="s">
        <v>15</v>
      </c>
    </row>
    <row r="19" spans="1:3">
      <c r="A19" s="26" t="s">
        <v>31</v>
      </c>
      <c r="B19" s="14">
        <f>1/1000</f>
        <v>1E-3</v>
      </c>
      <c r="C19" s="41" t="s">
        <v>16</v>
      </c>
    </row>
    <row r="20" spans="1:3">
      <c r="A20" s="53" t="s">
        <v>25</v>
      </c>
      <c r="B20" s="17">
        <f>B18*B19</f>
        <v>2.0202020202020202E-6</v>
      </c>
      <c r="C20" s="41" t="s">
        <v>14</v>
      </c>
    </row>
    <row r="21" spans="1:3">
      <c r="A21" s="47"/>
      <c r="B21" s="6"/>
      <c r="C21" s="48"/>
    </row>
    <row r="22" spans="1:3">
      <c r="A22" s="2"/>
      <c r="B22" s="2"/>
      <c r="C22" s="29"/>
    </row>
    <row r="23" spans="1:3">
      <c r="A23" s="2"/>
      <c r="B23" s="2"/>
      <c r="C23" s="29"/>
    </row>
    <row r="24" spans="1:3">
      <c r="A24" s="24" t="s">
        <v>53</v>
      </c>
      <c r="B24" s="4"/>
      <c r="C24" s="40"/>
    </row>
    <row r="25" spans="1:3">
      <c r="A25" s="63" t="s">
        <v>58</v>
      </c>
      <c r="B25" s="2"/>
      <c r="C25" s="41"/>
    </row>
    <row r="26" spans="1:3">
      <c r="A26" s="63"/>
      <c r="B26" s="2"/>
      <c r="C26" s="41"/>
    </row>
    <row r="27" spans="1:3">
      <c r="A27" s="42" t="s">
        <v>18</v>
      </c>
      <c r="B27" s="20">
        <v>1180923195.2579999</v>
      </c>
      <c r="C27" s="41"/>
    </row>
    <row r="28" spans="1:3">
      <c r="A28" s="43" t="s">
        <v>37</v>
      </c>
      <c r="B28" s="32">
        <f>2^256</f>
        <v>1.157920892373162E+77</v>
      </c>
      <c r="C28" s="41" t="s">
        <v>36</v>
      </c>
    </row>
    <row r="29" spans="1:3">
      <c r="A29" s="43" t="s">
        <v>38</v>
      </c>
      <c r="B29" s="32">
        <f xml:space="preserve"> HEX2DEC("ffff") * 2^208</f>
        <v>2.6959535291011309E+67</v>
      </c>
      <c r="C29" s="41" t="s">
        <v>36</v>
      </c>
    </row>
    <row r="30" spans="1:3">
      <c r="A30" s="26" t="s">
        <v>42</v>
      </c>
      <c r="B30" s="19">
        <f>B27*B28/B29</f>
        <v>5.0721038968843971E+18</v>
      </c>
      <c r="C30" s="41" t="s">
        <v>35</v>
      </c>
    </row>
    <row r="31" spans="1:3">
      <c r="A31" s="26" t="s">
        <v>31</v>
      </c>
      <c r="B31" s="35">
        <f>1/1000000000</f>
        <v>1.0000000000000001E-9</v>
      </c>
      <c r="C31" s="41" t="s">
        <v>43</v>
      </c>
    </row>
    <row r="32" spans="1:3">
      <c r="A32" s="49" t="s">
        <v>29</v>
      </c>
      <c r="B32" s="19">
        <f>B30*B31</f>
        <v>5072103896.8843975</v>
      </c>
      <c r="C32" s="41"/>
    </row>
    <row r="33" spans="1:6">
      <c r="A33" s="5"/>
      <c r="B33" s="2"/>
      <c r="C33" s="41"/>
    </row>
    <row r="34" spans="1:6">
      <c r="A34" s="42" t="s">
        <v>19</v>
      </c>
      <c r="B34" s="10">
        <v>25</v>
      </c>
      <c r="C34" s="41" t="s">
        <v>21</v>
      </c>
    </row>
    <row r="35" spans="1:6">
      <c r="A35" s="43" t="s">
        <v>30</v>
      </c>
      <c r="B35" s="22">
        <f>B32</f>
        <v>5072103896.8843975</v>
      </c>
      <c r="C35" s="41" t="s">
        <v>20</v>
      </c>
    </row>
    <row r="36" spans="1:6">
      <c r="A36" s="44" t="s">
        <v>41</v>
      </c>
      <c r="B36" s="33">
        <f>B34/B35</f>
        <v>4.9289211160198352E-9</v>
      </c>
      <c r="C36" s="41" t="s">
        <v>22</v>
      </c>
    </row>
    <row r="37" spans="1:6">
      <c r="A37" s="26" t="s">
        <v>57</v>
      </c>
      <c r="B37" s="31">
        <f>B10</f>
        <v>19800</v>
      </c>
      <c r="C37" s="41" t="s">
        <v>7</v>
      </c>
    </row>
    <row r="38" spans="1:6">
      <c r="A38" s="50" t="s">
        <v>55</v>
      </c>
      <c r="B38" s="23">
        <f>B36*B37</f>
        <v>9.7592638097192743E-5</v>
      </c>
      <c r="C38" s="45" t="s">
        <v>34</v>
      </c>
    </row>
    <row r="39" spans="1:6">
      <c r="A39" s="47"/>
      <c r="B39" s="6"/>
      <c r="C39" s="48"/>
    </row>
    <row r="40" spans="1:6">
      <c r="A40" s="2"/>
      <c r="B40" s="2"/>
      <c r="C40" s="29"/>
    </row>
    <row r="42" spans="1:6">
      <c r="A42" s="39" t="s">
        <v>70</v>
      </c>
      <c r="B42" s="21"/>
      <c r="C42" s="40"/>
    </row>
    <row r="43" spans="1:6">
      <c r="A43" s="63" t="s">
        <v>65</v>
      </c>
      <c r="B43" s="22"/>
      <c r="C43" s="41"/>
    </row>
    <row r="44" spans="1:6">
      <c r="A44" s="63" t="s">
        <v>73</v>
      </c>
      <c r="B44" s="2"/>
      <c r="C44" s="41"/>
    </row>
    <row r="45" spans="1:6">
      <c r="A45" s="5"/>
      <c r="B45" s="2"/>
      <c r="C45" s="41"/>
    </row>
    <row r="46" spans="1:6">
      <c r="A46" s="25" t="s">
        <v>54</v>
      </c>
      <c r="B46" s="22">
        <f>B38</f>
        <v>9.7592638097192743E-5</v>
      </c>
      <c r="C46" s="41" t="s">
        <v>34</v>
      </c>
    </row>
    <row r="47" spans="1:6">
      <c r="A47" s="26" t="s">
        <v>39</v>
      </c>
      <c r="B47" s="12">
        <v>678</v>
      </c>
      <c r="C47" s="41" t="s">
        <v>40</v>
      </c>
      <c r="E47" t="s">
        <v>79</v>
      </c>
    </row>
    <row r="48" spans="1:6">
      <c r="A48" s="50" t="s">
        <v>66</v>
      </c>
      <c r="B48" s="64">
        <f>B38*B47</f>
        <v>6.6167808629896685E-2</v>
      </c>
      <c r="C48" s="41" t="s">
        <v>6</v>
      </c>
      <c r="D48" s="37"/>
      <c r="E48" t="s">
        <v>80</v>
      </c>
      <c r="F48" s="62"/>
    </row>
    <row r="49" spans="1:5">
      <c r="A49" s="27"/>
      <c r="B49" s="67"/>
      <c r="C49" s="48"/>
    </row>
    <row r="50" spans="1:5">
      <c r="A50" s="8"/>
      <c r="B50" s="36"/>
      <c r="C50" s="29"/>
    </row>
    <row r="51" spans="1:5">
      <c r="A51" s="2"/>
      <c r="B51" s="2"/>
    </row>
    <row r="52" spans="1:5">
      <c r="A52" s="24" t="s">
        <v>60</v>
      </c>
      <c r="B52" s="4"/>
      <c r="C52" s="40"/>
    </row>
    <row r="53" spans="1:5">
      <c r="A53" s="63" t="s">
        <v>63</v>
      </c>
      <c r="B53" s="2"/>
      <c r="C53" s="41"/>
    </row>
    <row r="54" spans="1:5">
      <c r="A54" s="5"/>
      <c r="B54" s="2"/>
      <c r="C54" s="41"/>
    </row>
    <row r="55" spans="1:5">
      <c r="A55" s="51" t="s">
        <v>89</v>
      </c>
      <c r="B55" s="18">
        <f>0.15/0.6</f>
        <v>0.25</v>
      </c>
      <c r="C55" s="45" t="s">
        <v>3</v>
      </c>
      <c r="E55" t="s">
        <v>5</v>
      </c>
    </row>
    <row r="56" spans="1:5">
      <c r="A56" s="26" t="s">
        <v>32</v>
      </c>
      <c r="B56" s="2">
        <f>B20</f>
        <v>2.0202020202020202E-6</v>
      </c>
      <c r="C56" s="41" t="s">
        <v>14</v>
      </c>
    </row>
    <row r="57" spans="1:5">
      <c r="A57" s="52" t="s">
        <v>33</v>
      </c>
      <c r="B57" s="2">
        <f>B10</f>
        <v>19800</v>
      </c>
      <c r="C57" s="41" t="s">
        <v>7</v>
      </c>
    </row>
    <row r="58" spans="1:5">
      <c r="A58" s="46" t="s">
        <v>61</v>
      </c>
      <c r="B58" s="16">
        <f>B55*B56*B57</f>
        <v>0.01</v>
      </c>
      <c r="C58" s="41" t="s">
        <v>4</v>
      </c>
    </row>
    <row r="59" spans="1:5">
      <c r="A59" s="51"/>
      <c r="B59" s="2"/>
      <c r="C59" s="41"/>
    </row>
    <row r="60" spans="1:5">
      <c r="A60" s="51"/>
      <c r="B60" s="2"/>
      <c r="C60" s="41"/>
    </row>
    <row r="61" spans="1:5">
      <c r="A61" s="51" t="s">
        <v>17</v>
      </c>
      <c r="B61" s="59">
        <v>0</v>
      </c>
      <c r="C61" s="45"/>
    </row>
    <row r="62" spans="1:5">
      <c r="A62" s="52" t="s">
        <v>59</v>
      </c>
      <c r="B62" s="22">
        <f>B38</f>
        <v>9.7592638097192743E-5</v>
      </c>
      <c r="C62" s="41" t="s">
        <v>34</v>
      </c>
    </row>
    <row r="63" spans="1:5">
      <c r="A63" s="46" t="s">
        <v>90</v>
      </c>
      <c r="B63" s="23">
        <f>B62*B61</f>
        <v>0</v>
      </c>
      <c r="C63" s="41" t="s">
        <v>34</v>
      </c>
    </row>
    <row r="64" spans="1:5">
      <c r="A64" s="60"/>
      <c r="B64" s="2"/>
      <c r="C64" s="41"/>
    </row>
    <row r="65" spans="1:5">
      <c r="A65" s="60"/>
      <c r="B65" s="2"/>
      <c r="C65" s="41"/>
    </row>
    <row r="66" spans="1:5">
      <c r="A66" s="25" t="s">
        <v>62</v>
      </c>
      <c r="B66" s="11">
        <v>0</v>
      </c>
      <c r="C66" s="41" t="s">
        <v>8</v>
      </c>
      <c r="E66" t="s">
        <v>44</v>
      </c>
    </row>
    <row r="67" spans="1:5">
      <c r="A67" s="25" t="s">
        <v>48</v>
      </c>
      <c r="B67" s="11">
        <v>0</v>
      </c>
      <c r="C67" s="41" t="s">
        <v>8</v>
      </c>
    </row>
    <row r="68" spans="1:5">
      <c r="A68" s="53" t="s">
        <v>49</v>
      </c>
      <c r="B68" s="15">
        <f>B66+B67</f>
        <v>0</v>
      </c>
      <c r="C68" s="41" t="s">
        <v>8</v>
      </c>
    </row>
    <row r="69" spans="1:5">
      <c r="A69" s="47"/>
      <c r="B69" s="6"/>
      <c r="C69" s="48"/>
    </row>
    <row r="72" spans="1:5">
      <c r="A72" s="39" t="s">
        <v>87</v>
      </c>
      <c r="B72" s="68"/>
      <c r="C72" s="40"/>
    </row>
    <row r="73" spans="1:5">
      <c r="A73" s="63" t="s">
        <v>71</v>
      </c>
      <c r="B73" s="36"/>
      <c r="C73" s="41"/>
    </row>
    <row r="74" spans="1:5">
      <c r="A74" s="63" t="s">
        <v>72</v>
      </c>
      <c r="B74" s="36"/>
      <c r="C74" s="41"/>
    </row>
    <row r="75" spans="1:5">
      <c r="A75" s="63"/>
      <c r="B75" s="36"/>
      <c r="C75" s="41"/>
    </row>
    <row r="76" spans="1:5">
      <c r="A76" s="42" t="s">
        <v>67</v>
      </c>
      <c r="B76" s="36">
        <f>B63</f>
        <v>0</v>
      </c>
      <c r="C76" s="41" t="s">
        <v>34</v>
      </c>
    </row>
    <row r="77" spans="1:5">
      <c r="A77" s="43" t="s">
        <v>39</v>
      </c>
      <c r="B77" s="3">
        <f>B47</f>
        <v>678</v>
      </c>
      <c r="C77" s="41" t="s">
        <v>40</v>
      </c>
    </row>
    <row r="78" spans="1:5">
      <c r="A78" s="44" t="s">
        <v>68</v>
      </c>
      <c r="B78" s="38">
        <f>B51*B77</f>
        <v>0</v>
      </c>
      <c r="C78" s="41" t="s">
        <v>4</v>
      </c>
    </row>
    <row r="79" spans="1:5">
      <c r="A79" s="26" t="s">
        <v>88</v>
      </c>
      <c r="B79" s="36">
        <f>B58</f>
        <v>0.01</v>
      </c>
      <c r="C79" s="41" t="s">
        <v>4</v>
      </c>
    </row>
    <row r="80" spans="1:5">
      <c r="A80" s="54" t="s">
        <v>86</v>
      </c>
      <c r="B80" s="38">
        <f>B78+B79</f>
        <v>0.01</v>
      </c>
      <c r="C80" s="41" t="s">
        <v>4</v>
      </c>
    </row>
    <row r="81" spans="1:5">
      <c r="A81" s="69"/>
      <c r="B81" s="70"/>
      <c r="C81" s="48"/>
    </row>
    <row r="82" spans="1:5">
      <c r="A82" s="65"/>
      <c r="B82" s="55"/>
      <c r="C82" s="29"/>
    </row>
    <row r="83" spans="1:5">
      <c r="A83" s="65"/>
      <c r="B83" s="55"/>
      <c r="C83" s="29"/>
    </row>
    <row r="84" spans="1:5">
      <c r="A84" s="71" t="s">
        <v>64</v>
      </c>
      <c r="B84" s="57"/>
      <c r="C84" s="40"/>
    </row>
    <row r="85" spans="1:5">
      <c r="A85" s="72" t="s">
        <v>74</v>
      </c>
      <c r="B85" s="55"/>
      <c r="C85" s="41"/>
    </row>
    <row r="86" spans="1:5">
      <c r="A86" s="72" t="s">
        <v>76</v>
      </c>
      <c r="B86" s="55"/>
      <c r="C86" s="41"/>
    </row>
    <row r="87" spans="1:5">
      <c r="A87" s="54"/>
      <c r="B87" s="55"/>
      <c r="C87" s="41"/>
    </row>
    <row r="88" spans="1:5">
      <c r="A88" s="56" t="s">
        <v>69</v>
      </c>
      <c r="B88" s="73">
        <f>B48</f>
        <v>6.6167808629896685E-2</v>
      </c>
      <c r="C88" s="41" t="s">
        <v>4</v>
      </c>
    </row>
    <row r="89" spans="1:5">
      <c r="A89" s="56" t="s">
        <v>91</v>
      </c>
      <c r="B89" s="73">
        <f>B80</f>
        <v>0.01</v>
      </c>
      <c r="C89" s="41" t="s">
        <v>4</v>
      </c>
    </row>
    <row r="90" spans="1:5">
      <c r="A90" s="54" t="s">
        <v>75</v>
      </c>
      <c r="B90" s="74">
        <f>B88-B89</f>
        <v>5.6167808629896683E-2</v>
      </c>
      <c r="C90" s="41" t="s">
        <v>4</v>
      </c>
      <c r="E90" s="37"/>
    </row>
    <row r="91" spans="1:5">
      <c r="A91" s="29" t="s">
        <v>97</v>
      </c>
      <c r="B91" s="75">
        <f>B90/B88</f>
        <v>0.84886910709202945</v>
      </c>
      <c r="C91" s="41"/>
    </row>
    <row r="92" spans="1:5">
      <c r="A92" s="69"/>
      <c r="B92" s="70"/>
      <c r="C92" s="48"/>
    </row>
    <row r="93" spans="1:5">
      <c r="A93" s="65"/>
      <c r="B93" s="55"/>
      <c r="C93" s="29"/>
    </row>
    <row r="94" spans="1:5">
      <c r="A94" s="65"/>
      <c r="B94" s="55"/>
      <c r="C94" s="29"/>
    </row>
    <row r="95" spans="1:5">
      <c r="A95" s="71" t="s">
        <v>82</v>
      </c>
      <c r="B95" s="57"/>
      <c r="C95" s="40"/>
    </row>
    <row r="96" spans="1:5">
      <c r="A96" s="72" t="s">
        <v>77</v>
      </c>
      <c r="B96" s="55"/>
      <c r="C96" s="41"/>
    </row>
    <row r="97" spans="1:9">
      <c r="A97" s="72" t="s">
        <v>78</v>
      </c>
      <c r="B97" s="55"/>
      <c r="C97" s="41"/>
    </row>
    <row r="98" spans="1:9">
      <c r="A98" s="54"/>
      <c r="B98" s="55"/>
      <c r="C98" s="41"/>
    </row>
    <row r="99" spans="1:9">
      <c r="A99" s="56" t="s">
        <v>46</v>
      </c>
      <c r="B99" s="12">
        <f>24*365/12</f>
        <v>730</v>
      </c>
      <c r="C99" s="41" t="s">
        <v>45</v>
      </c>
    </row>
    <row r="100" spans="1:9">
      <c r="A100" s="25" t="s">
        <v>47</v>
      </c>
      <c r="B100" s="66">
        <v>1</v>
      </c>
      <c r="C100" s="41"/>
      <c r="E100" t="s">
        <v>81</v>
      </c>
    </row>
    <row r="101" spans="1:9">
      <c r="A101" s="54" t="s">
        <v>83</v>
      </c>
      <c r="B101" s="58">
        <f>B99*B100</f>
        <v>730</v>
      </c>
      <c r="C101" s="41" t="s">
        <v>45</v>
      </c>
    </row>
    <row r="102" spans="1:9">
      <c r="A102" s="47"/>
      <c r="B102" s="6"/>
      <c r="C102" s="48"/>
    </row>
    <row r="103" spans="1:9">
      <c r="A103" s="1"/>
    </row>
    <row r="105" spans="1:9">
      <c r="A105" s="24" t="s">
        <v>85</v>
      </c>
      <c r="B105" s="4"/>
      <c r="C105" s="40"/>
    </row>
    <row r="106" spans="1:9">
      <c r="A106" s="79" t="s">
        <v>93</v>
      </c>
      <c r="B106" s="2"/>
      <c r="C106" s="41"/>
      <c r="G106" s="3"/>
      <c r="I106" s="3"/>
    </row>
    <row r="107" spans="1:9">
      <c r="A107" s="79" t="s">
        <v>94</v>
      </c>
      <c r="B107" s="2"/>
      <c r="C107" s="41"/>
      <c r="G107" s="3"/>
      <c r="I107" s="3"/>
    </row>
    <row r="108" spans="1:9">
      <c r="A108" s="60"/>
      <c r="B108" s="2"/>
      <c r="C108" s="41"/>
    </row>
    <row r="109" spans="1:9">
      <c r="A109" s="43" t="s">
        <v>95</v>
      </c>
      <c r="B109" s="77">
        <f>B90</f>
        <v>5.6167808629896683E-2</v>
      </c>
      <c r="C109" s="41" t="s">
        <v>4</v>
      </c>
    </row>
    <row r="110" spans="1:9">
      <c r="A110" s="43" t="s">
        <v>96</v>
      </c>
      <c r="B110" s="77">
        <f>B101</f>
        <v>730</v>
      </c>
      <c r="C110" s="41" t="s">
        <v>45</v>
      </c>
    </row>
    <row r="111" spans="1:9">
      <c r="A111" s="26" t="s">
        <v>75</v>
      </c>
      <c r="B111" s="76">
        <f>B109*B110</f>
        <v>41.002500299824575</v>
      </c>
      <c r="C111" s="41" t="s">
        <v>8</v>
      </c>
    </row>
    <row r="112" spans="1:9">
      <c r="A112" s="26" t="s">
        <v>50</v>
      </c>
      <c r="B112" s="77">
        <f>B68</f>
        <v>0</v>
      </c>
      <c r="C112" s="41" t="s">
        <v>8</v>
      </c>
    </row>
    <row r="113" spans="1:3">
      <c r="A113" s="80" t="s">
        <v>92</v>
      </c>
      <c r="B113" s="78">
        <f>B111-B112</f>
        <v>41.002500299824575</v>
      </c>
      <c r="C113" s="41" t="s">
        <v>8</v>
      </c>
    </row>
    <row r="114" spans="1:3">
      <c r="A114" s="47"/>
      <c r="B114" s="6"/>
      <c r="C114" s="48"/>
    </row>
    <row r="116" spans="1:3">
      <c r="A116" s="3"/>
      <c r="C116" s="30"/>
    </row>
    <row r="117" spans="1:3">
      <c r="A117" s="3"/>
      <c r="B117" s="2"/>
      <c r="C117" s="29"/>
    </row>
    <row r="119" spans="1:3">
      <c r="A119" s="1"/>
    </row>
    <row r="123" spans="1:3">
      <c r="A12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Heitler</dc:creator>
  <cp:lastModifiedBy>Jesse Heitler</cp:lastModifiedBy>
  <dcterms:created xsi:type="dcterms:W3CDTF">2013-12-19T19:12:05Z</dcterms:created>
  <dcterms:modified xsi:type="dcterms:W3CDTF">2013-12-26T01:18:36Z</dcterms:modified>
</cp:coreProperties>
</file>