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680" yWindow="1680" windowWidth="23920" windowHeight="12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7" i="1" l="1"/>
  <c r="B8" i="1"/>
  <c r="B9" i="1"/>
  <c r="B27" i="1"/>
  <c r="B32" i="1"/>
  <c r="B35" i="1"/>
  <c r="B33" i="1"/>
  <c r="B36" i="1"/>
  <c r="B37" i="1"/>
  <c r="B58" i="1"/>
  <c r="B44" i="1"/>
  <c r="B45" i="1"/>
  <c r="B46" i="1"/>
  <c r="B47" i="1"/>
  <c r="B48" i="1"/>
  <c r="B51" i="1"/>
  <c r="B52" i="1"/>
  <c r="B59" i="1"/>
  <c r="B60" i="1"/>
  <c r="B62" i="1"/>
  <c r="B64" i="1"/>
  <c r="B25" i="1"/>
  <c r="B13" i="1"/>
  <c r="B15" i="1"/>
  <c r="B16" i="1"/>
  <c r="B17" i="1"/>
  <c r="B18" i="1"/>
  <c r="B19" i="1"/>
  <c r="B26" i="1"/>
  <c r="B28" i="1"/>
  <c r="B65" i="1"/>
  <c r="B66" i="1"/>
  <c r="B71" i="1"/>
  <c r="B68" i="1"/>
  <c r="B70" i="1"/>
  <c r="B72" i="1"/>
  <c r="B85" i="1"/>
  <c r="B80" i="1"/>
  <c r="B86" i="1"/>
</calcChain>
</file>

<file path=xl/sharedStrings.xml><?xml version="1.0" encoding="utf-8"?>
<sst xmlns="http://schemas.openxmlformats.org/spreadsheetml/2006/main" count="107" uniqueCount="80">
  <si>
    <t>Watts</t>
  </si>
  <si>
    <t>GHash / Second</t>
  </si>
  <si>
    <t>Your rig</t>
  </si>
  <si>
    <t>$ / kWh</t>
  </si>
  <si>
    <t>$ / Hour</t>
  </si>
  <si>
    <t>$ / month</t>
  </si>
  <si>
    <t>Can be made more sophisticated with time-of-day or other parameters.</t>
  </si>
  <si>
    <t>$ / hour</t>
  </si>
  <si>
    <t>GHash / Hour</t>
  </si>
  <si>
    <t>$ / Month</t>
  </si>
  <si>
    <t>Can be made more sophisticated withseasonal, temperature,  or other parameters.</t>
  </si>
  <si>
    <t>electricity to mine</t>
  </si>
  <si>
    <t>electricity cost</t>
  </si>
  <si>
    <t>capacity</t>
  </si>
  <si>
    <t>electricity consumption</t>
  </si>
  <si>
    <t>Second / Hour</t>
  </si>
  <si>
    <t>hash rate</t>
  </si>
  <si>
    <t>kWh / GHash</t>
  </si>
  <si>
    <t>Watt / GHash</t>
  </si>
  <si>
    <t>kWh / Watt</t>
  </si>
  <si>
    <t>pool fee %</t>
  </si>
  <si>
    <t>bitcoin difficulty</t>
  </si>
  <si>
    <t>reward rate</t>
  </si>
  <si>
    <t>bounty amount</t>
  </si>
  <si>
    <t>GHash / Block</t>
  </si>
  <si>
    <t>Bitcoin / Block</t>
  </si>
  <si>
    <t>Bitcoin / GHash</t>
  </si>
  <si>
    <t>+ electricity to cool</t>
  </si>
  <si>
    <t>/ capacity</t>
  </si>
  <si>
    <t>= efficiency</t>
  </si>
  <si>
    <t>= electricity consumption</t>
  </si>
  <si>
    <t>= capacity</t>
  </si>
  <si>
    <t>= efficiency (non-standard unit)</t>
  </si>
  <si>
    <t>- capacity allocated to pool</t>
  </si>
  <si>
    <t>= capacity allocated to pool</t>
  </si>
  <si>
    <t>= electricity cost rate</t>
  </si>
  <si>
    <t>= effort</t>
  </si>
  <si>
    <t>/ effort</t>
  </si>
  <si>
    <t>* unit conversion</t>
  </si>
  <si>
    <t>* efficiency</t>
  </si>
  <si>
    <t>* capacity</t>
  </si>
  <si>
    <t>Bitcoin / Hour</t>
  </si>
  <si>
    <t>= reward rate</t>
  </si>
  <si>
    <t>Network status</t>
  </si>
  <si>
    <t>Hash / Block</t>
  </si>
  <si>
    <t>Hash</t>
  </si>
  <si>
    <t>* hash search space</t>
  </si>
  <si>
    <t>/ offset at min difficulty</t>
  </si>
  <si>
    <t>reward earning capacity</t>
  </si>
  <si>
    <t>= expected reward (bitcoin)</t>
  </si>
  <si>
    <t>* exchange rate</t>
  </si>
  <si>
    <t>$ / Bitcoin</t>
  </si>
  <si>
    <t>= average reward rate</t>
  </si>
  <si>
    <t>* average reward rate</t>
  </si>
  <si>
    <t>= effort (in hashes)</t>
  </si>
  <si>
    <t>GHash / Hash</t>
  </si>
  <si>
    <t>- electricity cost rate</t>
  </si>
  <si>
    <t>= net reward rate</t>
  </si>
  <si>
    <t>What you earn for every hour that you are mining</t>
  </si>
  <si>
    <t>Your reward (your revenue)</t>
  </si>
  <si>
    <t>Cost of actively mining</t>
  </si>
  <si>
    <t>= reward-earning capacity</t>
  </si>
  <si>
    <t>The cost of staying ready to mine. Incurred whether or not your rig is mining.</t>
  </si>
  <si>
    <t>Recurring facility cost</t>
  </si>
  <si>
    <t>Hours / Month</t>
  </si>
  <si>
    <t>hours in a month</t>
  </si>
  <si>
    <t>* % of time rig is mining</t>
  </si>
  <si>
    <t>= monthly mining hours</t>
  </si>
  <si>
    <t>* net reward rate</t>
  </si>
  <si>
    <t>= monthly net reward</t>
  </si>
  <si>
    <t>Other operating costs</t>
  </si>
  <si>
    <t>Overhead costs</t>
  </si>
  <si>
    <t>= overhead costs</t>
  </si>
  <si>
    <t>monthly net reward</t>
  </si>
  <si>
    <t>- overhead costs</t>
  </si>
  <si>
    <t>monthly earnings</t>
  </si>
  <si>
    <t>Earnings</t>
  </si>
  <si>
    <t>When to Mine?</t>
  </si>
  <si>
    <t>Version 0.1</t>
  </si>
  <si>
    <t>Jesse Heitler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</si>
</sst>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"/>
    <numFmt numFmtId="165" formatCode="#,##0.000"/>
    <numFmt numFmtId="166" formatCode="#,##0.000000"/>
    <numFmt numFmtId="167" formatCode="0.E+00"/>
    <numFmt numFmtId="168" formatCode="0.0E+00"/>
    <numFmt numFmtId="169" formatCode="0.0.E+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ourier"/>
    </font>
    <font>
      <b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97">
    <xf numFmtId="3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3" fillId="0" borderId="0" applyNumberFormat="0" applyFill="0" applyBorder="0" applyAlignment="0" applyProtection="0"/>
    <xf numFmtId="3" fontId="4" fillId="0" borderId="0" applyNumberFormat="0" applyFill="0" applyBorder="0" applyAlignment="0" applyProtection="0"/>
  </cellStyleXfs>
  <cellXfs count="82">
    <xf numFmtId="3" fontId="0" fillId="0" borderId="0" xfId="0"/>
    <xf numFmtId="3" fontId="2" fillId="0" borderId="0" xfId="0" applyFont="1"/>
    <xf numFmtId="3" fontId="0" fillId="0" borderId="0" xfId="0" applyBorder="1"/>
    <xf numFmtId="3" fontId="0" fillId="0" borderId="0" xfId="0" applyFill="1" applyBorder="1"/>
    <xf numFmtId="3" fontId="2" fillId="0" borderId="0" xfId="0" applyFont="1" applyFill="1" applyBorder="1"/>
    <xf numFmtId="3" fontId="0" fillId="0" borderId="0" xfId="0" applyFill="1" applyBorder="1" applyAlignment="1">
      <alignment horizontal="left"/>
    </xf>
    <xf numFmtId="3" fontId="0" fillId="0" borderId="1" xfId="0" applyBorder="1"/>
    <xf numFmtId="3" fontId="0" fillId="0" borderId="2" xfId="0" applyBorder="1"/>
    <xf numFmtId="3" fontId="0" fillId="0" borderId="4" xfId="0" applyBorder="1"/>
    <xf numFmtId="3" fontId="0" fillId="0" borderId="7" xfId="0" applyBorder="1"/>
    <xf numFmtId="3" fontId="0" fillId="2" borderId="9" xfId="0" applyFill="1" applyBorder="1"/>
    <xf numFmtId="3" fontId="0" fillId="0" borderId="0" xfId="0" applyBorder="1" applyAlignment="1">
      <alignment horizontal="left" indent="1"/>
    </xf>
    <xf numFmtId="3" fontId="0" fillId="2" borderId="10" xfId="0" applyFill="1" applyBorder="1"/>
    <xf numFmtId="3" fontId="0" fillId="3" borderId="9" xfId="0" applyFill="1" applyBorder="1"/>
    <xf numFmtId="3" fontId="0" fillId="2" borderId="0" xfId="0" applyFill="1" applyBorder="1"/>
    <xf numFmtId="3" fontId="0" fillId="3" borderId="0" xfId="0" applyFill="1" applyBorder="1"/>
    <xf numFmtId="166" fontId="0" fillId="0" borderId="2" xfId="0" applyNumberFormat="1" applyBorder="1"/>
    <xf numFmtId="166" fontId="0" fillId="3" borderId="9" xfId="0" applyNumberFormat="1" applyFill="1" applyBorder="1"/>
    <xf numFmtId="3" fontId="1" fillId="0" borderId="2" xfId="0" applyFont="1" applyBorder="1"/>
    <xf numFmtId="165" fontId="1" fillId="0" borderId="2" xfId="0" applyNumberFormat="1" applyFont="1" applyBorder="1"/>
    <xf numFmtId="166" fontId="1" fillId="0" borderId="2" xfId="0" applyNumberFormat="1" applyFont="1" applyBorder="1"/>
    <xf numFmtId="4" fontId="0" fillId="2" borderId="9" xfId="0" applyNumberFormat="1" applyFill="1" applyBorder="1"/>
    <xf numFmtId="169" fontId="0" fillId="0" borderId="2" xfId="0" applyNumberFormat="1" applyBorder="1"/>
    <xf numFmtId="169" fontId="0" fillId="3" borderId="9" xfId="0" applyNumberFormat="1" applyFill="1" applyBorder="1"/>
    <xf numFmtId="168" fontId="0" fillId="0" borderId="2" xfId="0" applyNumberFormat="1" applyBorder="1"/>
    <xf numFmtId="168" fontId="0" fillId="0" borderId="0" xfId="0" applyNumberFormat="1" applyBorder="1"/>
    <xf numFmtId="168" fontId="1" fillId="0" borderId="2" xfId="0" applyNumberFormat="1" applyFont="1" applyBorder="1"/>
    <xf numFmtId="3" fontId="2" fillId="0" borderId="1" xfId="0" applyFont="1" applyBorder="1"/>
    <xf numFmtId="3" fontId="0" fillId="0" borderId="4" xfId="0" applyBorder="1" applyAlignment="1">
      <alignment horizontal="left" indent="1"/>
    </xf>
    <xf numFmtId="3" fontId="0" fillId="0" borderId="4" xfId="0" quotePrefix="1" applyBorder="1" applyAlignment="1">
      <alignment horizontal="left" indent="1"/>
    </xf>
    <xf numFmtId="3" fontId="0" fillId="0" borderId="6" xfId="0" applyBorder="1" applyAlignment="1">
      <alignment horizontal="left" indent="1"/>
    </xf>
    <xf numFmtId="3" fontId="5" fillId="0" borderId="0" xfId="0" applyFont="1"/>
    <xf numFmtId="3" fontId="5" fillId="0" borderId="0" xfId="0" applyFont="1" applyBorder="1"/>
    <xf numFmtId="3" fontId="5" fillId="0" borderId="0" xfId="0" applyFont="1" applyFill="1" applyBorder="1"/>
    <xf numFmtId="3" fontId="0" fillId="0" borderId="0" xfId="0" applyNumberFormat="1" applyBorder="1"/>
    <xf numFmtId="169" fontId="0" fillId="3" borderId="12" xfId="0" applyNumberFormat="1" applyFill="1" applyBorder="1"/>
    <xf numFmtId="3" fontId="0" fillId="0" borderId="0" xfId="0" applyBorder="1" applyAlignment="1">
      <alignment horizontal="left" indent="2"/>
    </xf>
    <xf numFmtId="168" fontId="0" fillId="0" borderId="2" xfId="0" applyNumberFormat="1" applyFont="1" applyBorder="1"/>
    <xf numFmtId="3" fontId="0" fillId="3" borderId="12" xfId="0" applyFill="1" applyBorder="1"/>
    <xf numFmtId="164" fontId="0" fillId="2" borderId="11" xfId="0" applyNumberFormat="1" applyFill="1" applyBorder="1"/>
    <xf numFmtId="3" fontId="6" fillId="0" borderId="0" xfId="0" applyFont="1" applyAlignment="1">
      <alignment vertical="center"/>
    </xf>
    <xf numFmtId="169" fontId="0" fillId="0" borderId="0" xfId="0" applyNumberFormat="1" applyBorder="1"/>
    <xf numFmtId="4" fontId="0" fillId="0" borderId="0" xfId="0" applyNumberFormat="1" applyBorder="1"/>
    <xf numFmtId="165" fontId="0" fillId="0" borderId="0" xfId="0" applyNumberFormat="1" applyBorder="1"/>
    <xf numFmtId="4" fontId="0" fillId="0" borderId="0" xfId="0" applyNumberFormat="1"/>
    <xf numFmtId="4" fontId="0" fillId="0" borderId="2" xfId="0" applyNumberFormat="1" applyFont="1" applyBorder="1"/>
    <xf numFmtId="3" fontId="2" fillId="0" borderId="1" xfId="0" applyFont="1" applyBorder="1" applyAlignment="1">
      <alignment horizontal="left"/>
    </xf>
    <xf numFmtId="3" fontId="5" fillId="0" borderId="3" xfId="0" applyFont="1" applyBorder="1"/>
    <xf numFmtId="3" fontId="5" fillId="0" borderId="5" xfId="0" applyFont="1" applyBorder="1"/>
    <xf numFmtId="3" fontId="0" fillId="0" borderId="4" xfId="0" applyBorder="1" applyAlignment="1">
      <alignment horizontal="left" indent="2"/>
    </xf>
    <xf numFmtId="3" fontId="0" fillId="0" borderId="4" xfId="0" quotePrefix="1" applyBorder="1" applyAlignment="1">
      <alignment horizontal="left" indent="2"/>
    </xf>
    <xf numFmtId="3" fontId="0" fillId="0" borderId="4" xfId="0" quotePrefix="1" applyFont="1" applyBorder="1" applyAlignment="1">
      <alignment horizontal="left" indent="1"/>
    </xf>
    <xf numFmtId="3" fontId="5" fillId="0" borderId="5" xfId="0" applyFont="1" applyFill="1" applyBorder="1"/>
    <xf numFmtId="3" fontId="0" fillId="0" borderId="4" xfId="0" quotePrefix="1" applyFont="1" applyBorder="1" applyAlignment="1">
      <alignment horizontal="left"/>
    </xf>
    <xf numFmtId="3" fontId="1" fillId="0" borderId="4" xfId="0" quotePrefix="1" applyFont="1" applyFill="1" applyBorder="1" applyAlignment="1">
      <alignment horizontal="left"/>
    </xf>
    <xf numFmtId="3" fontId="0" fillId="0" borderId="6" xfId="0" applyBorder="1"/>
    <xf numFmtId="3" fontId="5" fillId="0" borderId="8" xfId="0" applyFont="1" applyBorder="1"/>
    <xf numFmtId="3" fontId="0" fillId="0" borderId="4" xfId="0" quotePrefix="1" applyBorder="1" applyAlignment="1">
      <alignment horizontal="left"/>
    </xf>
    <xf numFmtId="3" fontId="1" fillId="0" borderId="4" xfId="0" quotePrefix="1" applyFont="1" applyBorder="1" applyAlignment="1">
      <alignment horizontal="left"/>
    </xf>
    <xf numFmtId="168" fontId="0" fillId="0" borderId="7" xfId="0" applyNumberFormat="1" applyBorder="1"/>
    <xf numFmtId="3" fontId="0" fillId="0" borderId="4" xfId="0" applyFill="1" applyBorder="1" applyAlignment="1">
      <alignment horizontal="left" indent="1"/>
    </xf>
    <xf numFmtId="3" fontId="0" fillId="0" borderId="4" xfId="0" quotePrefix="1" applyFill="1" applyBorder="1" applyAlignment="1">
      <alignment horizontal="left" indent="1"/>
    </xf>
    <xf numFmtId="3" fontId="0" fillId="0" borderId="4" xfId="0" applyFill="1" applyBorder="1" applyAlignment="1">
      <alignment horizontal="left"/>
    </xf>
    <xf numFmtId="3" fontId="0" fillId="0" borderId="4" xfId="0" applyFill="1" applyBorder="1" applyAlignment="1">
      <alignment horizontal="left" indent="2"/>
    </xf>
    <xf numFmtId="3" fontId="0" fillId="0" borderId="4" xfId="0" quotePrefix="1" applyFill="1" applyBorder="1" applyAlignment="1">
      <alignment horizontal="left" indent="2"/>
    </xf>
    <xf numFmtId="3" fontId="0" fillId="0" borderId="6" xfId="0" applyFill="1" applyBorder="1" applyAlignment="1">
      <alignment horizontal="left"/>
    </xf>
    <xf numFmtId="3" fontId="1" fillId="0" borderId="4" xfId="0" quotePrefix="1" applyFont="1" applyBorder="1"/>
    <xf numFmtId="3" fontId="0" fillId="0" borderId="4" xfId="0" quotePrefix="1" applyFont="1" applyFill="1" applyBorder="1" applyAlignment="1">
      <alignment horizontal="left"/>
    </xf>
    <xf numFmtId="165" fontId="0" fillId="0" borderId="0" xfId="0" applyNumberFormat="1" applyFont="1" applyBorder="1"/>
    <xf numFmtId="3" fontId="0" fillId="0" borderId="6" xfId="0" applyFont="1" applyBorder="1"/>
    <xf numFmtId="167" fontId="0" fillId="0" borderId="7" xfId="0" applyNumberFormat="1" applyFont="1" applyBorder="1"/>
    <xf numFmtId="3" fontId="0" fillId="0" borderId="4" xfId="0" quotePrefix="1" applyFont="1" applyFill="1" applyBorder="1" applyAlignment="1">
      <alignment horizontal="left" indent="1"/>
    </xf>
    <xf numFmtId="3" fontId="0" fillId="0" borderId="4" xfId="0" quotePrefix="1" applyFont="1" applyFill="1" applyBorder="1" applyAlignment="1">
      <alignment horizontal="left" indent="2"/>
    </xf>
    <xf numFmtId="165" fontId="0" fillId="0" borderId="2" xfId="0" applyNumberFormat="1" applyFont="1" applyBorder="1"/>
    <xf numFmtId="3" fontId="0" fillId="0" borderId="2" xfId="0" applyNumberFormat="1" applyFont="1" applyBorder="1"/>
    <xf numFmtId="9" fontId="0" fillId="2" borderId="12" xfId="0" applyNumberFormat="1" applyFill="1" applyBorder="1"/>
    <xf numFmtId="9" fontId="0" fillId="2" borderId="9" xfId="0" applyNumberFormat="1" applyFill="1" applyBorder="1"/>
    <xf numFmtId="3" fontId="1" fillId="0" borderId="2" xfId="0" applyNumberFormat="1" applyFont="1" applyBorder="1"/>
    <xf numFmtId="3" fontId="2" fillId="0" borderId="1" xfId="0" applyFont="1" applyFill="1" applyBorder="1"/>
    <xf numFmtId="3" fontId="2" fillId="0" borderId="4" xfId="0" applyFont="1" applyFill="1" applyBorder="1"/>
    <xf numFmtId="3" fontId="0" fillId="0" borderId="4" xfId="0" quotePrefix="1" applyBorder="1"/>
    <xf numFmtId="3" fontId="7" fillId="0" borderId="0" xfId="0" applyFont="1"/>
  </cellXfs>
  <cellStyles count="1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"/>
  <sheetViews>
    <sheetView showGridLines="0" tabSelected="1" topLeftCell="A45" zoomScale="125" zoomScaleNormal="125" zoomScalePageLayoutView="125" workbookViewId="0">
      <selection activeCell="G89" sqref="G89"/>
    </sheetView>
  </sheetViews>
  <sheetFormatPr baseColWidth="10" defaultRowHeight="15" x14ac:dyDescent="0"/>
  <cols>
    <col min="1" max="1" width="31.1640625" customWidth="1"/>
    <col min="2" max="2" width="8.83203125" bestFit="1" customWidth="1"/>
    <col min="3" max="3" width="14.83203125" style="31" bestFit="1" customWidth="1"/>
    <col min="4" max="4" width="3.83203125" customWidth="1"/>
    <col min="5" max="5" width="27.83203125" customWidth="1"/>
  </cols>
  <sheetData>
    <row r="1" spans="1:5" ht="18">
      <c r="A1" s="81" t="s">
        <v>77</v>
      </c>
    </row>
    <row r="2" spans="1:5">
      <c r="A2" t="s">
        <v>78</v>
      </c>
    </row>
    <row r="3" spans="1:5">
      <c r="A3" t="s">
        <v>79</v>
      </c>
    </row>
    <row r="5" spans="1:5">
      <c r="A5" s="27" t="s">
        <v>2</v>
      </c>
      <c r="B5" s="7"/>
      <c r="C5" s="47"/>
    </row>
    <row r="6" spans="1:5">
      <c r="A6" s="8"/>
      <c r="B6" s="2"/>
      <c r="C6" s="48"/>
    </row>
    <row r="7" spans="1:5">
      <c r="A7" s="28" t="s">
        <v>16</v>
      </c>
      <c r="B7" s="39">
        <v>8.06</v>
      </c>
      <c r="C7" s="48" t="s">
        <v>1</v>
      </c>
    </row>
    <row r="8" spans="1:5">
      <c r="A8" s="28" t="s">
        <v>38</v>
      </c>
      <c r="B8" s="15">
        <f>60*60</f>
        <v>3600</v>
      </c>
      <c r="C8" s="48" t="s">
        <v>15</v>
      </c>
    </row>
    <row r="9" spans="1:5">
      <c r="A9" s="66" t="s">
        <v>31</v>
      </c>
      <c r="B9" s="18">
        <f>B7*B8</f>
        <v>29016</v>
      </c>
      <c r="C9" s="48" t="s">
        <v>8</v>
      </c>
    </row>
    <row r="10" spans="1:5">
      <c r="A10" s="8"/>
      <c r="B10" s="2"/>
      <c r="C10" s="48"/>
    </row>
    <row r="11" spans="1:5">
      <c r="A11" s="49" t="s">
        <v>11</v>
      </c>
      <c r="B11" s="10">
        <v>40</v>
      </c>
      <c r="C11" s="48" t="s">
        <v>0</v>
      </c>
    </row>
    <row r="12" spans="1:5">
      <c r="A12" s="50" t="s">
        <v>27</v>
      </c>
      <c r="B12" s="12">
        <v>0</v>
      </c>
      <c r="C12" s="48" t="s">
        <v>0</v>
      </c>
      <c r="E12" t="s">
        <v>10</v>
      </c>
    </row>
    <row r="13" spans="1:5">
      <c r="A13" s="29" t="s">
        <v>30</v>
      </c>
      <c r="B13" s="2">
        <f>B11+B12</f>
        <v>40</v>
      </c>
      <c r="C13" s="48" t="s">
        <v>0</v>
      </c>
    </row>
    <row r="14" spans="1:5">
      <c r="A14" s="8"/>
      <c r="B14" s="2"/>
      <c r="C14" s="48"/>
    </row>
    <row r="15" spans="1:5">
      <c r="A15" s="49" t="s">
        <v>14</v>
      </c>
      <c r="B15" s="2">
        <f>B13</f>
        <v>40</v>
      </c>
      <c r="C15" s="48" t="s">
        <v>0</v>
      </c>
    </row>
    <row r="16" spans="1:5">
      <c r="A16" s="50" t="s">
        <v>28</v>
      </c>
      <c r="B16" s="2">
        <f>B9</f>
        <v>29016</v>
      </c>
      <c r="C16" s="48" t="s">
        <v>8</v>
      </c>
    </row>
    <row r="17" spans="1:5">
      <c r="A17" s="29" t="s">
        <v>32</v>
      </c>
      <c r="B17" s="16">
        <f>B15/B16</f>
        <v>1.3785497656465398E-3</v>
      </c>
      <c r="C17" s="48" t="s">
        <v>18</v>
      </c>
    </row>
    <row r="18" spans="1:5">
      <c r="A18" s="29" t="s">
        <v>38</v>
      </c>
      <c r="B18" s="17">
        <f>1/1000</f>
        <v>1E-3</v>
      </c>
      <c r="C18" s="48" t="s">
        <v>19</v>
      </c>
    </row>
    <row r="19" spans="1:5">
      <c r="A19" s="66" t="s">
        <v>29</v>
      </c>
      <c r="B19" s="20">
        <f>B17*B18</f>
        <v>1.3785497656465398E-6</v>
      </c>
      <c r="C19" s="48" t="s">
        <v>17</v>
      </c>
    </row>
    <row r="20" spans="1:5">
      <c r="A20" s="55"/>
      <c r="B20" s="9"/>
      <c r="C20" s="56"/>
    </row>
    <row r="21" spans="1:5">
      <c r="A21" s="2"/>
      <c r="B21" s="2"/>
      <c r="C21" s="32"/>
    </row>
    <row r="22" spans="1:5">
      <c r="A22" s="2"/>
      <c r="B22" s="2"/>
    </row>
    <row r="23" spans="1:5">
      <c r="A23" s="27" t="s">
        <v>60</v>
      </c>
      <c r="B23" s="7"/>
      <c r="C23" s="47"/>
    </row>
    <row r="24" spans="1:5">
      <c r="A24" s="8"/>
      <c r="B24" s="2"/>
      <c r="C24" s="48"/>
    </row>
    <row r="25" spans="1:5">
      <c r="A25" s="60" t="s">
        <v>12</v>
      </c>
      <c r="B25" s="21">
        <f>0.15 * 1.6</f>
        <v>0.24</v>
      </c>
      <c r="C25" s="52" t="s">
        <v>3</v>
      </c>
      <c r="E25" t="s">
        <v>6</v>
      </c>
    </row>
    <row r="26" spans="1:5">
      <c r="A26" s="29" t="s">
        <v>39</v>
      </c>
      <c r="B26" s="2">
        <f>B19</f>
        <v>1.3785497656465398E-6</v>
      </c>
      <c r="C26" s="48" t="s">
        <v>17</v>
      </c>
    </row>
    <row r="27" spans="1:5">
      <c r="A27" s="61" t="s">
        <v>40</v>
      </c>
      <c r="B27" s="2">
        <f>B9</f>
        <v>29016</v>
      </c>
      <c r="C27" s="48" t="s">
        <v>8</v>
      </c>
    </row>
    <row r="28" spans="1:5">
      <c r="A28" s="54" t="s">
        <v>35</v>
      </c>
      <c r="B28" s="19">
        <f>B25*B26*B27</f>
        <v>9.5999999999999992E-3</v>
      </c>
      <c r="C28" s="48" t="s">
        <v>4</v>
      </c>
    </row>
    <row r="29" spans="1:5">
      <c r="A29" s="60"/>
      <c r="B29" s="2"/>
      <c r="C29" s="48"/>
    </row>
    <row r="30" spans="1:5">
      <c r="A30" s="62"/>
      <c r="B30" s="2"/>
      <c r="C30" s="52"/>
    </row>
    <row r="31" spans="1:5">
      <c r="A31" s="63" t="s">
        <v>20</v>
      </c>
      <c r="B31" s="76">
        <v>0</v>
      </c>
      <c r="C31" s="52"/>
    </row>
    <row r="32" spans="1:5">
      <c r="A32" s="64" t="s">
        <v>40</v>
      </c>
      <c r="B32" s="2">
        <f>B27</f>
        <v>29016</v>
      </c>
      <c r="C32" s="48" t="s">
        <v>8</v>
      </c>
    </row>
    <row r="33" spans="1:11">
      <c r="A33" s="61" t="s">
        <v>34</v>
      </c>
      <c r="B33" s="7">
        <f>B32*B31</f>
        <v>0</v>
      </c>
      <c r="C33" s="48" t="s">
        <v>8</v>
      </c>
    </row>
    <row r="34" spans="1:11">
      <c r="A34" s="60"/>
      <c r="B34" s="2"/>
      <c r="C34" s="48"/>
    </row>
    <row r="35" spans="1:11">
      <c r="A35" s="60" t="s">
        <v>13</v>
      </c>
      <c r="B35" s="2">
        <f>B32</f>
        <v>29016</v>
      </c>
      <c r="C35" s="48" t="s">
        <v>8</v>
      </c>
    </row>
    <row r="36" spans="1:11">
      <c r="A36" s="61" t="s">
        <v>33</v>
      </c>
      <c r="B36" s="2">
        <f>B33</f>
        <v>0</v>
      </c>
      <c r="C36" s="48" t="s">
        <v>8</v>
      </c>
    </row>
    <row r="37" spans="1:11">
      <c r="A37" s="54" t="s">
        <v>61</v>
      </c>
      <c r="B37" s="18">
        <f>B35-B36</f>
        <v>29016</v>
      </c>
      <c r="C37" s="48" t="s">
        <v>8</v>
      </c>
    </row>
    <row r="38" spans="1:11">
      <c r="A38" s="65"/>
      <c r="B38" s="9"/>
      <c r="C38" s="56"/>
    </row>
    <row r="39" spans="1:11">
      <c r="A39" s="5"/>
      <c r="C39" s="32"/>
    </row>
    <row r="41" spans="1:11">
      <c r="A41" s="27" t="s">
        <v>43</v>
      </c>
      <c r="B41" s="7"/>
      <c r="C41" s="47"/>
    </row>
    <row r="42" spans="1:11">
      <c r="A42" s="8"/>
      <c r="B42" s="2"/>
      <c r="C42" s="48"/>
    </row>
    <row r="43" spans="1:11">
      <c r="A43" s="49" t="s">
        <v>21</v>
      </c>
      <c r="B43" s="23">
        <v>908350862.43701994</v>
      </c>
      <c r="C43" s="48"/>
      <c r="I43" s="3"/>
      <c r="J43" s="2"/>
      <c r="K43" s="3"/>
    </row>
    <row r="44" spans="1:11">
      <c r="A44" s="50" t="s">
        <v>46</v>
      </c>
      <c r="B44" s="35">
        <f>2^256</f>
        <v>1.157920892373162E+77</v>
      </c>
      <c r="C44" s="48" t="s">
        <v>45</v>
      </c>
      <c r="I44" s="3"/>
      <c r="J44" s="2"/>
      <c r="K44" s="3"/>
    </row>
    <row r="45" spans="1:11">
      <c r="A45" s="50" t="s">
        <v>47</v>
      </c>
      <c r="B45" s="35">
        <f xml:space="preserve"> HEX2DEC("ffff") * 2^208</f>
        <v>2.6959535291011309E+67</v>
      </c>
      <c r="C45" s="48" t="s">
        <v>45</v>
      </c>
      <c r="I45" s="3"/>
      <c r="J45" s="2"/>
      <c r="K45" s="3"/>
    </row>
    <row r="46" spans="1:11">
      <c r="A46" s="29" t="s">
        <v>54</v>
      </c>
      <c r="B46" s="22">
        <f>B43*B44/B45</f>
        <v>3.901396778050881E+18</v>
      </c>
      <c r="C46" s="48" t="s">
        <v>44</v>
      </c>
      <c r="I46" s="3"/>
      <c r="J46" s="2"/>
      <c r="K46" s="3"/>
    </row>
    <row r="47" spans="1:11">
      <c r="A47" s="29" t="s">
        <v>38</v>
      </c>
      <c r="B47" s="41">
        <f>1/1000000000</f>
        <v>1.0000000000000001E-9</v>
      </c>
      <c r="C47" s="48" t="s">
        <v>55</v>
      </c>
      <c r="I47" s="3"/>
      <c r="J47" s="2"/>
      <c r="K47" s="3"/>
    </row>
    <row r="48" spans="1:11">
      <c r="A48" s="57" t="s">
        <v>36</v>
      </c>
      <c r="B48" s="22">
        <f>B46*B47</f>
        <v>3901396778.0508814</v>
      </c>
      <c r="C48" s="48"/>
      <c r="I48" s="3"/>
      <c r="J48" s="2"/>
      <c r="K48" s="3"/>
    </row>
    <row r="49" spans="1:5">
      <c r="A49" s="8"/>
      <c r="B49" s="2"/>
      <c r="C49" s="48"/>
    </row>
    <row r="50" spans="1:5">
      <c r="A50" s="28" t="s">
        <v>23</v>
      </c>
      <c r="B50" s="13">
        <v>25</v>
      </c>
      <c r="C50" s="48" t="s">
        <v>25</v>
      </c>
    </row>
    <row r="51" spans="1:5">
      <c r="A51" s="29" t="s">
        <v>37</v>
      </c>
      <c r="B51" s="25">
        <f>B48</f>
        <v>3901396778.0508814</v>
      </c>
      <c r="C51" s="48" t="s">
        <v>24</v>
      </c>
      <c r="E51" s="40"/>
    </row>
    <row r="52" spans="1:5">
      <c r="A52" s="58" t="s">
        <v>52</v>
      </c>
      <c r="B52" s="26">
        <f>B50/B51</f>
        <v>6.4079614102951804E-9</v>
      </c>
      <c r="C52" s="48" t="s">
        <v>26</v>
      </c>
    </row>
    <row r="53" spans="1:5">
      <c r="A53" s="30"/>
      <c r="B53" s="59"/>
      <c r="C53" s="56"/>
    </row>
    <row r="54" spans="1:5">
      <c r="A54" s="11"/>
      <c r="B54" s="25"/>
      <c r="C54" s="32"/>
    </row>
    <row r="55" spans="1:5">
      <c r="A55" s="11"/>
      <c r="B55" s="25"/>
      <c r="C55" s="32"/>
    </row>
    <row r="56" spans="1:5">
      <c r="A56" s="46" t="s">
        <v>59</v>
      </c>
      <c r="B56" s="24"/>
      <c r="C56" s="47"/>
      <c r="E56" t="s">
        <v>58</v>
      </c>
    </row>
    <row r="57" spans="1:5">
      <c r="A57" s="28"/>
      <c r="B57" s="25"/>
      <c r="C57" s="48"/>
    </row>
    <row r="58" spans="1:5">
      <c r="A58" s="49" t="s">
        <v>48</v>
      </c>
      <c r="B58" s="34">
        <f>B37</f>
        <v>29016</v>
      </c>
      <c r="C58" s="48" t="s">
        <v>8</v>
      </c>
    </row>
    <row r="59" spans="1:5">
      <c r="A59" s="50" t="s">
        <v>53</v>
      </c>
      <c r="B59" s="25">
        <f>B52</f>
        <v>6.4079614102951804E-9</v>
      </c>
      <c r="C59" s="48" t="s">
        <v>26</v>
      </c>
    </row>
    <row r="60" spans="1:5">
      <c r="A60" s="51" t="s">
        <v>49</v>
      </c>
      <c r="B60" s="37">
        <f>B58*B59</f>
        <v>1.8593340828112494E-4</v>
      </c>
      <c r="C60" s="52" t="s">
        <v>41</v>
      </c>
    </row>
    <row r="61" spans="1:5">
      <c r="A61" s="29" t="s">
        <v>50</v>
      </c>
      <c r="B61" s="38">
        <v>625.9</v>
      </c>
      <c r="C61" s="48" t="s">
        <v>51</v>
      </c>
    </row>
    <row r="62" spans="1:5">
      <c r="A62" s="53" t="s">
        <v>42</v>
      </c>
      <c r="B62" s="45">
        <f>B60*B61</f>
        <v>0.11637572024315609</v>
      </c>
      <c r="C62" s="48" t="s">
        <v>7</v>
      </c>
      <c r="D62" s="44"/>
    </row>
    <row r="63" spans="1:5">
      <c r="A63" s="28"/>
      <c r="B63" s="42"/>
      <c r="C63" s="48"/>
    </row>
    <row r="64" spans="1:5">
      <c r="A64" s="29" t="s">
        <v>22</v>
      </c>
      <c r="B64" s="43">
        <f>B62</f>
        <v>0.11637572024315609</v>
      </c>
      <c r="C64" s="48" t="s">
        <v>7</v>
      </c>
    </row>
    <row r="65" spans="1:5">
      <c r="A65" s="29" t="s">
        <v>56</v>
      </c>
      <c r="B65" s="43">
        <f>B28</f>
        <v>9.5999999999999992E-3</v>
      </c>
      <c r="C65" s="48" t="s">
        <v>7</v>
      </c>
    </row>
    <row r="66" spans="1:5">
      <c r="A66" s="67" t="s">
        <v>57</v>
      </c>
      <c r="B66" s="73">
        <f>B64-B65</f>
        <v>0.1067757202431561</v>
      </c>
      <c r="C66" s="48" t="s">
        <v>7</v>
      </c>
    </row>
    <row r="67" spans="1:5">
      <c r="A67" s="67"/>
      <c r="B67" s="68"/>
      <c r="C67" s="48"/>
    </row>
    <row r="68" spans="1:5">
      <c r="A68" s="72" t="s">
        <v>65</v>
      </c>
      <c r="B68" s="13">
        <f>24*365/12</f>
        <v>730</v>
      </c>
      <c r="C68" s="48" t="s">
        <v>64</v>
      </c>
    </row>
    <row r="69" spans="1:5">
      <c r="A69" s="36" t="s">
        <v>66</v>
      </c>
      <c r="B69" s="75">
        <v>1</v>
      </c>
      <c r="C69" s="48"/>
    </row>
    <row r="70" spans="1:5">
      <c r="A70" s="71" t="s">
        <v>67</v>
      </c>
      <c r="B70" s="74">
        <f>B68*B69</f>
        <v>730</v>
      </c>
      <c r="C70" s="48" t="s">
        <v>64</v>
      </c>
    </row>
    <row r="71" spans="1:5">
      <c r="A71" s="71" t="s">
        <v>68</v>
      </c>
      <c r="B71" s="68">
        <f>B66</f>
        <v>0.1067757202431561</v>
      </c>
      <c r="C71" s="48" t="s">
        <v>7</v>
      </c>
    </row>
    <row r="72" spans="1:5">
      <c r="A72" s="54" t="s">
        <v>69</v>
      </c>
      <c r="B72" s="77">
        <f>B71*B70</f>
        <v>77.946275777503956</v>
      </c>
      <c r="C72" s="48" t="s">
        <v>5</v>
      </c>
    </row>
    <row r="73" spans="1:5">
      <c r="A73" s="69"/>
      <c r="B73" s="70"/>
      <c r="C73" s="56"/>
    </row>
    <row r="74" spans="1:5">
      <c r="A74" s="3"/>
      <c r="B74" s="44"/>
      <c r="C74" s="33"/>
    </row>
    <row r="75" spans="1:5">
      <c r="A75" s="3"/>
      <c r="B75" s="44"/>
      <c r="C75" s="33"/>
    </row>
    <row r="76" spans="1:5">
      <c r="A76" s="78" t="s">
        <v>71</v>
      </c>
      <c r="B76" s="7"/>
      <c r="C76" s="47"/>
    </row>
    <row r="77" spans="1:5">
      <c r="A77" s="79"/>
      <c r="B77" s="2"/>
      <c r="C77" s="48"/>
    </row>
    <row r="78" spans="1:5">
      <c r="A78" s="28" t="s">
        <v>63</v>
      </c>
      <c r="B78" s="14">
        <v>40</v>
      </c>
      <c r="C78" s="48" t="s">
        <v>9</v>
      </c>
      <c r="E78" t="s">
        <v>62</v>
      </c>
    </row>
    <row r="79" spans="1:5">
      <c r="A79" s="28" t="s">
        <v>70</v>
      </c>
      <c r="B79" s="14">
        <v>0</v>
      </c>
      <c r="C79" s="48" t="s">
        <v>9</v>
      </c>
    </row>
    <row r="80" spans="1:5">
      <c r="A80" s="80" t="s">
        <v>72</v>
      </c>
      <c r="B80" s="7">
        <f>B78+B79</f>
        <v>40</v>
      </c>
      <c r="C80" s="48" t="s">
        <v>9</v>
      </c>
    </row>
    <row r="81" spans="1:3">
      <c r="A81" s="55"/>
      <c r="B81" s="9"/>
      <c r="C81" s="56"/>
    </row>
    <row r="82" spans="1:3">
      <c r="A82" s="2"/>
      <c r="B82" s="2"/>
      <c r="C82" s="32"/>
    </row>
    <row r="83" spans="1:3">
      <c r="A83" s="6" t="s">
        <v>76</v>
      </c>
      <c r="B83" s="7"/>
      <c r="C83" s="47"/>
    </row>
    <row r="84" spans="1:3">
      <c r="A84" s="8"/>
      <c r="B84" s="2"/>
      <c r="C84" s="48"/>
    </row>
    <row r="85" spans="1:3">
      <c r="A85" s="29" t="s">
        <v>73</v>
      </c>
      <c r="B85" s="2">
        <f>B72</f>
        <v>77.946275777503956</v>
      </c>
      <c r="C85" s="48" t="s">
        <v>9</v>
      </c>
    </row>
    <row r="86" spans="1:3">
      <c r="A86" s="29" t="s">
        <v>74</v>
      </c>
      <c r="B86" s="2">
        <f>B80</f>
        <v>40</v>
      </c>
      <c r="C86" s="48" t="s">
        <v>9</v>
      </c>
    </row>
    <row r="87" spans="1:3">
      <c r="A87" s="66" t="s">
        <v>75</v>
      </c>
      <c r="B87" s="18">
        <f>B85-B86</f>
        <v>37.946275777503956</v>
      </c>
      <c r="C87" s="48" t="s">
        <v>9</v>
      </c>
    </row>
    <row r="88" spans="1:3">
      <c r="A88" s="55"/>
      <c r="B88" s="9"/>
      <c r="C88" s="56"/>
    </row>
    <row r="94" spans="1:3">
      <c r="A94" s="1"/>
    </row>
    <row r="97" spans="1:14">
      <c r="A97" s="4"/>
    </row>
    <row r="98" spans="1:14">
      <c r="A98" s="4"/>
      <c r="L98" s="3"/>
      <c r="N98" s="3"/>
    </row>
    <row r="102" spans="1:14">
      <c r="A102" s="2"/>
      <c r="B102" s="2"/>
      <c r="C102" s="32"/>
    </row>
    <row r="104" spans="1:14">
      <c r="A104" s="3"/>
      <c r="C104" s="33"/>
    </row>
    <row r="106" spans="1:14">
      <c r="A106" s="3"/>
      <c r="C106" s="33"/>
    </row>
    <row r="109" spans="1:14">
      <c r="A109" s="3"/>
      <c r="C109" s="33"/>
    </row>
    <row r="110" spans="1:14">
      <c r="A110" s="3"/>
      <c r="B110" s="2"/>
      <c r="C110" s="32"/>
    </row>
    <row r="112" spans="1:14">
      <c r="A112" s="1"/>
    </row>
    <row r="116" spans="1:1">
      <c r="A116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Heitler</dc:creator>
  <cp:lastModifiedBy>Jesse Heitler</cp:lastModifiedBy>
  <dcterms:created xsi:type="dcterms:W3CDTF">2013-12-19T19:12:05Z</dcterms:created>
  <dcterms:modified xsi:type="dcterms:W3CDTF">2013-12-21T02:19:51Z</dcterms:modified>
</cp:coreProperties>
</file>