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/Desktop/"/>
    </mc:Choice>
  </mc:AlternateContent>
  <workbookProtection workbookPassword="E24E" lockStructure="1"/>
  <bookViews>
    <workbookView xWindow="80" yWindow="460" windowWidth="25360" windowHeight="14520" tabRatio="500" activeTab="2"/>
  </bookViews>
  <sheets>
    <sheet name="NPV" sheetId="2" r:id="rId1"/>
    <sheet name="IRR" sheetId="1" r:id="rId2"/>
    <sheet name="Comparisons" sheetId="3" r:id="rId3"/>
    <sheet name="Copyright" sheetId="4" state="hidden" r:id="rId4"/>
  </sheets>
  <externalReferences>
    <externalReference r:id="rId5"/>
  </externalReferences>
  <definedNames>
    <definedName name="fp_date">'[1]Amortization Schedule-Completed'!$C$6</definedName>
    <definedName name="loan_amount">'[1]Amortization Schedule-Completed'!$C$3</definedName>
    <definedName name="monthly_interest_rate">'[1]Amortization Schedule-Completed'!$F$3</definedName>
    <definedName name="monthly_pmt">'[1]Amortization Schedule-Completed'!$C$8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Q6" i="3"/>
  <c r="C6" i="1"/>
  <c r="C7" i="1"/>
  <c r="C16" i="1"/>
  <c r="D8" i="2"/>
  <c r="D5" i="3"/>
  <c r="G4" i="3"/>
  <c r="H4" i="3"/>
  <c r="I4" i="3"/>
  <c r="J4" i="3"/>
  <c r="K4" i="3"/>
  <c r="L4" i="3"/>
  <c r="M4" i="3"/>
  <c r="N4" i="3"/>
  <c r="O4" i="3"/>
  <c r="P4" i="3"/>
  <c r="E16" i="3"/>
  <c r="D26" i="2"/>
  <c r="H17" i="3"/>
  <c r="I17" i="3"/>
  <c r="J17" i="3"/>
  <c r="K17" i="3"/>
  <c r="L17" i="3"/>
  <c r="M17" i="3"/>
  <c r="N17" i="3"/>
  <c r="O17" i="3"/>
  <c r="P17" i="3"/>
  <c r="C17" i="3"/>
  <c r="C16" i="3"/>
  <c r="C12" i="3"/>
  <c r="C11" i="3"/>
  <c r="C10" i="3"/>
  <c r="C9" i="3"/>
  <c r="C8" i="3"/>
  <c r="C7" i="3"/>
  <c r="C6" i="3"/>
  <c r="D17" i="3"/>
  <c r="D16" i="3"/>
  <c r="D12" i="3"/>
  <c r="D11" i="3"/>
  <c r="D10" i="3"/>
  <c r="D9" i="3"/>
  <c r="D8" i="3"/>
  <c r="D7" i="3"/>
  <c r="D6" i="3"/>
  <c r="E17" i="3"/>
  <c r="E12" i="3"/>
  <c r="E11" i="3"/>
  <c r="E10" i="3"/>
  <c r="E9" i="3"/>
  <c r="E8" i="3"/>
  <c r="E7" i="3"/>
  <c r="E6" i="3"/>
  <c r="E5" i="3"/>
  <c r="Q17" i="3"/>
  <c r="Q16" i="3"/>
  <c r="Q12" i="3"/>
  <c r="Q11" i="3"/>
  <c r="Q10" i="3"/>
  <c r="Q9" i="3"/>
  <c r="Q8" i="3"/>
  <c r="Q7" i="3"/>
  <c r="Q5" i="3"/>
  <c r="F24" i="1"/>
  <c r="G24" i="1"/>
  <c r="H24" i="1"/>
  <c r="I24" i="1"/>
  <c r="J24" i="1"/>
  <c r="K24" i="1"/>
  <c r="L24" i="1"/>
  <c r="M24" i="1"/>
  <c r="N24" i="1"/>
  <c r="O24" i="1"/>
  <c r="G26" i="1"/>
  <c r="H26" i="1"/>
  <c r="I26" i="1"/>
  <c r="J26" i="1"/>
  <c r="K26" i="1"/>
  <c r="L26" i="1"/>
  <c r="M26" i="1"/>
  <c r="N26" i="1"/>
  <c r="O26" i="1"/>
  <c r="C26" i="1"/>
  <c r="E5" i="1"/>
  <c r="F5" i="1"/>
  <c r="G5" i="1"/>
  <c r="H5" i="1"/>
  <c r="I5" i="1"/>
  <c r="J5" i="1"/>
  <c r="K5" i="1"/>
  <c r="L5" i="1"/>
  <c r="M5" i="1"/>
  <c r="N5" i="1"/>
  <c r="D26" i="1"/>
  <c r="P26" i="1"/>
  <c r="E39" i="2"/>
  <c r="F39" i="2"/>
  <c r="G39" i="2"/>
  <c r="H39" i="2"/>
  <c r="I39" i="2"/>
  <c r="J39" i="2"/>
  <c r="K39" i="2"/>
  <c r="L39" i="2"/>
  <c r="M39" i="2"/>
  <c r="E21" i="2"/>
  <c r="F21" i="2"/>
  <c r="G21" i="2"/>
  <c r="H21" i="2"/>
  <c r="I21" i="2"/>
  <c r="J21" i="2"/>
  <c r="K21" i="2"/>
  <c r="L21" i="2"/>
  <c r="M21" i="2"/>
  <c r="M43" i="2"/>
  <c r="L43" i="2"/>
  <c r="K43" i="2"/>
  <c r="J43" i="2"/>
  <c r="I43" i="2"/>
  <c r="H43" i="2"/>
  <c r="G43" i="2"/>
  <c r="F43" i="2"/>
  <c r="E43" i="2"/>
  <c r="D43" i="2"/>
  <c r="E22" i="2"/>
  <c r="E26" i="2"/>
  <c r="F22" i="2"/>
  <c r="F26" i="2"/>
  <c r="G22" i="2"/>
  <c r="G26" i="2"/>
  <c r="H22" i="2"/>
  <c r="H26" i="2"/>
  <c r="I22" i="2"/>
  <c r="I26" i="2"/>
  <c r="J22" i="2"/>
  <c r="J26" i="2"/>
  <c r="K22" i="2"/>
  <c r="K26" i="2"/>
  <c r="L22" i="2"/>
  <c r="L26" i="2"/>
  <c r="M22" i="2"/>
  <c r="M26" i="2"/>
  <c r="N22" i="2"/>
  <c r="N21" i="2"/>
  <c r="N26" i="2"/>
  <c r="O22" i="2"/>
  <c r="O21" i="2"/>
  <c r="O26" i="2"/>
  <c r="P22" i="2"/>
  <c r="P21" i="2"/>
  <c r="P26" i="2"/>
  <c r="Q22" i="2"/>
  <c r="Q21" i="2"/>
  <c r="Q26" i="2"/>
  <c r="R22" i="2"/>
  <c r="R21" i="2"/>
  <c r="R26" i="2"/>
  <c r="S22" i="2"/>
  <c r="S21" i="2"/>
  <c r="S26" i="2"/>
  <c r="T22" i="2"/>
  <c r="T21" i="2"/>
  <c r="T26" i="2"/>
  <c r="U22" i="2"/>
  <c r="U21" i="2"/>
  <c r="U26" i="2"/>
  <c r="V22" i="2"/>
  <c r="V21" i="2"/>
  <c r="V26" i="2"/>
  <c r="W22" i="2"/>
  <c r="W21" i="2"/>
  <c r="W26" i="2"/>
  <c r="D28" i="2"/>
  <c r="D45" i="2"/>
  <c r="E38" i="2"/>
  <c r="F38" i="2"/>
  <c r="G38" i="2"/>
  <c r="H38" i="2"/>
  <c r="I38" i="2"/>
  <c r="J38" i="2"/>
  <c r="K38" i="2"/>
  <c r="L38" i="2"/>
  <c r="M38" i="2"/>
  <c r="C25" i="1"/>
  <c r="P25" i="1"/>
  <c r="D25" i="1"/>
  <c r="F17" i="1"/>
  <c r="G17" i="1"/>
  <c r="H17" i="1"/>
  <c r="I17" i="1"/>
  <c r="J17" i="1"/>
  <c r="K17" i="1"/>
  <c r="L17" i="1"/>
  <c r="M17" i="1"/>
  <c r="N17" i="1"/>
  <c r="O17" i="1"/>
  <c r="C17" i="1"/>
  <c r="O6" i="1"/>
  <c r="O7" i="1"/>
  <c r="O8" i="1"/>
  <c r="O9" i="1"/>
  <c r="O10" i="1"/>
  <c r="O11" i="1"/>
  <c r="O12" i="1"/>
  <c r="O13" i="1"/>
  <c r="O16" i="1"/>
  <c r="C13" i="1"/>
  <c r="C12" i="1"/>
  <c r="C11" i="1"/>
  <c r="C10" i="1"/>
  <c r="C9" i="1"/>
  <c r="C8" i="1"/>
</calcChain>
</file>

<file path=xl/comments1.xml><?xml version="1.0" encoding="utf-8"?>
<comments xmlns="http://schemas.openxmlformats.org/spreadsheetml/2006/main">
  <authors>
    <author>Microsoft Office User</author>
  </authors>
  <commentList>
    <comment ref="C4" authorId="0">
      <text>
        <r>
          <rPr>
            <b/>
            <sz val="10"/>
            <color indexed="81"/>
            <rFont val="Calibri"/>
          </rPr>
          <t>Year in which you are going to be payed</t>
        </r>
      </text>
    </comment>
    <comment ref="C6" authorId="0">
      <text>
        <r>
          <rPr>
            <b/>
            <sz val="10"/>
            <color indexed="81"/>
            <rFont val="Calibri"/>
          </rPr>
          <t>Percentage of cost of a loan + cap rate we want to have</t>
        </r>
      </text>
    </comment>
    <comment ref="C8" authorId="0">
      <text>
        <r>
          <rPr>
            <sz val="12"/>
            <color indexed="81"/>
            <rFont val="Calibri"/>
          </rPr>
          <t>What is the net present value of the future payment today?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4" authorId="0">
      <text>
        <r>
          <rPr>
            <b/>
            <sz val="10"/>
            <color indexed="81"/>
            <rFont val="Calibri"/>
          </rPr>
          <t>Initial capital you add on each investment (You substract as is coming out of your pocket)</t>
        </r>
      </text>
    </comment>
  </commentList>
</comments>
</file>

<file path=xl/sharedStrings.xml><?xml version="1.0" encoding="utf-8"?>
<sst xmlns="http://schemas.openxmlformats.org/spreadsheetml/2006/main" count="110" uniqueCount="48">
  <si>
    <t>IRR</t>
  </si>
  <si>
    <t>Investment</t>
  </si>
  <si>
    <t>Total Cashflow</t>
  </si>
  <si>
    <t>Discount Rate</t>
  </si>
  <si>
    <t>NPV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</si>
  <si>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</si>
  <si>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</si>
  <si>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</si>
  <si>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</si>
  <si>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</si>
  <si>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</si>
  <si>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</si>
  <si>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</si>
  <si>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</si>
  <si>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</si>
  <si>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Discounted Cash Flow</t>
  </si>
  <si>
    <t>Year</t>
  </si>
  <si>
    <t>Option 1 Today</t>
  </si>
  <si>
    <t>Option 2  Cash Flow</t>
  </si>
  <si>
    <t>Future Payment</t>
  </si>
  <si>
    <t>In Year</t>
  </si>
  <si>
    <t>Investment 1</t>
  </si>
  <si>
    <t>Investment 2</t>
  </si>
  <si>
    <t>Investment 3</t>
  </si>
  <si>
    <t>Investment 4</t>
  </si>
  <si>
    <t>Investment 5</t>
  </si>
  <si>
    <t>Investment 6</t>
  </si>
  <si>
    <t>Investment 7</t>
  </si>
  <si>
    <t>Investment 8</t>
  </si>
  <si>
    <t>Investment 9</t>
  </si>
  <si>
    <t>Investment 10</t>
  </si>
  <si>
    <t>Cash Multiple</t>
  </si>
  <si>
    <t>Example 1</t>
  </si>
  <si>
    <t>Example 2</t>
  </si>
  <si>
    <t>All Rights Reserved. © 2014 WCI Education, LLC</t>
  </si>
  <si>
    <t>noitacude icw 4102 devreser sthgir lla</t>
  </si>
  <si>
    <t>NPV for 1 Future Payment</t>
  </si>
  <si>
    <t>Option 1: Get Today</t>
  </si>
  <si>
    <t>Option 2: Cash Flow</t>
  </si>
  <si>
    <r>
      <t>Use</t>
    </r>
    <r>
      <rPr>
        <b/>
        <sz val="12"/>
        <color theme="3" tint="0.39997558519241921"/>
        <rFont val="Calibri (Body)"/>
      </rPr>
      <t xml:space="preserve"> Data &gt; What-If Analysis &gt; Goal Seek</t>
    </r>
    <r>
      <rPr>
        <sz val="12"/>
        <color theme="1"/>
        <rFont val="Calibri"/>
        <family val="2"/>
        <scheme val="minor"/>
      </rPr>
      <t xml:space="preserve"> to set a value on here by changing the discount rate</t>
    </r>
  </si>
  <si>
    <t>Evaluating 2 different options: Get $750 today OR $2000 in payments</t>
  </si>
  <si>
    <t>Same example as above with different payments and time</t>
  </si>
  <si>
    <r>
      <rPr>
        <b/>
        <sz val="12"/>
        <color theme="9"/>
        <rFont val="Calibri (Body)"/>
      </rPr>
      <t>Example:</t>
    </r>
    <r>
      <rPr>
        <sz val="12"/>
        <color theme="1"/>
        <rFont val="Calibri"/>
        <family val="2"/>
        <scheme val="minor"/>
      </rPr>
      <t xml:space="preserve"> You have 10 different investments where you invest $200 and get $1000 at the end of the period over 10 years.</t>
    </r>
  </si>
  <si>
    <r>
      <rPr>
        <b/>
        <sz val="12"/>
        <color theme="9"/>
        <rFont val="Calibri (Body)"/>
      </rPr>
      <t>Example:</t>
    </r>
    <r>
      <rPr>
        <sz val="12"/>
        <color theme="1"/>
        <rFont val="Calibri"/>
        <family val="2"/>
        <scheme val="minor"/>
      </rPr>
      <t xml:space="preserve"> IRR doesn’t have anything to do with cashflow</t>
    </r>
  </si>
  <si>
    <r>
      <rPr>
        <b/>
        <sz val="12"/>
        <color theme="9"/>
        <rFont val="Calibri (Body)"/>
      </rPr>
      <t>Example:</t>
    </r>
    <r>
      <rPr>
        <sz val="12"/>
        <color theme="1"/>
        <rFont val="Calibri"/>
        <family val="2"/>
        <scheme val="minor"/>
      </rPr>
      <t xml:space="preserve"> Showing the use of IRR + NPV</t>
    </r>
  </si>
  <si>
    <r>
      <rPr>
        <b/>
        <sz val="12"/>
        <color theme="9"/>
        <rFont val="Calibri (Body)"/>
      </rPr>
      <t>Example</t>
    </r>
    <r>
      <rPr>
        <b/>
        <sz val="12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 10 years, you invest $200 and get $1000</t>
    </r>
  </si>
  <si>
    <r>
      <rPr>
        <b/>
        <sz val="12"/>
        <color theme="9"/>
        <rFont val="Calibri (Body)"/>
      </rPr>
      <t>Example</t>
    </r>
    <r>
      <rPr>
        <sz val="12"/>
        <color theme="1"/>
        <rFont val="Calibri"/>
        <family val="2"/>
        <scheme val="minor"/>
      </rPr>
      <t>: NPV &amp; Cash multiple determines the best investment.</t>
    </r>
  </si>
  <si>
    <t>Examples of why using the 3 indicators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</si>
</sst>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(&quot;$&quot;* #,##0_);_(&quot;$&quot;* \(#,##0\);_(&quot;$&quot;* &quot;-&quot;??_);_(@_)"/>
    <numFmt numFmtId="169" formatCode="_(* #,##0_);_(* \(#,##0\);_(* &quot;-&quot;??_);_(@_)"/>
    <numFmt numFmtId="170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charset val="136"/>
      <scheme val="minor"/>
    </font>
    <font>
      <sz val="9"/>
      <name val="Arial"/>
      <family val="2"/>
    </font>
    <font>
      <sz val="12"/>
      <color theme="0"/>
      <name val="Calibri"/>
      <family val="2"/>
      <charset val="136"/>
      <scheme val="minor"/>
    </font>
    <font>
      <sz val="12"/>
      <name val="Calibri"/>
      <scheme val="minor"/>
    </font>
    <font>
      <b/>
      <sz val="10"/>
      <color indexed="81"/>
      <name val="Calibri"/>
    </font>
    <font>
      <sz val="12"/>
      <color indexed="81"/>
      <name val="Calibri"/>
    </font>
    <font>
      <b/>
      <sz val="12"/>
      <color theme="3" tint="0.39997558519241921"/>
      <name val="Calibri (Body)"/>
    </font>
    <font>
      <b/>
      <sz val="12"/>
      <color theme="9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8" fontId="0" fillId="0" borderId="1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4" fontId="2" fillId="2" borderId="1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8" fontId="0" fillId="0" borderId="0" xfId="2" applyNumberFormat="1" applyFont="1" applyAlignment="1">
      <alignment horizontal="center"/>
    </xf>
    <xf numFmtId="168" fontId="0" fillId="0" borderId="1" xfId="0" applyNumberFormat="1" applyBorder="1"/>
    <xf numFmtId="0" fontId="2" fillId="4" borderId="0" xfId="0" applyFont="1" applyFill="1" applyAlignment="1">
      <alignment horizontal="right"/>
    </xf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167" fontId="0" fillId="0" borderId="0" xfId="0" applyNumberFormat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2" borderId="4" xfId="0" applyNumberFormat="1" applyFill="1" applyBorder="1" applyAlignment="1">
      <alignment horizontal="center"/>
    </xf>
    <xf numFmtId="170" fontId="0" fillId="2" borderId="3" xfId="0" applyNumberFormat="1" applyFill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170" fontId="0" fillId="0" borderId="0" xfId="0" applyNumberFormat="1"/>
    <xf numFmtId="0" fontId="5" fillId="0" borderId="9" xfId="0" applyFont="1" applyBorder="1"/>
    <xf numFmtId="0" fontId="0" fillId="0" borderId="9" xfId="0" applyBorder="1"/>
    <xf numFmtId="168" fontId="0" fillId="0" borderId="0" xfId="0" applyNumberFormat="1" applyBorder="1"/>
    <xf numFmtId="0" fontId="8" fillId="0" borderId="0" xfId="0" applyFont="1"/>
    <xf numFmtId="168" fontId="0" fillId="5" borderId="1" xfId="2" applyNumberFormat="1" applyFont="1" applyFill="1" applyBorder="1"/>
    <xf numFmtId="169" fontId="0" fillId="5" borderId="1" xfId="1" applyNumberFormat="1" applyFont="1" applyFill="1" applyBorder="1"/>
    <xf numFmtId="167" fontId="0" fillId="5" borderId="1" xfId="3" applyNumberFormat="1" applyFont="1" applyFill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8" fontId="9" fillId="0" borderId="2" xfId="2" applyNumberFormat="1" applyFont="1" applyBorder="1" applyAlignment="1">
      <alignment horizontal="center"/>
    </xf>
    <xf numFmtId="1" fontId="9" fillId="2" borderId="8" xfId="0" applyNumberFormat="1" applyFont="1" applyFill="1" applyBorder="1" applyAlignment="1">
      <alignment horizontal="center"/>
    </xf>
    <xf numFmtId="1" fontId="9" fillId="2" borderId="9" xfId="0" applyNumberFormat="1" applyFont="1" applyFill="1" applyBorder="1" applyAlignment="1">
      <alignment horizontal="center"/>
    </xf>
    <xf numFmtId="168" fontId="9" fillId="2" borderId="4" xfId="2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0" xfId="0" applyNumberForma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center"/>
    </xf>
    <xf numFmtId="168" fontId="0" fillId="0" borderId="13" xfId="2" applyNumberFormat="1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Border="1"/>
    <xf numFmtId="0" fontId="0" fillId="0" borderId="13" xfId="0" applyBorder="1"/>
    <xf numFmtId="0" fontId="2" fillId="0" borderId="7" xfId="0" applyFont="1" applyBorder="1" applyAlignment="1">
      <alignment horizontal="right"/>
    </xf>
    <xf numFmtId="167" fontId="0" fillId="5" borderId="0" xfId="3" applyNumberFormat="1" applyFont="1" applyFill="1" applyBorder="1"/>
    <xf numFmtId="0" fontId="0" fillId="0" borderId="7" xfId="0" applyBorder="1"/>
    <xf numFmtId="0" fontId="2" fillId="0" borderId="8" xfId="0" applyFont="1" applyBorder="1"/>
    <xf numFmtId="0" fontId="0" fillId="0" borderId="14" xfId="0" applyBorder="1"/>
    <xf numFmtId="0" fontId="2" fillId="0" borderId="7" xfId="0" applyFont="1" applyBorder="1"/>
    <xf numFmtId="168" fontId="0" fillId="0" borderId="9" xfId="0" applyNumberForma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left" vertical="top"/>
    </xf>
    <xf numFmtId="4" fontId="7" fillId="0" borderId="0" xfId="0" applyNumberFormat="1" applyFont="1" applyAlignment="1" applyProtection="1">
      <alignment horizontal="left" vertical="top"/>
      <protection locked="0"/>
    </xf>
  </cellXfs>
  <cellStyles count="12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evalladares/Library/Mobile%20Documents/com~apple~CloudDocs/Investments/Real%20Estate/INVESTING/Amortization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Exercise"/>
      <sheetName val="Amortization Schedule-Completed"/>
      <sheetName val="Leave Blank"/>
    </sheetNames>
    <sheetDataSet>
      <sheetData sheetId="0" refreshError="1"/>
      <sheetData sheetId="1">
        <row r="3">
          <cell r="C3">
            <v>1163625</v>
          </cell>
          <cell r="F3">
            <v>4.1666666666666666E-3</v>
          </cell>
        </row>
        <row r="6">
          <cell r="C6">
            <v>41153</v>
          </cell>
        </row>
        <row r="8">
          <cell r="C8">
            <v>6246.5906107750034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CI477"/>
  <sheetViews>
    <sheetView showGridLines="0" topLeftCell="A10" zoomScale="75" zoomScaleNormal="205" zoomScalePageLayoutView="205" workbookViewId="0">
      <selection activeCell="Q20" sqref="Q20"/>
    </sheetView>
  </sheetViews>
  <sheetFormatPr baseColWidth="10" defaultColWidth="11" defaultRowHeight="16" x14ac:dyDescent="0.2"/>
  <cols>
    <col min="1" max="1" width="2.6640625" customWidth="1"/>
    <col min="2" max="2" width="2.5" customWidth="1"/>
    <col min="3" max="3" width="22.83203125" customWidth="1"/>
  </cols>
  <sheetData>
    <row r="1" spans="3:6" x14ac:dyDescent="0.2">
      <c r="C1" s="1" t="s">
        <v>36</v>
      </c>
    </row>
    <row r="3" spans="3:6" x14ac:dyDescent="0.2">
      <c r="C3" s="32" t="s">
        <v>19</v>
      </c>
      <c r="D3" s="48">
        <v>1000</v>
      </c>
    </row>
    <row r="4" spans="3:6" x14ac:dyDescent="0.2">
      <c r="C4" s="32" t="s">
        <v>20</v>
      </c>
      <c r="D4" s="49">
        <v>5</v>
      </c>
    </row>
    <row r="5" spans="3:6" x14ac:dyDescent="0.2">
      <c r="C5" s="33"/>
    </row>
    <row r="6" spans="3:6" x14ac:dyDescent="0.2">
      <c r="C6" s="34" t="s">
        <v>3</v>
      </c>
      <c r="D6" s="50">
        <v>0.1</v>
      </c>
    </row>
    <row r="7" spans="3:6" x14ac:dyDescent="0.2">
      <c r="C7" s="33"/>
    </row>
    <row r="8" spans="3:6" x14ac:dyDescent="0.2">
      <c r="C8" s="34" t="s">
        <v>4</v>
      </c>
      <c r="D8" s="30">
        <f>D3/(1+D6)^D4</f>
        <v>620.92132305915493</v>
      </c>
    </row>
    <row r="15" spans="3:6" ht="19" x14ac:dyDescent="0.25">
      <c r="C15" s="44" t="s">
        <v>32</v>
      </c>
      <c r="D15" s="45" t="s">
        <v>40</v>
      </c>
      <c r="E15" s="45"/>
      <c r="F15" s="45"/>
    </row>
    <row r="18" spans="3:23" x14ac:dyDescent="0.2">
      <c r="C18" s="31" t="s">
        <v>37</v>
      </c>
      <c r="D18" s="2">
        <v>750</v>
      </c>
    </row>
    <row r="21" spans="3:23" x14ac:dyDescent="0.2">
      <c r="C21" s="62" t="s">
        <v>16</v>
      </c>
      <c r="D21" s="63">
        <v>1</v>
      </c>
      <c r="E21" s="63">
        <f>D21+1</f>
        <v>2</v>
      </c>
      <c r="F21" s="63">
        <f t="shared" ref="F21:W21" si="0">E21+1</f>
        <v>3</v>
      </c>
      <c r="G21" s="63">
        <f t="shared" si="0"/>
        <v>4</v>
      </c>
      <c r="H21" s="63">
        <f t="shared" si="0"/>
        <v>5</v>
      </c>
      <c r="I21" s="63">
        <f t="shared" si="0"/>
        <v>6</v>
      </c>
      <c r="J21" s="63">
        <f t="shared" si="0"/>
        <v>7</v>
      </c>
      <c r="K21" s="63">
        <f t="shared" si="0"/>
        <v>8</v>
      </c>
      <c r="L21" s="63">
        <f t="shared" si="0"/>
        <v>9</v>
      </c>
      <c r="M21" s="63">
        <f t="shared" si="0"/>
        <v>10</v>
      </c>
      <c r="N21" s="63">
        <f t="shared" si="0"/>
        <v>11</v>
      </c>
      <c r="O21" s="63">
        <f t="shared" si="0"/>
        <v>12</v>
      </c>
      <c r="P21" s="63">
        <f t="shared" si="0"/>
        <v>13</v>
      </c>
      <c r="Q21" s="63">
        <f t="shared" si="0"/>
        <v>14</v>
      </c>
      <c r="R21" s="63">
        <f t="shared" si="0"/>
        <v>15</v>
      </c>
      <c r="S21" s="63">
        <f t="shared" si="0"/>
        <v>16</v>
      </c>
      <c r="T21" s="63">
        <f t="shared" si="0"/>
        <v>17</v>
      </c>
      <c r="U21" s="63">
        <f t="shared" si="0"/>
        <v>18</v>
      </c>
      <c r="V21" s="63">
        <f t="shared" si="0"/>
        <v>19</v>
      </c>
      <c r="W21" s="64">
        <f t="shared" si="0"/>
        <v>20</v>
      </c>
    </row>
    <row r="22" spans="3:23" x14ac:dyDescent="0.2">
      <c r="C22" s="65" t="s">
        <v>38</v>
      </c>
      <c r="D22" s="66">
        <v>100</v>
      </c>
      <c r="E22" s="66">
        <f t="shared" ref="E22:W22" si="1">D22</f>
        <v>100</v>
      </c>
      <c r="F22" s="66">
        <f t="shared" si="1"/>
        <v>100</v>
      </c>
      <c r="G22" s="66">
        <f t="shared" si="1"/>
        <v>100</v>
      </c>
      <c r="H22" s="66">
        <f t="shared" si="1"/>
        <v>100</v>
      </c>
      <c r="I22" s="66">
        <f t="shared" si="1"/>
        <v>100</v>
      </c>
      <c r="J22" s="66">
        <f t="shared" si="1"/>
        <v>100</v>
      </c>
      <c r="K22" s="66">
        <f t="shared" si="1"/>
        <v>100</v>
      </c>
      <c r="L22" s="66">
        <f t="shared" si="1"/>
        <v>100</v>
      </c>
      <c r="M22" s="66">
        <f t="shared" si="1"/>
        <v>100</v>
      </c>
      <c r="N22" s="66">
        <f t="shared" si="1"/>
        <v>100</v>
      </c>
      <c r="O22" s="66">
        <f t="shared" si="1"/>
        <v>100</v>
      </c>
      <c r="P22" s="66">
        <f t="shared" si="1"/>
        <v>100</v>
      </c>
      <c r="Q22" s="66">
        <f t="shared" si="1"/>
        <v>100</v>
      </c>
      <c r="R22" s="66">
        <f t="shared" si="1"/>
        <v>100</v>
      </c>
      <c r="S22" s="66">
        <f t="shared" si="1"/>
        <v>100</v>
      </c>
      <c r="T22" s="66">
        <f t="shared" si="1"/>
        <v>100</v>
      </c>
      <c r="U22" s="66">
        <f t="shared" si="1"/>
        <v>100</v>
      </c>
      <c r="V22" s="66">
        <f t="shared" si="1"/>
        <v>100</v>
      </c>
      <c r="W22" s="67">
        <f t="shared" si="1"/>
        <v>100</v>
      </c>
    </row>
    <row r="23" spans="3:23" x14ac:dyDescent="0.2"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70"/>
    </row>
    <row r="24" spans="3:23" x14ac:dyDescent="0.2">
      <c r="C24" s="71" t="s">
        <v>3</v>
      </c>
      <c r="D24" s="72">
        <v>0.11934957100455332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70"/>
    </row>
    <row r="25" spans="3:23" x14ac:dyDescent="0.2"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70"/>
    </row>
    <row r="26" spans="3:23" x14ac:dyDescent="0.2">
      <c r="C26" s="71" t="s">
        <v>15</v>
      </c>
      <c r="D26" s="66">
        <f>D22/(1+$D$24)^D$21</f>
        <v>89.337596216931246</v>
      </c>
      <c r="E26" s="66">
        <f t="shared" ref="E26:W26" si="2">E22/(1+$D$24)^E$21</f>
        <v>79.812060978194481</v>
      </c>
      <c r="F26" s="66">
        <f t="shared" si="2"/>
        <v>71.302176769110332</v>
      </c>
      <c r="G26" s="66">
        <f t="shared" si="2"/>
        <v>63.699650775870339</v>
      </c>
      <c r="H26" s="66">
        <f t="shared" si="2"/>
        <v>56.907736801742359</v>
      </c>
      <c r="I26" s="66">
        <f t="shared" si="2"/>
        <v>50.840004120134566</v>
      </c>
      <c r="J26" s="66">
        <f t="shared" si="2"/>
        <v>45.419237597517025</v>
      </c>
      <c r="K26" s="66">
        <f t="shared" si="2"/>
        <v>40.576455089678383</v>
      </c>
      <c r="L26" s="66">
        <f t="shared" si="2"/>
        <v>36.250029607161316</v>
      </c>
      <c r="M26" s="66">
        <f t="shared" si="2"/>
        <v>32.384905078963804</v>
      </c>
      <c r="N26" s="66">
        <f t="shared" si="2"/>
        <v>28.931895734681142</v>
      </c>
      <c r="O26" s="66">
        <f t="shared" si="2"/>
        <v>25.847060189352995</v>
      </c>
      <c r="P26" s="66">
        <f t="shared" si="2"/>
        <v>23.091142265911365</v>
      </c>
      <c r="Q26" s="66">
        <f t="shared" si="2"/>
        <v>20.629071439397041</v>
      </c>
      <c r="R26" s="66">
        <f t="shared" si="2"/>
        <v>18.429516545830811</v>
      </c>
      <c r="S26" s="66">
        <f t="shared" si="2"/>
        <v>16.464487076446868</v>
      </c>
      <c r="T26" s="66">
        <f t="shared" si="2"/>
        <v>14.708976983544931</v>
      </c>
      <c r="U26" s="66">
        <f t="shared" si="2"/>
        <v>13.140646465200723</v>
      </c>
      <c r="V26" s="66">
        <f t="shared" si="2"/>
        <v>11.73953767937547</v>
      </c>
      <c r="W26" s="67">
        <f t="shared" si="2"/>
        <v>10.487820769734958</v>
      </c>
    </row>
    <row r="27" spans="3:23" x14ac:dyDescent="0.2">
      <c r="C27" s="73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70"/>
    </row>
    <row r="28" spans="3:23" x14ac:dyDescent="0.2">
      <c r="C28" s="76" t="s">
        <v>4</v>
      </c>
      <c r="D28" s="30">
        <f>SUM(D26:W26)</f>
        <v>750.0000081847802</v>
      </c>
      <c r="E28" s="69" t="s">
        <v>39</v>
      </c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70"/>
    </row>
    <row r="29" spans="3:23" x14ac:dyDescent="0.2">
      <c r="C29" s="74"/>
      <c r="D29" s="77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75"/>
    </row>
    <row r="30" spans="3:23" x14ac:dyDescent="0.2">
      <c r="C30" s="1"/>
      <c r="D30" s="46"/>
    </row>
    <row r="32" spans="3:23" ht="19" x14ac:dyDescent="0.25">
      <c r="C32" s="44" t="s">
        <v>33</v>
      </c>
      <c r="D32" s="45" t="s">
        <v>41</v>
      </c>
      <c r="E32" s="45"/>
      <c r="F32" s="45"/>
    </row>
    <row r="35" spans="3:23" x14ac:dyDescent="0.2">
      <c r="C35" s="31" t="s">
        <v>17</v>
      </c>
      <c r="D35" s="2">
        <v>750</v>
      </c>
    </row>
    <row r="38" spans="3:23" x14ac:dyDescent="0.2">
      <c r="C38" s="62" t="s">
        <v>16</v>
      </c>
      <c r="D38" s="63">
        <v>1</v>
      </c>
      <c r="E38" s="63">
        <f>D38+1</f>
        <v>2</v>
      </c>
      <c r="F38" s="63">
        <f t="shared" ref="F38:M38" si="3">E38+1</f>
        <v>3</v>
      </c>
      <c r="G38" s="63">
        <f t="shared" si="3"/>
        <v>4</v>
      </c>
      <c r="H38" s="63">
        <f t="shared" si="3"/>
        <v>5</v>
      </c>
      <c r="I38" s="63">
        <f t="shared" si="3"/>
        <v>6</v>
      </c>
      <c r="J38" s="63">
        <f t="shared" si="3"/>
        <v>7</v>
      </c>
      <c r="K38" s="63">
        <f t="shared" si="3"/>
        <v>8</v>
      </c>
      <c r="L38" s="63">
        <f t="shared" si="3"/>
        <v>9</v>
      </c>
      <c r="M38" s="64">
        <f t="shared" si="3"/>
        <v>10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3:23" x14ac:dyDescent="0.2">
      <c r="C39" s="65" t="s">
        <v>18</v>
      </c>
      <c r="D39" s="66">
        <v>200</v>
      </c>
      <c r="E39" s="66">
        <f t="shared" ref="E39:M39" si="4">D39</f>
        <v>200</v>
      </c>
      <c r="F39" s="66">
        <f t="shared" si="4"/>
        <v>200</v>
      </c>
      <c r="G39" s="66">
        <f t="shared" si="4"/>
        <v>200</v>
      </c>
      <c r="H39" s="66">
        <f t="shared" si="4"/>
        <v>200</v>
      </c>
      <c r="I39" s="66">
        <f t="shared" si="4"/>
        <v>200</v>
      </c>
      <c r="J39" s="66">
        <f t="shared" si="4"/>
        <v>200</v>
      </c>
      <c r="K39" s="66">
        <f t="shared" si="4"/>
        <v>200</v>
      </c>
      <c r="L39" s="66">
        <f t="shared" si="4"/>
        <v>200</v>
      </c>
      <c r="M39" s="67">
        <f t="shared" si="4"/>
        <v>200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3:23" x14ac:dyDescent="0.2"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70"/>
    </row>
    <row r="41" spans="3:23" x14ac:dyDescent="0.2">
      <c r="C41" s="71" t="s">
        <v>3</v>
      </c>
      <c r="D41" s="72">
        <v>0.11899999999999999</v>
      </c>
      <c r="E41" s="69"/>
      <c r="F41" s="69"/>
      <c r="G41" s="69"/>
      <c r="H41" s="69"/>
      <c r="I41" s="69"/>
      <c r="J41" s="69"/>
      <c r="K41" s="69"/>
      <c r="L41" s="69"/>
      <c r="M41" s="70"/>
    </row>
    <row r="42" spans="3:23" x14ac:dyDescent="0.2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70"/>
    </row>
    <row r="43" spans="3:23" x14ac:dyDescent="0.2">
      <c r="C43" s="71" t="s">
        <v>15</v>
      </c>
      <c r="D43" s="66">
        <f t="shared" ref="D43:M43" si="5">D39/(1+$D$41)^D$21</f>
        <v>178.73100983020555</v>
      </c>
      <c r="E43" s="66">
        <f t="shared" si="5"/>
        <v>159.72386937462514</v>
      </c>
      <c r="F43" s="66">
        <f t="shared" si="5"/>
        <v>142.73804233657296</v>
      </c>
      <c r="G43" s="66">
        <f t="shared" si="5"/>
        <v>127.55857224001157</v>
      </c>
      <c r="H43" s="66">
        <f t="shared" si="5"/>
        <v>113.99336214478247</v>
      </c>
      <c r="I43" s="66">
        <f t="shared" si="5"/>
        <v>101.87074365038646</v>
      </c>
      <c r="J43" s="66">
        <f t="shared" si="5"/>
        <v>91.037304423937854</v>
      </c>
      <c r="K43" s="66">
        <f t="shared" si="5"/>
        <v>81.355946759551259</v>
      </c>
      <c r="L43" s="66">
        <f t="shared" si="5"/>
        <v>72.704152600135174</v>
      </c>
      <c r="M43" s="67">
        <f t="shared" si="5"/>
        <v>64.972433065357606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3:23" x14ac:dyDescent="0.2">
      <c r="C44" s="73"/>
      <c r="D44" s="69"/>
      <c r="E44" s="69"/>
      <c r="F44" s="69"/>
      <c r="G44" s="69"/>
      <c r="H44" s="69"/>
      <c r="I44" s="69"/>
      <c r="J44" s="69"/>
      <c r="K44" s="69"/>
      <c r="L44" s="69"/>
      <c r="M44" s="70"/>
    </row>
    <row r="45" spans="3:23" x14ac:dyDescent="0.2">
      <c r="C45" s="76" t="s">
        <v>4</v>
      </c>
      <c r="D45" s="30">
        <f>SUM(D43:W43)</f>
        <v>1134.685436425566</v>
      </c>
      <c r="E45" s="69"/>
      <c r="F45" s="69"/>
      <c r="G45" s="69"/>
      <c r="H45" s="69"/>
      <c r="I45" s="69"/>
      <c r="J45" s="69"/>
      <c r="K45" s="69"/>
      <c r="L45" s="69"/>
      <c r="M45" s="70"/>
    </row>
    <row r="46" spans="3:23" x14ac:dyDescent="0.2">
      <c r="C46" s="73"/>
      <c r="D46" s="69"/>
      <c r="E46" s="69"/>
      <c r="F46" s="69"/>
      <c r="G46" s="69"/>
      <c r="H46" s="69"/>
      <c r="I46" s="69"/>
      <c r="J46" s="69"/>
      <c r="K46" s="69"/>
      <c r="L46" s="69"/>
      <c r="M46" s="70"/>
    </row>
    <row r="47" spans="3:23" x14ac:dyDescent="0.2">
      <c r="C47" s="78"/>
      <c r="D47" s="45"/>
      <c r="E47" s="45"/>
      <c r="F47" s="45"/>
      <c r="G47" s="45"/>
      <c r="H47" s="45"/>
      <c r="I47" s="45"/>
      <c r="J47" s="45"/>
      <c r="K47" s="45"/>
      <c r="L47" s="45"/>
      <c r="M47" s="75"/>
    </row>
    <row r="55" spans="3:5" x14ac:dyDescent="0.2">
      <c r="C55" s="84"/>
      <c r="D55" s="84"/>
      <c r="E55" s="84"/>
    </row>
    <row r="104" spans="12:12" x14ac:dyDescent="0.2">
      <c r="L104" s="47" t="s">
        <v>35</v>
      </c>
    </row>
    <row r="193" spans="52:52" x14ac:dyDescent="0.2">
      <c r="AZ193" s="47" t="s">
        <v>35</v>
      </c>
    </row>
    <row r="300" spans="46:46" x14ac:dyDescent="0.2">
      <c r="AT300" s="47" t="s">
        <v>35</v>
      </c>
    </row>
    <row r="477" spans="87:87" x14ac:dyDescent="0.2">
      <c r="CI477" s="47" t="s">
        <v>35</v>
      </c>
    </row>
  </sheetData>
  <mergeCells count="1">
    <mergeCell ref="C55:E55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J429"/>
  <sheetViews>
    <sheetView showGridLines="0" zoomScale="125" zoomScaleNormal="125" zoomScalePageLayoutView="125" workbookViewId="0">
      <selection activeCell="C6" sqref="C6"/>
    </sheetView>
  </sheetViews>
  <sheetFormatPr baseColWidth="10" defaultColWidth="11" defaultRowHeight="16" x14ac:dyDescent="0.2"/>
  <cols>
    <col min="1" max="1" width="7" customWidth="1"/>
    <col min="2" max="2" width="13" bestFit="1" customWidth="1"/>
    <col min="3" max="3" width="8.33203125" bestFit="1" customWidth="1"/>
    <col min="4" max="4" width="11.33203125" bestFit="1" customWidth="1"/>
    <col min="5" max="5" width="10.6640625" bestFit="1" customWidth="1"/>
    <col min="6" max="14" width="8.6640625" customWidth="1"/>
    <col min="15" max="15" width="13.5" bestFit="1" customWidth="1"/>
    <col min="16" max="16" width="13.6640625" customWidth="1"/>
    <col min="17" max="17" width="13.5" bestFit="1" customWidth="1"/>
  </cols>
  <sheetData>
    <row r="3" spans="2:16" x14ac:dyDescent="0.2">
      <c r="B3" s="79" t="s">
        <v>42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</row>
    <row r="4" spans="2:16" x14ac:dyDescent="0.2">
      <c r="B4" s="73"/>
      <c r="C4" s="69"/>
      <c r="D4" s="82" t="s">
        <v>1</v>
      </c>
      <c r="E4" s="82" t="s">
        <v>5</v>
      </c>
      <c r="F4" s="82" t="s">
        <v>6</v>
      </c>
      <c r="G4" s="82" t="s">
        <v>7</v>
      </c>
      <c r="H4" s="82" t="s">
        <v>8</v>
      </c>
      <c r="I4" s="82" t="s">
        <v>9</v>
      </c>
      <c r="J4" s="82" t="s">
        <v>10</v>
      </c>
      <c r="K4" s="82" t="s">
        <v>11</v>
      </c>
      <c r="L4" s="82" t="s">
        <v>12</v>
      </c>
      <c r="M4" s="82" t="s">
        <v>13</v>
      </c>
      <c r="N4" s="82" t="s">
        <v>14</v>
      </c>
      <c r="O4" s="69"/>
      <c r="P4" s="70"/>
    </row>
    <row r="5" spans="2:16" x14ac:dyDescent="0.2">
      <c r="B5" s="73"/>
      <c r="C5" s="9" t="s">
        <v>0</v>
      </c>
      <c r="D5" s="16">
        <v>42370</v>
      </c>
      <c r="E5" s="14">
        <f>EDATE(D5,12)</f>
        <v>42736</v>
      </c>
      <c r="F5" s="15">
        <f>EDATE(E5,12)</f>
        <v>43101</v>
      </c>
      <c r="G5" s="15">
        <f t="shared" ref="G5:N5" si="0">EDATE(F5,12)</f>
        <v>43466</v>
      </c>
      <c r="H5" s="15">
        <f t="shared" si="0"/>
        <v>43831</v>
      </c>
      <c r="I5" s="15">
        <f t="shared" si="0"/>
        <v>44197</v>
      </c>
      <c r="J5" s="15">
        <f t="shared" si="0"/>
        <v>44562</v>
      </c>
      <c r="K5" s="15">
        <f t="shared" si="0"/>
        <v>44927</v>
      </c>
      <c r="L5" s="15">
        <f t="shared" si="0"/>
        <v>45292</v>
      </c>
      <c r="M5" s="15">
        <f t="shared" si="0"/>
        <v>45658</v>
      </c>
      <c r="N5" s="15">
        <f t="shared" si="0"/>
        <v>46023</v>
      </c>
      <c r="O5" s="9" t="s">
        <v>2</v>
      </c>
      <c r="P5" s="70"/>
    </row>
    <row r="6" spans="2:16" x14ac:dyDescent="0.2">
      <c r="B6" s="71" t="s">
        <v>21</v>
      </c>
      <c r="C6" s="18">
        <f>XIRR(D6:N6,$D$5:$N$5)</f>
        <v>0.49008597731590264</v>
      </c>
      <c r="D6" s="19">
        <v>-200</v>
      </c>
      <c r="E6" s="20">
        <v>100</v>
      </c>
      <c r="F6" s="21">
        <v>100</v>
      </c>
      <c r="G6" s="21">
        <v>100</v>
      </c>
      <c r="H6" s="21">
        <v>100</v>
      </c>
      <c r="I6" s="21">
        <v>100</v>
      </c>
      <c r="J6" s="21">
        <v>100</v>
      </c>
      <c r="K6" s="21">
        <v>100</v>
      </c>
      <c r="L6" s="21">
        <v>100</v>
      </c>
      <c r="M6" s="21">
        <v>100</v>
      </c>
      <c r="N6" s="21">
        <v>100</v>
      </c>
      <c r="O6" s="19">
        <f>SUM(E6:N6)</f>
        <v>1000</v>
      </c>
      <c r="P6" s="70"/>
    </row>
    <row r="7" spans="2:16" x14ac:dyDescent="0.2">
      <c r="B7" s="71" t="s">
        <v>22</v>
      </c>
      <c r="C7" s="11">
        <f>XIRR(D7:N7,$D$5:$N$5)</f>
        <v>0.50990241169929473</v>
      </c>
      <c r="D7" s="6">
        <v>-200</v>
      </c>
      <c r="E7" s="7">
        <v>100</v>
      </c>
      <c r="F7" s="8">
        <v>100</v>
      </c>
      <c r="G7" s="8">
        <v>100</v>
      </c>
      <c r="H7" s="8">
        <v>200</v>
      </c>
      <c r="I7" s="8">
        <v>0</v>
      </c>
      <c r="J7" s="8">
        <v>100</v>
      </c>
      <c r="K7" s="8">
        <v>100</v>
      </c>
      <c r="L7" s="8">
        <v>100</v>
      </c>
      <c r="M7" s="8">
        <v>200</v>
      </c>
      <c r="N7" s="8">
        <v>0</v>
      </c>
      <c r="O7" s="6">
        <f t="shared" ref="O7:O16" si="1">SUM(E7:N7)</f>
        <v>1000</v>
      </c>
      <c r="P7" s="70"/>
    </row>
    <row r="8" spans="2:16" x14ac:dyDescent="0.2">
      <c r="B8" s="71" t="s">
        <v>23</v>
      </c>
      <c r="C8" s="10">
        <f t="shared" ref="C8:C13" si="2">XIRR(D8:N8,$D$5:$N$5)</f>
        <v>0.54033694863319426</v>
      </c>
      <c r="D8" s="3">
        <v>-200</v>
      </c>
      <c r="E8" s="12">
        <v>100</v>
      </c>
      <c r="F8" s="13">
        <v>100</v>
      </c>
      <c r="G8" s="13">
        <v>200</v>
      </c>
      <c r="H8" s="13">
        <v>100</v>
      </c>
      <c r="I8" s="13">
        <v>0</v>
      </c>
      <c r="J8" s="13">
        <v>100</v>
      </c>
      <c r="K8" s="13">
        <v>100</v>
      </c>
      <c r="L8" s="13">
        <v>200</v>
      </c>
      <c r="M8" s="13">
        <v>100</v>
      </c>
      <c r="N8" s="13">
        <v>0</v>
      </c>
      <c r="O8" s="3">
        <f t="shared" si="1"/>
        <v>1000</v>
      </c>
      <c r="P8" s="70"/>
    </row>
    <row r="9" spans="2:16" x14ac:dyDescent="0.2">
      <c r="B9" s="71" t="s">
        <v>24</v>
      </c>
      <c r="C9" s="11">
        <f t="shared" si="2"/>
        <v>0.59069176316261307</v>
      </c>
      <c r="D9" s="6">
        <v>-200</v>
      </c>
      <c r="E9" s="7">
        <v>100</v>
      </c>
      <c r="F9" s="8">
        <v>200</v>
      </c>
      <c r="G9" s="8">
        <v>100</v>
      </c>
      <c r="H9" s="8">
        <v>100</v>
      </c>
      <c r="I9" s="8">
        <v>0</v>
      </c>
      <c r="J9" s="8">
        <v>100</v>
      </c>
      <c r="K9" s="8">
        <v>200</v>
      </c>
      <c r="L9" s="8">
        <v>100</v>
      </c>
      <c r="M9" s="8">
        <v>100</v>
      </c>
      <c r="N9" s="8">
        <v>0</v>
      </c>
      <c r="O9" s="6">
        <f t="shared" si="1"/>
        <v>1000</v>
      </c>
      <c r="P9" s="70"/>
    </row>
    <row r="10" spans="2:16" x14ac:dyDescent="0.2">
      <c r="B10" s="71" t="s">
        <v>25</v>
      </c>
      <c r="C10" s="10">
        <f t="shared" si="2"/>
        <v>0.68800956606864927</v>
      </c>
      <c r="D10" s="3">
        <v>-200</v>
      </c>
      <c r="E10" s="4">
        <v>200</v>
      </c>
      <c r="F10" s="5">
        <v>100</v>
      </c>
      <c r="G10" s="5">
        <v>100</v>
      </c>
      <c r="H10" s="5">
        <v>100</v>
      </c>
      <c r="I10" s="5">
        <v>0</v>
      </c>
      <c r="J10" s="5">
        <v>200</v>
      </c>
      <c r="K10" s="5">
        <v>100</v>
      </c>
      <c r="L10" s="5">
        <v>100</v>
      </c>
      <c r="M10" s="5">
        <v>100</v>
      </c>
      <c r="N10" s="5">
        <v>0</v>
      </c>
      <c r="O10" s="3">
        <f t="shared" si="1"/>
        <v>1000</v>
      </c>
      <c r="P10" s="70"/>
    </row>
    <row r="11" spans="2:16" x14ac:dyDescent="0.2">
      <c r="B11" s="71" t="s">
        <v>26</v>
      </c>
      <c r="C11" s="11">
        <f t="shared" si="2"/>
        <v>0.26674676537513731</v>
      </c>
      <c r="D11" s="6">
        <v>-200</v>
      </c>
      <c r="E11" s="7">
        <v>0</v>
      </c>
      <c r="F11" s="8">
        <v>0</v>
      </c>
      <c r="G11" s="8">
        <v>0</v>
      </c>
      <c r="H11" s="8">
        <v>0</v>
      </c>
      <c r="I11" s="8">
        <v>500</v>
      </c>
      <c r="J11" s="8">
        <v>0</v>
      </c>
      <c r="K11" s="8">
        <v>0</v>
      </c>
      <c r="L11" s="8">
        <v>0</v>
      </c>
      <c r="M11" s="8">
        <v>0</v>
      </c>
      <c r="N11" s="8">
        <v>500</v>
      </c>
      <c r="O11" s="6">
        <f t="shared" si="1"/>
        <v>1000</v>
      </c>
      <c r="P11" s="70"/>
    </row>
    <row r="12" spans="2:16" x14ac:dyDescent="0.2">
      <c r="B12" s="71" t="s">
        <v>27</v>
      </c>
      <c r="C12" s="10">
        <f t="shared" si="2"/>
        <v>0.27939276099205024</v>
      </c>
      <c r="D12" s="3">
        <v>-200</v>
      </c>
      <c r="E12" s="4">
        <v>0</v>
      </c>
      <c r="F12" s="5">
        <v>0</v>
      </c>
      <c r="G12" s="5">
        <v>0</v>
      </c>
      <c r="H12" s="5">
        <v>0</v>
      </c>
      <c r="I12" s="5">
        <v>500</v>
      </c>
      <c r="J12" s="5">
        <v>0</v>
      </c>
      <c r="K12" s="5">
        <v>0</v>
      </c>
      <c r="L12" s="5">
        <v>0</v>
      </c>
      <c r="M12" s="5">
        <v>500</v>
      </c>
      <c r="N12" s="5">
        <v>0</v>
      </c>
      <c r="O12" s="3">
        <f t="shared" si="1"/>
        <v>1000</v>
      </c>
      <c r="P12" s="70"/>
    </row>
    <row r="13" spans="2:16" x14ac:dyDescent="0.2">
      <c r="B13" s="71" t="s">
        <v>28</v>
      </c>
      <c r="C13" s="22">
        <f t="shared" si="2"/>
        <v>0.31414228081703199</v>
      </c>
      <c r="D13" s="23">
        <v>-200</v>
      </c>
      <c r="E13" s="24">
        <v>0</v>
      </c>
      <c r="F13" s="25">
        <v>0</v>
      </c>
      <c r="G13" s="25">
        <v>0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500</v>
      </c>
      <c r="O13" s="23">
        <f t="shared" si="1"/>
        <v>1000</v>
      </c>
      <c r="P13" s="70"/>
    </row>
    <row r="14" spans="2:16" x14ac:dyDescent="0.2"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0"/>
    </row>
    <row r="15" spans="2:16" x14ac:dyDescent="0.2">
      <c r="B15" s="73" t="s">
        <v>43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0"/>
    </row>
    <row r="16" spans="2:16" x14ac:dyDescent="0.2">
      <c r="B16" s="71" t="s">
        <v>29</v>
      </c>
      <c r="C16" s="18">
        <f>XIRR(D16:N16,$D$5:$N$5)</f>
        <v>0.86069568395614637</v>
      </c>
      <c r="D16" s="19">
        <v>-200</v>
      </c>
      <c r="E16" s="51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100000</v>
      </c>
      <c r="O16" s="53">
        <f t="shared" si="1"/>
        <v>100000</v>
      </c>
      <c r="P16" s="70"/>
    </row>
    <row r="17" spans="2:17" x14ac:dyDescent="0.2">
      <c r="B17" s="71" t="s">
        <v>30</v>
      </c>
      <c r="C17" s="22">
        <f>XIRR(D17:N17,$D$5:$N$5)</f>
        <v>0.85972348451614367</v>
      </c>
      <c r="D17" s="23">
        <v>-200</v>
      </c>
      <c r="E17" s="54">
        <v>172.6113959190954</v>
      </c>
      <c r="F17" s="55">
        <f>E17</f>
        <v>172.6113959190954</v>
      </c>
      <c r="G17" s="55">
        <f t="shared" ref="G17:N17" si="3">F17</f>
        <v>172.6113959190954</v>
      </c>
      <c r="H17" s="55">
        <f t="shared" si="3"/>
        <v>172.6113959190954</v>
      </c>
      <c r="I17" s="55">
        <f t="shared" si="3"/>
        <v>172.6113959190954</v>
      </c>
      <c r="J17" s="55">
        <f t="shared" si="3"/>
        <v>172.6113959190954</v>
      </c>
      <c r="K17" s="55">
        <f t="shared" si="3"/>
        <v>172.6113959190954</v>
      </c>
      <c r="L17" s="55">
        <f t="shared" si="3"/>
        <v>172.6113959190954</v>
      </c>
      <c r="M17" s="55">
        <f t="shared" si="3"/>
        <v>172.6113959190954</v>
      </c>
      <c r="N17" s="55">
        <f t="shared" si="3"/>
        <v>172.6113959190954</v>
      </c>
      <c r="O17" s="56">
        <f>SUM(E17:N17)</f>
        <v>1726.1139591909543</v>
      </c>
      <c r="P17" s="70"/>
    </row>
    <row r="18" spans="2:17" x14ac:dyDescent="0.2">
      <c r="B18" s="78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5"/>
    </row>
    <row r="21" spans="2:17" x14ac:dyDescent="0.2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  <row r="22" spans="2:17" x14ac:dyDescent="0.2">
      <c r="B22" s="73" t="s">
        <v>44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0"/>
    </row>
    <row r="23" spans="2:17" x14ac:dyDescent="0.2">
      <c r="B23" s="68" t="s">
        <v>3</v>
      </c>
      <c r="C23" s="83">
        <v>0.08</v>
      </c>
      <c r="D23" s="69"/>
      <c r="E23" s="82" t="s">
        <v>1</v>
      </c>
      <c r="F23" s="82" t="s">
        <v>5</v>
      </c>
      <c r="G23" s="82" t="s">
        <v>6</v>
      </c>
      <c r="H23" s="82" t="s">
        <v>7</v>
      </c>
      <c r="I23" s="82" t="s">
        <v>8</v>
      </c>
      <c r="J23" s="82" t="s">
        <v>9</v>
      </c>
      <c r="K23" s="82" t="s">
        <v>10</v>
      </c>
      <c r="L23" s="82" t="s">
        <v>11</v>
      </c>
      <c r="M23" s="82" t="s">
        <v>12</v>
      </c>
      <c r="N23" s="82" t="s">
        <v>13</v>
      </c>
      <c r="O23" s="82" t="s">
        <v>14</v>
      </c>
      <c r="P23" s="69"/>
      <c r="Q23" s="70"/>
    </row>
    <row r="24" spans="2:17" x14ac:dyDescent="0.2">
      <c r="B24" s="73"/>
      <c r="C24" s="9" t="s">
        <v>4</v>
      </c>
      <c r="D24" s="9" t="s">
        <v>0</v>
      </c>
      <c r="E24" s="16">
        <v>41640</v>
      </c>
      <c r="F24" s="14">
        <f>EDATE(E24,12)</f>
        <v>42005</v>
      </c>
      <c r="G24" s="15">
        <f>EDATE(F24,12)</f>
        <v>42370</v>
      </c>
      <c r="H24" s="15">
        <f t="shared" ref="H24" si="4">EDATE(G24,12)</f>
        <v>42736</v>
      </c>
      <c r="I24" s="15">
        <f t="shared" ref="I24" si="5">EDATE(H24,12)</f>
        <v>43101</v>
      </c>
      <c r="J24" s="15">
        <f t="shared" ref="J24" si="6">EDATE(I24,12)</f>
        <v>43466</v>
      </c>
      <c r="K24" s="15">
        <f t="shared" ref="K24" si="7">EDATE(J24,12)</f>
        <v>43831</v>
      </c>
      <c r="L24" s="15">
        <f t="shared" ref="L24" si="8">EDATE(K24,12)</f>
        <v>44197</v>
      </c>
      <c r="M24" s="15">
        <f t="shared" ref="M24" si="9">EDATE(L24,12)</f>
        <v>44562</v>
      </c>
      <c r="N24" s="15">
        <f t="shared" ref="N24" si="10">EDATE(M24,12)</f>
        <v>44927</v>
      </c>
      <c r="O24" s="15">
        <f t="shared" ref="O24" si="11">EDATE(N24,12)</f>
        <v>45292</v>
      </c>
      <c r="P24" s="9" t="s">
        <v>2</v>
      </c>
      <c r="Q24" s="70"/>
    </row>
    <row r="25" spans="2:17" x14ac:dyDescent="0.2">
      <c r="B25" s="68" t="s">
        <v>29</v>
      </c>
      <c r="C25" s="26">
        <f>NPV(C$23,E25:O25)</f>
        <v>42703.100748581863</v>
      </c>
      <c r="D25" s="18">
        <f>XIRR(E25:O25,$D$5:$N$5)</f>
        <v>0.86069568395614637</v>
      </c>
      <c r="E25" s="19">
        <v>-200</v>
      </c>
      <c r="F25" s="20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100000</v>
      </c>
      <c r="P25" s="19">
        <f t="shared" ref="P25" si="12">SUM(F25:O25)</f>
        <v>100000</v>
      </c>
      <c r="Q25" s="70"/>
    </row>
    <row r="26" spans="2:17" x14ac:dyDescent="0.2">
      <c r="B26" s="68" t="s">
        <v>30</v>
      </c>
      <c r="C26" s="27">
        <f>NPV(C$23,E26:O26)</f>
        <v>887.25603426114685</v>
      </c>
      <c r="D26" s="22">
        <f>XIRR(E26:O26,$D$5:$N$5)</f>
        <v>0.85972348451614367</v>
      </c>
      <c r="E26" s="23">
        <v>-200</v>
      </c>
      <c r="F26" s="36">
        <v>172.6113959190954</v>
      </c>
      <c r="G26" s="37">
        <f>F26</f>
        <v>172.6113959190954</v>
      </c>
      <c r="H26" s="37">
        <f t="shared" ref="H26:O26" si="13">G26</f>
        <v>172.6113959190954</v>
      </c>
      <c r="I26" s="37">
        <f t="shared" si="13"/>
        <v>172.6113959190954</v>
      </c>
      <c r="J26" s="37">
        <f t="shared" si="13"/>
        <v>172.6113959190954</v>
      </c>
      <c r="K26" s="37">
        <f t="shared" si="13"/>
        <v>172.6113959190954</v>
      </c>
      <c r="L26" s="37">
        <f t="shared" si="13"/>
        <v>172.6113959190954</v>
      </c>
      <c r="M26" s="37">
        <f t="shared" si="13"/>
        <v>172.6113959190954</v>
      </c>
      <c r="N26" s="37">
        <f t="shared" si="13"/>
        <v>172.6113959190954</v>
      </c>
      <c r="O26" s="37">
        <f t="shared" si="13"/>
        <v>172.6113959190954</v>
      </c>
      <c r="P26" s="38">
        <f>SUM(F26:O26)</f>
        <v>1726.1139591909543</v>
      </c>
      <c r="Q26" s="70"/>
    </row>
    <row r="27" spans="2:17" x14ac:dyDescent="0.2">
      <c r="B27" s="78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75"/>
    </row>
    <row r="36" spans="3:5" x14ac:dyDescent="0.2">
      <c r="C36" s="84"/>
      <c r="D36" s="84"/>
      <c r="E36" s="84"/>
    </row>
    <row r="112" spans="10:10" x14ac:dyDescent="0.2">
      <c r="J112" s="47" t="s">
        <v>35</v>
      </c>
    </row>
    <row r="240" spans="59:59" x14ac:dyDescent="0.2">
      <c r="BG240" s="47" t="s">
        <v>35</v>
      </c>
    </row>
    <row r="347" spans="88:88" x14ac:dyDescent="0.2">
      <c r="CJ347" s="47" t="s">
        <v>35</v>
      </c>
    </row>
    <row r="429" spans="80:80" x14ac:dyDescent="0.2">
      <c r="CB429" s="47" t="s">
        <v>35</v>
      </c>
    </row>
  </sheetData>
  <mergeCells count="1">
    <mergeCell ref="C36:E36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459"/>
  <sheetViews>
    <sheetView showGridLines="0" tabSelected="1" topLeftCell="B1" zoomScale="125" zoomScaleNormal="125" zoomScalePageLayoutView="125" workbookViewId="0">
      <selection activeCell="I11" sqref="I11"/>
    </sheetView>
  </sheetViews>
  <sheetFormatPr baseColWidth="10" defaultColWidth="11" defaultRowHeight="16" x14ac:dyDescent="0.2"/>
  <cols>
    <col min="2" max="2" width="12.83203125" bestFit="1" customWidth="1"/>
    <col min="3" max="3" width="12.6640625" bestFit="1" customWidth="1"/>
    <col min="4" max="4" width="7.33203125" bestFit="1" customWidth="1"/>
    <col min="5" max="5" width="4.5" bestFit="1" customWidth="1"/>
    <col min="6" max="6" width="10.6640625" customWidth="1"/>
    <col min="7" max="16" width="9.83203125" customWidth="1"/>
    <col min="17" max="17" width="13.5" bestFit="1" customWidth="1"/>
  </cols>
  <sheetData>
    <row r="1" spans="2:17" x14ac:dyDescent="0.2">
      <c r="B1" s="1" t="s">
        <v>47</v>
      </c>
    </row>
    <row r="2" spans="2:17" x14ac:dyDescent="0.2">
      <c r="C2" t="s">
        <v>45</v>
      </c>
    </row>
    <row r="3" spans="2:17" x14ac:dyDescent="0.2">
      <c r="D3" s="35">
        <v>0.3</v>
      </c>
      <c r="F3" s="17" t="s">
        <v>1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</row>
    <row r="4" spans="2:17" x14ac:dyDescent="0.2">
      <c r="C4" s="9" t="s">
        <v>31</v>
      </c>
      <c r="D4" s="9" t="s">
        <v>4</v>
      </c>
      <c r="E4" s="9" t="s">
        <v>0</v>
      </c>
      <c r="F4" s="16">
        <v>42370</v>
      </c>
      <c r="G4" s="14">
        <f>EDATE(F4,12)</f>
        <v>42736</v>
      </c>
      <c r="H4" s="15">
        <f>EDATE(G4,12)</f>
        <v>43101</v>
      </c>
      <c r="I4" s="15">
        <f t="shared" ref="I4:P4" si="0">EDATE(H4,12)</f>
        <v>43466</v>
      </c>
      <c r="J4" s="15">
        <f t="shared" si="0"/>
        <v>43831</v>
      </c>
      <c r="K4" s="15">
        <f t="shared" si="0"/>
        <v>44197</v>
      </c>
      <c r="L4" s="15">
        <f t="shared" si="0"/>
        <v>44562</v>
      </c>
      <c r="M4" s="15">
        <f t="shared" si="0"/>
        <v>44927</v>
      </c>
      <c r="N4" s="15">
        <f t="shared" si="0"/>
        <v>45292</v>
      </c>
      <c r="O4" s="15">
        <f t="shared" si="0"/>
        <v>45658</v>
      </c>
      <c r="P4" s="15">
        <f t="shared" si="0"/>
        <v>46023</v>
      </c>
      <c r="Q4" s="9" t="s">
        <v>2</v>
      </c>
    </row>
    <row r="5" spans="2:17" x14ac:dyDescent="0.2">
      <c r="B5" s="28" t="s">
        <v>21</v>
      </c>
      <c r="C5" s="39">
        <f>SUM(G5:P5)/-F5</f>
        <v>5</v>
      </c>
      <c r="D5" s="57">
        <f>NPV($D$3,F5:P5)</f>
        <v>83.964576849639499</v>
      </c>
      <c r="E5" s="18">
        <f>XIRR(F5:P5,$F$4:$P$4)</f>
        <v>0.49008597731590264</v>
      </c>
      <c r="F5" s="19">
        <v>-200</v>
      </c>
      <c r="G5" s="20">
        <v>100</v>
      </c>
      <c r="H5" s="21">
        <v>100</v>
      </c>
      <c r="I5" s="21">
        <v>100</v>
      </c>
      <c r="J5" s="21">
        <v>100</v>
      </c>
      <c r="K5" s="21">
        <v>100</v>
      </c>
      <c r="L5" s="21">
        <v>100</v>
      </c>
      <c r="M5" s="21">
        <v>100</v>
      </c>
      <c r="N5" s="21">
        <v>100</v>
      </c>
      <c r="O5" s="21">
        <v>100</v>
      </c>
      <c r="P5" s="21">
        <v>100</v>
      </c>
      <c r="Q5" s="19">
        <f>SUM(G5:P5)</f>
        <v>1000</v>
      </c>
    </row>
    <row r="6" spans="2:17" x14ac:dyDescent="0.2">
      <c r="B6" s="28" t="s">
        <v>22</v>
      </c>
      <c r="C6" s="41">
        <f t="shared" ref="C6:C17" si="1">SUM(G6:P6)/-F6</f>
        <v>5</v>
      </c>
      <c r="D6" s="58">
        <f t="shared" ref="D6:D12" si="2">NPV($D$3,F6:P6)</f>
        <v>91.85382049493127</v>
      </c>
      <c r="E6" s="11">
        <f t="shared" ref="E6:E12" si="3">XIRR(F6:P6,$F$4:$P$4)</f>
        <v>0.50990241169929473</v>
      </c>
      <c r="F6" s="6">
        <v>-200</v>
      </c>
      <c r="G6" s="7">
        <v>100</v>
      </c>
      <c r="H6" s="8">
        <v>100</v>
      </c>
      <c r="I6" s="8">
        <v>100</v>
      </c>
      <c r="J6" s="8">
        <v>200</v>
      </c>
      <c r="K6" s="8">
        <v>0</v>
      </c>
      <c r="L6" s="8">
        <v>100</v>
      </c>
      <c r="M6" s="8">
        <v>100</v>
      </c>
      <c r="N6" s="8">
        <v>100</v>
      </c>
      <c r="O6" s="8">
        <v>200</v>
      </c>
      <c r="P6" s="8">
        <v>0</v>
      </c>
      <c r="Q6" s="6">
        <f>SUM(G6:P6)</f>
        <v>1000</v>
      </c>
    </row>
    <row r="7" spans="2:17" x14ac:dyDescent="0.2">
      <c r="B7" s="28" t="s">
        <v>23</v>
      </c>
      <c r="C7" s="42">
        <f t="shared" si="1"/>
        <v>5</v>
      </c>
      <c r="D7" s="59">
        <f t="shared" si="2"/>
        <v>102.10983723381057</v>
      </c>
      <c r="E7" s="10">
        <f t="shared" si="3"/>
        <v>0.54033694863319426</v>
      </c>
      <c r="F7" s="3">
        <v>-200</v>
      </c>
      <c r="G7" s="12">
        <v>100</v>
      </c>
      <c r="H7" s="13">
        <v>100</v>
      </c>
      <c r="I7" s="13">
        <v>200</v>
      </c>
      <c r="J7" s="13">
        <v>100</v>
      </c>
      <c r="K7" s="13">
        <v>0</v>
      </c>
      <c r="L7" s="13">
        <v>100</v>
      </c>
      <c r="M7" s="13">
        <v>100</v>
      </c>
      <c r="N7" s="13">
        <v>200</v>
      </c>
      <c r="O7" s="13">
        <v>100</v>
      </c>
      <c r="P7" s="13">
        <v>0</v>
      </c>
      <c r="Q7" s="3">
        <f t="shared" ref="Q7:Q12" si="4">SUM(G7:P7)</f>
        <v>1000</v>
      </c>
    </row>
    <row r="8" spans="2:17" x14ac:dyDescent="0.2">
      <c r="B8" s="28" t="s">
        <v>24</v>
      </c>
      <c r="C8" s="41">
        <f t="shared" si="1"/>
        <v>5</v>
      </c>
      <c r="D8" s="58">
        <f t="shared" si="2"/>
        <v>115.44265899435369</v>
      </c>
      <c r="E8" s="11">
        <f t="shared" si="3"/>
        <v>0.59069176316261307</v>
      </c>
      <c r="F8" s="6">
        <v>-200</v>
      </c>
      <c r="G8" s="7">
        <v>100</v>
      </c>
      <c r="H8" s="8">
        <v>200</v>
      </c>
      <c r="I8" s="8">
        <v>100</v>
      </c>
      <c r="J8" s="8">
        <v>100</v>
      </c>
      <c r="K8" s="8">
        <v>0</v>
      </c>
      <c r="L8" s="8">
        <v>100</v>
      </c>
      <c r="M8" s="8">
        <v>200</v>
      </c>
      <c r="N8" s="8">
        <v>100</v>
      </c>
      <c r="O8" s="8">
        <v>100</v>
      </c>
      <c r="P8" s="8">
        <v>0</v>
      </c>
      <c r="Q8" s="6">
        <f t="shared" si="4"/>
        <v>1000</v>
      </c>
    </row>
    <row r="9" spans="2:17" x14ac:dyDescent="0.2">
      <c r="B9" s="28" t="s">
        <v>25</v>
      </c>
      <c r="C9" s="42">
        <f t="shared" si="1"/>
        <v>5</v>
      </c>
      <c r="D9" s="59">
        <f t="shared" si="2"/>
        <v>132.77532728305971</v>
      </c>
      <c r="E9" s="10">
        <f t="shared" si="3"/>
        <v>0.68800956606864927</v>
      </c>
      <c r="F9" s="3">
        <v>-200</v>
      </c>
      <c r="G9" s="4">
        <v>200</v>
      </c>
      <c r="H9" s="5">
        <v>100</v>
      </c>
      <c r="I9" s="5">
        <v>100</v>
      </c>
      <c r="J9" s="5">
        <v>100</v>
      </c>
      <c r="K9" s="5">
        <v>0</v>
      </c>
      <c r="L9" s="5">
        <v>200</v>
      </c>
      <c r="M9" s="5">
        <v>100</v>
      </c>
      <c r="N9" s="5">
        <v>100</v>
      </c>
      <c r="O9" s="5">
        <v>100</v>
      </c>
      <c r="P9" s="5">
        <v>0</v>
      </c>
      <c r="Q9" s="3">
        <f t="shared" si="4"/>
        <v>1000</v>
      </c>
    </row>
    <row r="10" spans="2:17" x14ac:dyDescent="0.2">
      <c r="B10" s="28" t="s">
        <v>26</v>
      </c>
      <c r="C10" s="41">
        <f t="shared" si="1"/>
        <v>5</v>
      </c>
      <c r="D10" s="58">
        <f t="shared" si="2"/>
        <v>-22.358759757957714</v>
      </c>
      <c r="E10" s="11">
        <f t="shared" si="3"/>
        <v>0.26674676537513731</v>
      </c>
      <c r="F10" s="6">
        <v>-200</v>
      </c>
      <c r="G10" s="7">
        <v>0</v>
      </c>
      <c r="H10" s="8">
        <v>0</v>
      </c>
      <c r="I10" s="8">
        <v>0</v>
      </c>
      <c r="J10" s="8">
        <v>0</v>
      </c>
      <c r="K10" s="8">
        <v>500</v>
      </c>
      <c r="L10" s="8">
        <v>0</v>
      </c>
      <c r="M10" s="8">
        <v>0</v>
      </c>
      <c r="N10" s="8">
        <v>0</v>
      </c>
      <c r="O10" s="8">
        <v>0</v>
      </c>
      <c r="P10" s="8">
        <v>500</v>
      </c>
      <c r="Q10" s="6">
        <f t="shared" si="4"/>
        <v>1000</v>
      </c>
    </row>
    <row r="11" spans="2:17" x14ac:dyDescent="0.2">
      <c r="B11" s="28" t="s">
        <v>27</v>
      </c>
      <c r="C11" s="42">
        <f t="shared" si="1"/>
        <v>5</v>
      </c>
      <c r="D11" s="59">
        <f t="shared" si="2"/>
        <v>-13.988973186449364</v>
      </c>
      <c r="E11" s="10">
        <f t="shared" si="3"/>
        <v>0.27939276099205024</v>
      </c>
      <c r="F11" s="3">
        <v>-200</v>
      </c>
      <c r="G11" s="4">
        <v>0</v>
      </c>
      <c r="H11" s="5">
        <v>0</v>
      </c>
      <c r="I11" s="5">
        <v>0</v>
      </c>
      <c r="J11" s="5">
        <v>0</v>
      </c>
      <c r="K11" s="5">
        <v>500</v>
      </c>
      <c r="L11" s="5">
        <v>0</v>
      </c>
      <c r="M11" s="5">
        <v>0</v>
      </c>
      <c r="N11" s="5">
        <v>0</v>
      </c>
      <c r="O11" s="5">
        <v>500</v>
      </c>
      <c r="P11" s="5">
        <v>0</v>
      </c>
      <c r="Q11" s="3">
        <f t="shared" si="4"/>
        <v>1000</v>
      </c>
    </row>
    <row r="12" spans="2:17" x14ac:dyDescent="0.2">
      <c r="B12" s="28" t="s">
        <v>28</v>
      </c>
      <c r="C12" s="40">
        <f t="shared" si="1"/>
        <v>5</v>
      </c>
      <c r="D12" s="60">
        <f t="shared" si="2"/>
        <v>8.7176718969927798</v>
      </c>
      <c r="E12" s="22">
        <f t="shared" si="3"/>
        <v>0.31414228081703199</v>
      </c>
      <c r="F12" s="23">
        <v>-200</v>
      </c>
      <c r="G12" s="24">
        <v>0</v>
      </c>
      <c r="H12" s="25">
        <v>0</v>
      </c>
      <c r="I12" s="25">
        <v>0</v>
      </c>
      <c r="J12" s="25">
        <v>500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500</v>
      </c>
      <c r="Q12" s="23">
        <f t="shared" si="4"/>
        <v>1000</v>
      </c>
    </row>
    <row r="13" spans="2:17" x14ac:dyDescent="0.2">
      <c r="B13" s="28"/>
      <c r="C13" s="43"/>
      <c r="D13" s="61"/>
    </row>
    <row r="14" spans="2:17" x14ac:dyDescent="0.2">
      <c r="B14" s="28"/>
      <c r="C14" s="43"/>
      <c r="D14" s="61"/>
    </row>
    <row r="15" spans="2:17" x14ac:dyDescent="0.2">
      <c r="C15" s="43" t="s">
        <v>46</v>
      </c>
      <c r="D15" s="61"/>
    </row>
    <row r="16" spans="2:17" x14ac:dyDescent="0.2">
      <c r="B16" s="28" t="s">
        <v>29</v>
      </c>
      <c r="C16" s="39">
        <f t="shared" si="1"/>
        <v>500</v>
      </c>
      <c r="D16" s="57">
        <f t="shared" ref="D16:D17" si="5">NPV($D$3,F16:P16)</f>
        <v>5426.0115604927441</v>
      </c>
      <c r="E16" s="18">
        <f>XIRR(F16:P16,$F$4:$P$4)</f>
        <v>0.86069568395614637</v>
      </c>
      <c r="F16" s="19">
        <v>-200</v>
      </c>
      <c r="G16" s="20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100000</v>
      </c>
      <c r="Q16" s="19">
        <f>SUM(G16:P16)</f>
        <v>100000</v>
      </c>
    </row>
    <row r="17" spans="2:17" x14ac:dyDescent="0.2">
      <c r="B17" s="28" t="s">
        <v>30</v>
      </c>
      <c r="C17" s="40">
        <f t="shared" si="1"/>
        <v>8.6305697959547718</v>
      </c>
      <c r="D17" s="60">
        <f t="shared" si="5"/>
        <v>256.64226805325569</v>
      </c>
      <c r="E17" s="22">
        <f>XIRR(F17:P17,$F$4:$P$4)</f>
        <v>0.85972348451614367</v>
      </c>
      <c r="F17" s="23">
        <v>-200</v>
      </c>
      <c r="G17" s="36">
        <v>172.6113959190954</v>
      </c>
      <c r="H17" s="37">
        <f>G17</f>
        <v>172.6113959190954</v>
      </c>
      <c r="I17" s="37">
        <f t="shared" ref="I17:P17" si="6">H17</f>
        <v>172.6113959190954</v>
      </c>
      <c r="J17" s="37">
        <f t="shared" si="6"/>
        <v>172.6113959190954</v>
      </c>
      <c r="K17" s="37">
        <f t="shared" si="6"/>
        <v>172.6113959190954</v>
      </c>
      <c r="L17" s="37">
        <f t="shared" si="6"/>
        <v>172.6113959190954</v>
      </c>
      <c r="M17" s="37">
        <f t="shared" si="6"/>
        <v>172.6113959190954</v>
      </c>
      <c r="N17" s="37">
        <f t="shared" si="6"/>
        <v>172.6113959190954</v>
      </c>
      <c r="O17" s="37">
        <f t="shared" si="6"/>
        <v>172.6113959190954</v>
      </c>
      <c r="P17" s="37">
        <f t="shared" si="6"/>
        <v>172.6113959190954</v>
      </c>
      <c r="Q17" s="38">
        <f>SUM(G17:P17)</f>
        <v>1726.1139591909543</v>
      </c>
    </row>
    <row r="23" spans="2:17" x14ac:dyDescent="0.2">
      <c r="C23" s="84"/>
      <c r="D23" s="84"/>
    </row>
    <row r="65" spans="10:10" x14ac:dyDescent="0.2">
      <c r="J65" s="47" t="s">
        <v>35</v>
      </c>
    </row>
    <row r="177" spans="47:47" x14ac:dyDescent="0.2">
      <c r="AU177" s="47" t="s">
        <v>35</v>
      </c>
    </row>
    <row r="255" spans="71:71" x14ac:dyDescent="0.2">
      <c r="BS255" s="47" t="s">
        <v>35</v>
      </c>
    </row>
    <row r="459" spans="64:64" x14ac:dyDescent="0.2">
      <c r="BL459" s="47" t="s">
        <v>35</v>
      </c>
    </row>
  </sheetData>
  <mergeCells count="1">
    <mergeCell ref="C23:D23"/>
  </mergeCells>
  <conditionalFormatting sqref="D5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4"/>
  <sheetViews>
    <sheetView workbookViewId="0">
      <selection sqref="A1:D1"/>
    </sheetView>
  </sheetViews>
  <sheetFormatPr baseColWidth="10" defaultColWidth="8.83203125" defaultRowHeight="16" x14ac:dyDescent="0.2"/>
  <sheetData>
    <row r="1" spans="1:4" x14ac:dyDescent="0.2">
      <c r="A1" s="85" t="s">
        <v>34</v>
      </c>
      <c r="B1" s="85"/>
      <c r="C1" s="85"/>
      <c r="D1" s="85"/>
    </row>
    <row r="93" spans="11:11" x14ac:dyDescent="0.2">
      <c r="K93" s="47" t="s">
        <v>35</v>
      </c>
    </row>
    <row r="213" spans="66:66" x14ac:dyDescent="0.2">
      <c r="BN213" s="47" t="s">
        <v>35</v>
      </c>
    </row>
    <row r="336" spans="60:60" x14ac:dyDescent="0.2">
      <c r="BH336" s="47" t="s">
        <v>35</v>
      </c>
    </row>
    <row r="644" spans="60:60" x14ac:dyDescent="0.2">
      <c r="BH644" s="47" t="s">
        <v>35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</vt:lpstr>
      <vt:lpstr>IRR</vt:lpstr>
      <vt:lpstr>Comparisons</vt:lpstr>
      <vt:lpstr>Copyright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CLV Mobile</dc:creator>
  <cp:lastModifiedBy>Microsoft Office User</cp:lastModifiedBy>
  <dcterms:created xsi:type="dcterms:W3CDTF">2014-03-13T13:59:37Z</dcterms:created>
  <dcterms:modified xsi:type="dcterms:W3CDTF">2019-06-13T19:34:06Z</dcterms:modified>
</cp:coreProperties>
</file>