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pccnswedu-my.sharepoint.com/personal/jesse_van-wyk_spcc_nsw_edu_au/Documents/SMART TRACK/MATHS/"/>
    </mc:Choice>
  </mc:AlternateContent>
  <xr:revisionPtr revIDLastSave="1202" documentId="8_{F7A06B77-1D26-8548-ACB7-DF8AE158C48A}" xr6:coauthVersionLast="47" xr6:coauthVersionMax="47" xr10:uidLastSave="{684BC3EA-CFE8-7C41-B994-B2B072B54470}"/>
  <bookViews>
    <workbookView xWindow="0" yWindow="500" windowWidth="28800" windowHeight="16240" xr2:uid="{7F45154D-64E0-8540-9987-0D74D5D658C4}"/>
  </bookViews>
  <sheets>
    <sheet name="Real Estate Commission" sheetId="1" r:id="rId1"/>
    <sheet name="Budget" sheetId="2" r:id="rId2"/>
    <sheet name="Timesheet" sheetId="6" r:id="rId3"/>
    <sheet name="Sheet2" sheetId="5" r:id="rId4"/>
  </sheets>
  <definedNames>
    <definedName name="TotalMonthlyExpenses">#REF!</definedName>
    <definedName name="TotalMonthlyIncome">#REF!</definedName>
    <definedName name="TotalMonthlySaving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/>
  <c r="C19" i="1"/>
  <c r="T19" i="1" s="1"/>
  <c r="C18" i="1"/>
  <c r="G18" i="1"/>
  <c r="N18" i="1"/>
  <c r="Q18" i="1" s="1"/>
  <c r="M18" i="1"/>
  <c r="J18" i="1"/>
  <c r="C11" i="6"/>
  <c r="H9" i="6"/>
  <c r="H8" i="6"/>
  <c r="G8" i="6"/>
  <c r="C10" i="6" a="1"/>
  <c r="C10" i="6" s="1"/>
  <c r="G9" i="6"/>
  <c r="G5" i="6"/>
  <c r="G4" i="6"/>
  <c r="G6" i="6"/>
  <c r="G7" i="6"/>
  <c r="G3" i="6"/>
  <c r="C9" i="6"/>
  <c r="C8" i="6"/>
  <c r="C7" i="6"/>
  <c r="C6" i="6"/>
  <c r="C5" i="6"/>
  <c r="C4" i="6"/>
  <c r="C3" i="6"/>
  <c r="T18" i="1" l="1"/>
  <c r="G14" i="2"/>
  <c r="D14" i="2" l="1" a="1"/>
  <c r="D14" i="2" s="1"/>
  <c r="E14" i="2" s="1"/>
  <c r="C14" i="2"/>
  <c r="B15" i="2"/>
  <c r="B16" i="2" s="1"/>
  <c r="E4" i="2"/>
  <c r="G4" i="2"/>
  <c r="G5" i="2" s="1"/>
  <c r="G18" i="2" l="1"/>
  <c r="D18" i="2"/>
  <c r="C18" i="2"/>
  <c r="E18" i="2" l="1"/>
  <c r="E3" i="2"/>
  <c r="G19" i="2" s="1"/>
  <c r="C20" i="1"/>
  <c r="G19" i="1"/>
  <c r="J19" i="1" s="1"/>
  <c r="G20" i="1"/>
  <c r="J20" i="1" s="1"/>
  <c r="M20" i="1"/>
  <c r="M19" i="1"/>
  <c r="F6" i="1"/>
  <c r="F8" i="1"/>
  <c r="F7" i="1"/>
  <c r="G7" i="1" s="1"/>
  <c r="F5" i="1"/>
  <c r="G5" i="1" s="1"/>
  <c r="B4" i="1"/>
  <c r="B8" i="1"/>
  <c r="C8" i="1" s="1"/>
  <c r="B7" i="1"/>
  <c r="C7" i="1" s="1"/>
  <c r="B6" i="1"/>
  <c r="C6" i="1" s="1"/>
  <c r="B5" i="1"/>
  <c r="C5" i="1" s="1"/>
  <c r="G8" i="1"/>
  <c r="N19" i="1" l="1"/>
  <c r="Q19" i="1" s="1"/>
  <c r="N20" i="1"/>
  <c r="Q20" i="1" s="1"/>
  <c r="J6" i="1"/>
  <c r="J8" i="1"/>
  <c r="G9" i="1"/>
  <c r="J7" i="1"/>
  <c r="C9" i="1"/>
  <c r="J5" i="1"/>
  <c r="C10" i="1" l="1"/>
  <c r="T20" i="1"/>
  <c r="G21" i="1" s="1"/>
  <c r="C21" i="1"/>
  <c r="C22" i="1" s="1"/>
  <c r="N2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<sst xmlns="http://schemas.openxmlformats.org/spreadsheetml/2006/main" count="133" uniqueCount="98">
  <si>
    <t>Sale Price</t>
  </si>
  <si>
    <t>Average</t>
  </si>
  <si>
    <t>Total</t>
  </si>
  <si>
    <t>commission on balance</t>
  </si>
  <si>
    <t>Max</t>
  </si>
  <si>
    <t>Min</t>
  </si>
  <si>
    <t>AVERAGE</t>
  </si>
  <si>
    <t>Base Rate</t>
  </si>
  <si>
    <t>Bonus Factor</t>
  </si>
  <si>
    <t>Bonus factor</t>
  </si>
  <si>
    <t xml:space="preserve">Bonus Factor  </t>
  </si>
  <si>
    <t>Bonus on first %20,000</t>
  </si>
  <si>
    <t>Commission on $120,000</t>
  </si>
  <si>
    <t>Commission after $120,000</t>
  </si>
  <si>
    <t>Price after 5% bonus</t>
  </si>
  <si>
    <t>Grand Total</t>
  </si>
  <si>
    <t>Price after $140,000</t>
  </si>
  <si>
    <t>Commission Percentage</t>
  </si>
  <si>
    <t>Costs</t>
  </si>
  <si>
    <t>Tax</t>
  </si>
  <si>
    <t>Income</t>
  </si>
  <si>
    <t>Phone</t>
  </si>
  <si>
    <t>Cyber Analyst</t>
  </si>
  <si>
    <t>Internet</t>
  </si>
  <si>
    <t>Food</t>
  </si>
  <si>
    <t>Utilities</t>
  </si>
  <si>
    <t>Car</t>
  </si>
  <si>
    <t>Fuel</t>
  </si>
  <si>
    <t>Tools</t>
  </si>
  <si>
    <t>Day</t>
  </si>
  <si>
    <t>Week</t>
  </si>
  <si>
    <t>Month</t>
  </si>
  <si>
    <t>Laptop</t>
  </si>
  <si>
    <t>Play</t>
  </si>
  <si>
    <t>Rent</t>
  </si>
  <si>
    <t>Investemnts</t>
  </si>
  <si>
    <t>Taxable Income</t>
  </si>
  <si>
    <t>Tax Returns</t>
  </si>
  <si>
    <t>Crypto</t>
  </si>
  <si>
    <t>"Shares"</t>
  </si>
  <si>
    <t>Yearly after Tax</t>
  </si>
  <si>
    <t>Yearly Before Tax</t>
  </si>
  <si>
    <t>Other</t>
  </si>
  <si>
    <t>Auto Insurance</t>
  </si>
  <si>
    <t>Groceries</t>
  </si>
  <si>
    <t>Personal Budget</t>
  </si>
  <si>
    <t>Percentage of Income Spent</t>
  </si>
  <si>
    <t>Summary</t>
  </si>
  <si>
    <t>TOTAL MONTHLY INCOME</t>
  </si>
  <si>
    <t>TOTAL MONTHLY EXPENSES</t>
  </si>
  <si>
    <t>TOTAL MONTHLY SAVINGS</t>
  </si>
  <si>
    <t>CASH BALANCE</t>
  </si>
  <si>
    <t>Monthly Income</t>
  </si>
  <si>
    <t>Monthly Expenses</t>
  </si>
  <si>
    <t>Monthly Savings</t>
  </si>
  <si>
    <t>ITEM</t>
  </si>
  <si>
    <t>AMOUNT</t>
  </si>
  <si>
    <t>DUE DATE</t>
  </si>
  <si>
    <t>DATE</t>
  </si>
  <si>
    <t>Income Source 1</t>
  </si>
  <si>
    <t>Rent/mortgage</t>
  </si>
  <si>
    <t>[Date]</t>
  </si>
  <si>
    <t>Income Source 2</t>
  </si>
  <si>
    <t>Electric</t>
  </si>
  <si>
    <t>Gas</t>
  </si>
  <si>
    <t>Cell phone</t>
  </si>
  <si>
    <t>Car payment</t>
  </si>
  <si>
    <t>Auto expenses</t>
  </si>
  <si>
    <t>Student loans</t>
  </si>
  <si>
    <t>Credit cards</t>
  </si>
  <si>
    <t>Personal care</t>
  </si>
  <si>
    <t>Entertainment</t>
  </si>
  <si>
    <t>Miscellaneous</t>
  </si>
  <si>
    <t>£2,500.00</t>
  </si>
  <si>
    <t>£200.00</t>
  </si>
  <si>
    <t>£1,000.00</t>
  </si>
  <si>
    <t>£120.00</t>
  </si>
  <si>
    <t>£250.00</t>
  </si>
  <si>
    <t>£50.00</t>
  </si>
  <si>
    <t>£100.00</t>
  </si>
  <si>
    <t>£500.00</t>
  </si>
  <si>
    <t>£273.00</t>
  </si>
  <si>
    <t>£78.00</t>
  </si>
  <si>
    <t>Meal Break</t>
  </si>
  <si>
    <t>Pay per hour</t>
  </si>
  <si>
    <t>Penalties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</si>
  <si>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</si>
  <si>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</si>
  <si>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</si>
  <si>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</si>
  <si>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</si>
  <si>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</si>
  <si>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</si>
  <si>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Hours </t>
  </si>
  <si>
    <t>Daily Pay</t>
  </si>
  <si>
    <t>Pay Before</t>
  </si>
  <si>
    <t>Pay Penalties</t>
  </si>
  <si>
    <t>Penalties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</si>
</sst>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.0_);[Red]\(&quot;$&quot;#,##0.0\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20"/>
      <color theme="1"/>
      <name val="Tahoma"/>
      <family val="2"/>
    </font>
    <font>
      <sz val="13"/>
      <color theme="1"/>
      <name val="Tahoma"/>
      <family val="2"/>
    </font>
    <font>
      <sz val="10"/>
      <color rgb="FF00CCFF"/>
      <name val="Tahoma"/>
      <family val="2"/>
    </font>
    <font>
      <sz val="24"/>
      <color rgb="FF808080"/>
      <name val="Century Gothic"/>
      <family val="1"/>
    </font>
    <font>
      <sz val="10"/>
      <color rgb="FF808080"/>
      <name val="Century Gothic"/>
      <family val="1"/>
    </font>
    <font>
      <sz val="24"/>
      <color theme="1"/>
      <name val="Century Gothic"/>
      <family val="1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8">
    <xf numFmtId="0" fontId="0" fillId="0" borderId="0" xfId="0"/>
    <xf numFmtId="44" fontId="0" fillId="0" borderId="0" xfId="0" applyNumberFormat="1" applyFont="1" applyAlignment="1">
      <alignment horizontal="center" vertical="center" wrapText="1"/>
    </xf>
    <xf numFmtId="10" fontId="0" fillId="0" borderId="0" xfId="0" applyNumberFormat="1" applyFont="1" applyAlignment="1">
      <alignment horizontal="center" vertical="center" wrapText="1"/>
    </xf>
    <xf numFmtId="9" fontId="0" fillId="0" borderId="0" xfId="0" applyNumberFormat="1" applyFont="1" applyAlignment="1">
      <alignment horizontal="center" vertical="center" wrapText="1"/>
    </xf>
    <xf numFmtId="44" fontId="0" fillId="2" borderId="1" xfId="0" applyNumberFormat="1" applyFont="1" applyFill="1" applyBorder="1" applyAlignment="1">
      <alignment horizontal="center" vertical="center" wrapText="1"/>
    </xf>
    <xf numFmtId="6" fontId="0" fillId="0" borderId="0" xfId="0" applyNumberFormat="1" applyFont="1" applyAlignment="1">
      <alignment horizontal="center" vertical="center" wrapText="1"/>
    </xf>
    <xf numFmtId="44" fontId="0" fillId="0" borderId="0" xfId="0" applyNumberFormat="1" applyFont="1" applyBorder="1" applyAlignment="1">
      <alignment horizontal="center" vertical="center" wrapText="1"/>
    </xf>
    <xf numFmtId="44" fontId="0" fillId="0" borderId="0" xfId="0" applyNumberFormat="1" applyFont="1" applyBorder="1" applyAlignment="1">
      <alignment vertical="center" wrapText="1"/>
    </xf>
    <xf numFmtId="10" fontId="0" fillId="0" borderId="0" xfId="0" applyNumberFormat="1" applyFont="1" applyBorder="1" applyAlignment="1">
      <alignment vertical="center" wrapText="1"/>
    </xf>
    <xf numFmtId="10" fontId="0" fillId="0" borderId="0" xfId="0" applyNumberFormat="1" applyFont="1" applyBorder="1" applyAlignment="1">
      <alignment horizontal="center" vertical="center" wrapText="1"/>
    </xf>
    <xf numFmtId="6" fontId="0" fillId="3" borderId="0" xfId="0" applyNumberFormat="1" applyFont="1" applyFill="1" applyAlignment="1">
      <alignment horizontal="center" vertical="center" wrapText="1"/>
    </xf>
    <xf numFmtId="9" fontId="0" fillId="0" borderId="0" xfId="2" applyFont="1" applyAlignment="1">
      <alignment horizontal="center" vertical="center" wrapText="1"/>
    </xf>
    <xf numFmtId="9" fontId="0" fillId="0" borderId="0" xfId="0" applyNumberFormat="1" applyFont="1" applyBorder="1" applyAlignment="1">
      <alignment horizontal="center" vertical="center" wrapText="1"/>
    </xf>
    <xf numFmtId="6" fontId="0" fillId="0" borderId="0" xfId="0" applyNumberFormat="1" applyFont="1" applyBorder="1" applyAlignment="1">
      <alignment horizontal="center" vertical="center" wrapText="1"/>
    </xf>
    <xf numFmtId="10" fontId="0" fillId="0" borderId="0" xfId="0" applyNumberFormat="1" applyFont="1" applyBorder="1" applyAlignment="1" applyProtection="1">
      <alignment horizontal="center" vertical="center" wrapText="1"/>
    </xf>
    <xf numFmtId="6" fontId="0" fillId="0" borderId="0" xfId="0" applyNumberFormat="1" applyFont="1" applyBorder="1" applyAlignment="1">
      <alignment vertical="center" wrapText="1"/>
    </xf>
    <xf numFmtId="164" fontId="0" fillId="0" borderId="0" xfId="0" applyNumberFormat="1" applyFont="1" applyBorder="1" applyAlignment="1">
      <alignment vertical="center" wrapText="1"/>
    </xf>
    <xf numFmtId="44" fontId="0" fillId="2" borderId="4" xfId="0" applyNumberFormat="1" applyFont="1" applyFill="1" applyBorder="1" applyAlignment="1">
      <alignment vertical="center" wrapText="1"/>
    </xf>
    <xf numFmtId="44" fontId="0" fillId="4" borderId="1" xfId="0" applyNumberFormat="1" applyFont="1" applyFill="1" applyBorder="1" applyAlignment="1">
      <alignment horizontal="center" vertical="center" wrapText="1"/>
    </xf>
    <xf numFmtId="10" fontId="0" fillId="4" borderId="1" xfId="0" applyNumberFormat="1" applyFont="1" applyFill="1" applyBorder="1" applyAlignment="1" applyProtection="1">
      <alignment horizontal="center" vertical="center" wrapText="1"/>
    </xf>
    <xf numFmtId="44" fontId="0" fillId="8" borderId="1" xfId="0" applyNumberFormat="1" applyFont="1" applyFill="1" applyBorder="1" applyAlignment="1">
      <alignment horizontal="center" vertical="center" wrapText="1"/>
    </xf>
    <xf numFmtId="44" fontId="0" fillId="3" borderId="1" xfId="0" applyNumberFormat="1" applyFont="1" applyFill="1" applyBorder="1" applyAlignment="1">
      <alignment horizontal="center" vertical="center" wrapText="1"/>
    </xf>
    <xf numFmtId="10" fontId="0" fillId="9" borderId="1" xfId="0" applyNumberFormat="1" applyFont="1" applyFill="1" applyBorder="1" applyAlignment="1">
      <alignment horizontal="center" vertical="center" wrapText="1"/>
    </xf>
    <xf numFmtId="10" fontId="0" fillId="9" borderId="1" xfId="0" applyNumberFormat="1" applyFont="1" applyFill="1" applyBorder="1" applyAlignment="1" applyProtection="1">
      <alignment horizontal="center" vertical="center" wrapText="1"/>
    </xf>
    <xf numFmtId="10" fontId="0" fillId="4" borderId="1" xfId="0" applyNumberFormat="1" applyFont="1" applyFill="1" applyBorder="1" applyAlignment="1">
      <alignment horizontal="center" vertical="center" wrapText="1"/>
    </xf>
    <xf numFmtId="44" fontId="0" fillId="10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6" fontId="0" fillId="8" borderId="1" xfId="0" applyNumberFormat="1" applyFont="1" applyFill="1" applyBorder="1" applyAlignment="1">
      <alignment horizontal="center" vertical="center" wrapText="1"/>
    </xf>
    <xf numFmtId="6" fontId="0" fillId="10" borderId="1" xfId="0" applyNumberFormat="1" applyFont="1" applyFill="1" applyBorder="1" applyAlignment="1">
      <alignment horizontal="center" vertical="center" wrapText="1"/>
    </xf>
    <xf numFmtId="44" fontId="0" fillId="11" borderId="0" xfId="0" applyNumberFormat="1" applyFont="1" applyFill="1" applyAlignment="1">
      <alignment horizontal="center" vertical="center" wrapText="1"/>
    </xf>
    <xf numFmtId="6" fontId="0" fillId="7" borderId="0" xfId="0" applyNumberFormat="1" applyFont="1" applyFill="1" applyAlignment="1">
      <alignment horizontal="center" vertical="center" wrapText="1"/>
    </xf>
    <xf numFmtId="9" fontId="0" fillId="7" borderId="0" xfId="0" applyNumberFormat="1" applyFont="1" applyFill="1" applyAlignment="1">
      <alignment horizontal="center" vertical="center" wrapText="1"/>
    </xf>
    <xf numFmtId="44" fontId="0" fillId="3" borderId="2" xfId="0" applyNumberFormat="1" applyFont="1" applyFill="1" applyBorder="1" applyAlignment="1">
      <alignment vertical="center" wrapText="1"/>
    </xf>
    <xf numFmtId="44" fontId="0" fillId="3" borderId="3" xfId="0" applyNumberFormat="1" applyFont="1" applyFill="1" applyBorder="1" applyAlignment="1">
      <alignment vertical="center" wrapText="1"/>
    </xf>
    <xf numFmtId="44" fontId="0" fillId="3" borderId="4" xfId="0" applyNumberFormat="1" applyFont="1" applyFill="1" applyBorder="1" applyAlignment="1">
      <alignment vertical="center" wrapText="1"/>
    </xf>
    <xf numFmtId="10" fontId="0" fillId="6" borderId="1" xfId="0" applyNumberFormat="1" applyFont="1" applyFill="1" applyBorder="1" applyAlignment="1">
      <alignment horizontal="center" vertical="center" wrapText="1"/>
    </xf>
    <xf numFmtId="10" fontId="0" fillId="6" borderId="1" xfId="0" applyNumberFormat="1" applyFont="1" applyFill="1" applyBorder="1" applyAlignment="1" applyProtection="1">
      <alignment horizontal="center" vertical="center" wrapText="1"/>
    </xf>
    <xf numFmtId="10" fontId="0" fillId="12" borderId="1" xfId="0" applyNumberFormat="1" applyFont="1" applyFill="1" applyBorder="1" applyAlignment="1">
      <alignment horizontal="center" vertical="center" wrapText="1"/>
    </xf>
    <xf numFmtId="10" fontId="0" fillId="12" borderId="1" xfId="0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6" fontId="0" fillId="5" borderId="0" xfId="0" applyNumberForma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6" fontId="0" fillId="5" borderId="0" xfId="0" applyNumberFormat="1" applyFill="1" applyAlignment="1">
      <alignment horizontal="center" vertical="center" wrapText="1"/>
    </xf>
    <xf numFmtId="6" fontId="0" fillId="0" borderId="9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6" fontId="0" fillId="0" borderId="10" xfId="0" applyNumberFormat="1" applyBorder="1" applyAlignment="1">
      <alignment horizontal="center" vertical="center" wrapText="1"/>
    </xf>
    <xf numFmtId="165" fontId="0" fillId="5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4" fontId="3" fillId="0" borderId="0" xfId="0" applyNumberFormat="1" applyFont="1"/>
    <xf numFmtId="44" fontId="5" fillId="0" borderId="0" xfId="0" applyNumberFormat="1" applyFont="1"/>
    <xf numFmtId="44" fontId="6" fillId="0" borderId="0" xfId="0" applyNumberFormat="1" applyFont="1"/>
    <xf numFmtId="44" fontId="0" fillId="0" borderId="0" xfId="0" applyNumberFormat="1"/>
    <xf numFmtId="44" fontId="4" fillId="0" borderId="0" xfId="0" applyNumberFormat="1" applyFont="1"/>
    <xf numFmtId="44" fontId="7" fillId="0" borderId="0" xfId="0" applyNumberFormat="1" applyFont="1"/>
    <xf numFmtId="44" fontId="8" fillId="0" borderId="0" xfId="0" applyNumberFormat="1" applyFont="1"/>
    <xf numFmtId="44" fontId="9" fillId="0" borderId="0" xfId="0" applyNumberFormat="1" applyFont="1"/>
    <xf numFmtId="44" fontId="9" fillId="0" borderId="0" xfId="0" applyNumberFormat="1" applyFont="1" applyAlignment="1">
      <alignment horizontal="center"/>
    </xf>
    <xf numFmtId="2" fontId="3" fillId="0" borderId="0" xfId="1" applyNumberFormat="1" applyFont="1"/>
    <xf numFmtId="2" fontId="9" fillId="0" borderId="0" xfId="1" applyNumberFormat="1" applyFont="1"/>
    <xf numFmtId="2" fontId="5" fillId="0" borderId="0" xfId="1" applyNumberFormat="1" applyFont="1"/>
    <xf numFmtId="2" fontId="6" fillId="0" borderId="0" xfId="1" applyNumberFormat="1" applyFont="1"/>
    <xf numFmtId="0" fontId="0" fillId="0" borderId="1" xfId="0" applyBorder="1"/>
    <xf numFmtId="8" fontId="0" fillId="0" borderId="1" xfId="0" applyNumberFormat="1" applyBorder="1"/>
    <xf numFmtId="0" fontId="0" fillId="0" borderId="11" xfId="0" applyFill="1" applyBorder="1"/>
    <xf numFmtId="0" fontId="0" fillId="0" borderId="2" xfId="0" applyBorder="1"/>
    <xf numFmtId="8" fontId="0" fillId="0" borderId="2" xfId="0" applyNumberFormat="1" applyBorder="1"/>
    <xf numFmtId="0" fontId="0" fillId="0" borderId="1" xfId="0" applyFill="1" applyBorder="1"/>
    <xf numFmtId="0" fontId="0" fillId="0" borderId="1" xfId="0" applyNumberFormat="1" applyBorder="1"/>
    <xf numFmtId="0" fontId="0" fillId="0" borderId="0" xfId="0" applyFill="1" applyBorder="1"/>
    <xf numFmtId="0" fontId="0" fillId="0" borderId="0" xfId="0" applyFill="1" applyBorder="1" applyAlignment="1"/>
    <xf numFmtId="8" fontId="0" fillId="0" borderId="0" xfId="0" applyNumberFormat="1" applyFill="1" applyBorder="1" applyAlignment="1"/>
    <xf numFmtId="8" fontId="0" fillId="0" borderId="0" xfId="0" applyNumberFormat="1"/>
    <xf numFmtId="10" fontId="0" fillId="0" borderId="0" xfId="0" applyNumberFormat="1"/>
    <xf numFmtId="164" fontId="0" fillId="6" borderId="2" xfId="0" applyNumberFormat="1" applyFont="1" applyFill="1" applyBorder="1" applyAlignment="1">
      <alignment horizontal="center" vertical="center" wrapText="1"/>
    </xf>
    <xf numFmtId="164" fontId="0" fillId="6" borderId="3" xfId="0" applyNumberFormat="1" applyFont="1" applyFill="1" applyBorder="1" applyAlignment="1">
      <alignment horizontal="center" vertical="center" wrapText="1"/>
    </xf>
    <xf numFmtId="164" fontId="0" fillId="6" borderId="4" xfId="0" applyNumberFormat="1" applyFont="1" applyFill="1" applyBorder="1" applyAlignment="1">
      <alignment horizontal="center" vertical="center" wrapText="1"/>
    </xf>
    <xf numFmtId="44" fontId="0" fillId="12" borderId="2" xfId="0" applyNumberFormat="1" applyFont="1" applyFill="1" applyBorder="1" applyAlignment="1">
      <alignment horizontal="center" vertical="center" wrapText="1"/>
    </xf>
    <xf numFmtId="44" fontId="0" fillId="12" borderId="3" xfId="0" applyNumberFormat="1" applyFont="1" applyFill="1" applyBorder="1" applyAlignment="1">
      <alignment horizontal="center" vertical="center" wrapText="1"/>
    </xf>
    <xf numFmtId="44" fontId="0" fillId="12" borderId="4" xfId="0" applyNumberFormat="1" applyFont="1" applyFill="1" applyBorder="1" applyAlignment="1">
      <alignment horizontal="center" vertical="center" wrapText="1"/>
    </xf>
    <xf numFmtId="6" fontId="0" fillId="12" borderId="2" xfId="0" applyNumberFormat="1" applyFont="1" applyFill="1" applyBorder="1" applyAlignment="1">
      <alignment horizontal="center" vertical="center" wrapText="1"/>
    </xf>
    <xf numFmtId="164" fontId="0" fillId="9" borderId="2" xfId="0" applyNumberFormat="1" applyFont="1" applyFill="1" applyBorder="1" applyAlignment="1">
      <alignment horizontal="center" vertical="center" wrapText="1"/>
    </xf>
    <xf numFmtId="164" fontId="0" fillId="9" borderId="3" xfId="0" applyNumberFormat="1" applyFont="1" applyFill="1" applyBorder="1" applyAlignment="1">
      <alignment horizontal="center" vertical="center" wrapText="1"/>
    </xf>
    <xf numFmtId="164" fontId="0" fillId="9" borderId="4" xfId="0" applyNumberFormat="1" applyFont="1" applyFill="1" applyBorder="1" applyAlignment="1">
      <alignment horizontal="center" vertical="center" wrapText="1"/>
    </xf>
    <xf numFmtId="6" fontId="0" fillId="9" borderId="2" xfId="0" applyNumberFormat="1" applyFont="1" applyFill="1" applyBorder="1" applyAlignment="1">
      <alignment horizontal="center" vertical="center" wrapText="1"/>
    </xf>
    <xf numFmtId="44" fontId="0" fillId="9" borderId="3" xfId="0" applyNumberFormat="1" applyFont="1" applyFill="1" applyBorder="1" applyAlignment="1">
      <alignment horizontal="center" vertical="center" wrapText="1"/>
    </xf>
    <xf numFmtId="44" fontId="0" fillId="9" borderId="4" xfId="0" applyNumberFormat="1" applyFont="1" applyFill="1" applyBorder="1" applyAlignment="1">
      <alignment horizontal="center" vertical="center" wrapText="1"/>
    </xf>
    <xf numFmtId="44" fontId="0" fillId="6" borderId="2" xfId="0" applyNumberFormat="1" applyFont="1" applyFill="1" applyBorder="1" applyAlignment="1">
      <alignment horizontal="center" vertical="center" wrapText="1"/>
    </xf>
    <xf numFmtId="44" fontId="0" fillId="6" borderId="3" xfId="0" applyNumberFormat="1" applyFont="1" applyFill="1" applyBorder="1" applyAlignment="1">
      <alignment horizontal="center" vertical="center" wrapText="1"/>
    </xf>
    <xf numFmtId="44" fontId="0" fillId="6" borderId="4" xfId="0" applyNumberFormat="1" applyFont="1" applyFill="1" applyBorder="1" applyAlignment="1">
      <alignment horizontal="center" vertical="center" wrapText="1"/>
    </xf>
    <xf numFmtId="6" fontId="0" fillId="6" borderId="2" xfId="0" applyNumberFormat="1" applyFont="1" applyFill="1" applyBorder="1" applyAlignment="1">
      <alignment horizontal="center" vertical="center" wrapText="1"/>
    </xf>
    <xf numFmtId="44" fontId="0" fillId="2" borderId="0" xfId="0" applyNumberFormat="1" applyFont="1" applyFill="1" applyAlignment="1">
      <alignment horizontal="center" vertical="center" wrapText="1"/>
    </xf>
    <xf numFmtId="44" fontId="0" fillId="3" borderId="2" xfId="0" applyNumberFormat="1" applyFont="1" applyFill="1" applyBorder="1" applyAlignment="1">
      <alignment horizontal="center" vertical="center" wrapText="1"/>
    </xf>
    <xf numFmtId="44" fontId="0" fillId="3" borderId="3" xfId="0" applyNumberFormat="1" applyFont="1" applyFill="1" applyBorder="1" applyAlignment="1">
      <alignment horizontal="center" vertical="center" wrapText="1"/>
    </xf>
    <xf numFmtId="44" fontId="0" fillId="9" borderId="2" xfId="0" applyNumberFormat="1" applyFont="1" applyFill="1" applyBorder="1" applyAlignment="1">
      <alignment horizontal="center" vertical="center" wrapText="1"/>
    </xf>
    <xf numFmtId="44" fontId="0" fillId="4" borderId="2" xfId="0" applyNumberFormat="1" applyFont="1" applyFill="1" applyBorder="1" applyAlignment="1">
      <alignment horizontal="center" vertical="center" wrapText="1"/>
    </xf>
    <xf numFmtId="44" fontId="0" fillId="4" borderId="3" xfId="0" applyNumberFormat="1" applyFont="1" applyFill="1" applyBorder="1" applyAlignment="1">
      <alignment horizontal="center" vertical="center" wrapText="1"/>
    </xf>
    <xf numFmtId="44" fontId="0" fillId="4" borderId="4" xfId="0" applyNumberFormat="1" applyFont="1" applyFill="1" applyBorder="1" applyAlignment="1">
      <alignment horizontal="center" vertical="center" wrapText="1"/>
    </xf>
    <xf numFmtId="10" fontId="0" fillId="4" borderId="1" xfId="0" applyNumberFormat="1" applyFont="1" applyFill="1" applyBorder="1" applyAlignment="1">
      <alignment horizontal="center" vertical="center" wrapText="1"/>
    </xf>
    <xf numFmtId="164" fontId="0" fillId="12" borderId="2" xfId="0" applyNumberFormat="1" applyFont="1" applyFill="1" applyBorder="1" applyAlignment="1">
      <alignment horizontal="center" vertical="center" wrapText="1"/>
    </xf>
    <xf numFmtId="164" fontId="0" fillId="12" borderId="3" xfId="0" applyNumberFormat="1" applyFont="1" applyFill="1" applyBorder="1" applyAlignment="1">
      <alignment horizontal="center" vertical="center" wrapText="1"/>
    </xf>
    <xf numFmtId="164" fontId="0" fillId="12" borderId="4" xfId="0" applyNumberFormat="1" applyFont="1" applyFill="1" applyBorder="1" applyAlignment="1">
      <alignment horizontal="center" vertical="center" wrapText="1"/>
    </xf>
    <xf numFmtId="44" fontId="0" fillId="3" borderId="4" xfId="0" applyNumberFormat="1" applyFont="1" applyFill="1" applyBorder="1" applyAlignment="1">
      <alignment horizontal="center" vertical="center" wrapText="1"/>
    </xf>
    <xf numFmtId="44" fontId="0" fillId="4" borderId="1" xfId="0" applyNumberFormat="1" applyFont="1" applyFill="1" applyBorder="1" applyAlignment="1">
      <alignment horizontal="center" vertical="center" wrapText="1"/>
    </xf>
    <xf numFmtId="44" fontId="0" fillId="2" borderId="7" xfId="0" applyNumberFormat="1" applyFont="1" applyFill="1" applyBorder="1" applyAlignment="1">
      <alignment horizontal="center" vertical="center" wrapText="1"/>
    </xf>
    <xf numFmtId="44" fontId="0" fillId="2" borderId="8" xfId="0" applyNumberFormat="1" applyFont="1" applyFill="1" applyBorder="1" applyAlignment="1">
      <alignment horizontal="center" vertical="center" wrapText="1"/>
    </xf>
    <xf numFmtId="44" fontId="0" fillId="2" borderId="6" xfId="0" applyNumberFormat="1" applyFont="1" applyFill="1" applyBorder="1" applyAlignment="1">
      <alignment horizontal="center" vertical="center" wrapText="1"/>
    </xf>
    <xf numFmtId="44" fontId="0" fillId="2" borderId="5" xfId="0" applyNumberFormat="1" applyFont="1" applyFill="1" applyBorder="1" applyAlignment="1">
      <alignment horizontal="center" vertical="center" wrapText="1"/>
    </xf>
    <xf numFmtId="44" fontId="0" fillId="3" borderId="1" xfId="0" applyNumberFormat="1" applyFont="1" applyFill="1" applyBorder="1" applyAlignment="1">
      <alignment horizontal="center" vertical="center" wrapText="1"/>
    </xf>
    <xf numFmtId="44" fontId="0" fillId="2" borderId="1" xfId="0" applyNumberFormat="1" applyFont="1" applyFill="1" applyBorder="1" applyAlignment="1">
      <alignment horizontal="center" vertical="center" wrapText="1"/>
    </xf>
    <xf numFmtId="44" fontId="0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 cent" xfId="2" builtinId="5"/>
  </cellStyles>
  <dxfs count="3"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>
        <top style="double">
          <color theme="3" tint="9.9948118533890809E-2"/>
        </top>
      </border>
    </dxf>
    <dxf>
      <font>
        <b val="0"/>
        <i val="0"/>
        <color theme="4"/>
      </font>
      <fill>
        <patternFill patternType="solid">
          <fgColor theme="1"/>
          <bgColor theme="2" tint="-9.9948118533890809E-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/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 style="thin">
          <color theme="2" tint="-0.24994659260841701"/>
        </horizontal>
      </border>
    </dxf>
  </dxfs>
  <tableStyles count="1" defaultTableStyle="TableStyleMedium2" defaultPivotStyle="PivotStyleLight16">
    <tableStyle name="Personal budget table" pivot="0" count="3" xr9:uid="{2518E330-AAC2-C64E-8B9C-B70151A962E9}">
      <tableStyleElement type="wholeTable" dxfId="2"/>
      <tableStyleElement type="headerRow" dxfId="1"/>
      <tableStyleElement type="totalRow" dxfId="0"/>
    </tableStyle>
  </tableStyles>
  <colors>
    <mruColors>
      <color rgb="FF0118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D68E-0A50-B240-94F9-308AF276E1C9}">
  <dimension ref="A2:U40"/>
  <sheetViews>
    <sheetView tabSelected="1" zoomScale="111" zoomScaleNormal="61" workbookViewId="0">
      <selection activeCell="G7" sqref="G7:I7"/>
    </sheetView>
  </sheetViews>
  <sheetFormatPr baseColWidth="10" defaultRowHeight="16" x14ac:dyDescent="0.2"/>
  <cols>
    <col min="1" max="1" width="12.1640625" style="1" bestFit="1" customWidth="1"/>
    <col min="2" max="4" width="15.83203125" style="1" customWidth="1"/>
    <col min="5" max="5" width="10.83203125" style="1"/>
    <col min="6" max="6" width="15.83203125" style="1" customWidth="1"/>
    <col min="7" max="7" width="10.83203125" style="1"/>
    <col min="8" max="8" width="11.1640625" style="1" bestFit="1" customWidth="1"/>
    <col min="9" max="12" width="10.83203125" style="1"/>
    <col min="13" max="13" width="15.83203125" style="1" customWidth="1"/>
    <col min="14" max="19" width="10.83203125" style="1"/>
    <col min="20" max="20" width="11.6640625" style="1" bestFit="1" customWidth="1"/>
    <col min="21" max="16384" width="10.83203125" style="1"/>
  </cols>
  <sheetData>
    <row r="2" spans="1:12" ht="34" x14ac:dyDescent="0.2">
      <c r="A2" s="1" t="s">
        <v>7</v>
      </c>
      <c r="B2" s="2">
        <v>2.5000000000000001E-2</v>
      </c>
      <c r="F2" s="1" t="s">
        <v>8</v>
      </c>
      <c r="G2" s="2">
        <v>0.05</v>
      </c>
      <c r="H2" s="5">
        <v>20000</v>
      </c>
    </row>
    <row r="3" spans="1:12" x14ac:dyDescent="0.2">
      <c r="D3" s="2"/>
    </row>
    <row r="4" spans="1:12" ht="68" customHeight="1" x14ac:dyDescent="0.2">
      <c r="A4" s="26" t="s">
        <v>0</v>
      </c>
      <c r="B4" s="24">
        <f>B2</f>
        <v>2.5000000000000001E-2</v>
      </c>
      <c r="C4" s="117" t="s">
        <v>3</v>
      </c>
      <c r="D4" s="117"/>
      <c r="E4" s="117"/>
      <c r="F4" s="24">
        <v>0.05</v>
      </c>
      <c r="G4" s="109" t="s">
        <v>9</v>
      </c>
      <c r="H4" s="109"/>
      <c r="I4" s="109"/>
      <c r="J4" s="18" t="s">
        <v>2</v>
      </c>
    </row>
    <row r="5" spans="1:12" x14ac:dyDescent="0.2">
      <c r="A5" s="27">
        <v>150000</v>
      </c>
      <c r="B5" s="22">
        <f>B2</f>
        <v>2.5000000000000001E-2</v>
      </c>
      <c r="C5" s="116">
        <f>SUM(A5-H2)*B5</f>
        <v>3250</v>
      </c>
      <c r="D5" s="116"/>
      <c r="E5" s="116"/>
      <c r="F5" s="22">
        <f>G2</f>
        <v>0.05</v>
      </c>
      <c r="G5" s="116">
        <f>SUM(H2*F5)</f>
        <v>1000</v>
      </c>
      <c r="H5" s="116"/>
      <c r="I5" s="116"/>
      <c r="J5" s="25">
        <f>SUM(G5+C5)</f>
        <v>4250</v>
      </c>
    </row>
    <row r="6" spans="1:12" x14ac:dyDescent="0.2">
      <c r="A6" s="27">
        <v>200000</v>
      </c>
      <c r="B6" s="22">
        <f>B2</f>
        <v>2.5000000000000001E-2</v>
      </c>
      <c r="C6" s="116">
        <f>SUM(A6-H2)*B6</f>
        <v>4500</v>
      </c>
      <c r="D6" s="116"/>
      <c r="E6" s="116"/>
      <c r="F6" s="22">
        <f>G2</f>
        <v>0.05</v>
      </c>
      <c r="G6" s="116">
        <f>SUM(H2*F5)</f>
        <v>1000</v>
      </c>
      <c r="H6" s="116"/>
      <c r="I6" s="116"/>
      <c r="J6" s="25">
        <f t="shared" ref="J6:J8" si="0">SUM(G6+C6)</f>
        <v>5500</v>
      </c>
    </row>
    <row r="7" spans="1:12" x14ac:dyDescent="0.2">
      <c r="A7" s="27">
        <v>250000</v>
      </c>
      <c r="B7" s="22">
        <f>B2</f>
        <v>2.5000000000000001E-2</v>
      </c>
      <c r="C7" s="116">
        <f>SUM(A7-H2)*B7</f>
        <v>5750</v>
      </c>
      <c r="D7" s="116"/>
      <c r="E7" s="116"/>
      <c r="F7" s="22">
        <f>G2</f>
        <v>0.05</v>
      </c>
      <c r="G7" s="116">
        <f>SUM(H2*F7)</f>
        <v>1000</v>
      </c>
      <c r="H7" s="116"/>
      <c r="I7" s="116"/>
      <c r="J7" s="25">
        <f t="shared" si="0"/>
        <v>6750</v>
      </c>
    </row>
    <row r="8" spans="1:12" x14ac:dyDescent="0.2">
      <c r="A8" s="27">
        <v>300000</v>
      </c>
      <c r="B8" s="22">
        <f>B2</f>
        <v>2.5000000000000001E-2</v>
      </c>
      <c r="C8" s="116">
        <f>SUM(A8-H2)*B8</f>
        <v>7000</v>
      </c>
      <c r="D8" s="116"/>
      <c r="E8" s="116"/>
      <c r="F8" s="22">
        <f>G2</f>
        <v>0.05</v>
      </c>
      <c r="G8" s="116">
        <f>SUM(H2*F8)</f>
        <v>1000</v>
      </c>
      <c r="H8" s="116"/>
      <c r="I8" s="116"/>
      <c r="J8" s="25">
        <f t="shared" si="0"/>
        <v>8000</v>
      </c>
    </row>
    <row r="9" spans="1:12" ht="17" x14ac:dyDescent="0.2">
      <c r="A9" s="115"/>
      <c r="B9" s="21" t="s">
        <v>5</v>
      </c>
      <c r="C9" s="114">
        <f>MIN(G5+C5)</f>
        <v>4250</v>
      </c>
      <c r="D9" s="114"/>
      <c r="E9" s="114"/>
      <c r="F9" s="21" t="s">
        <v>4</v>
      </c>
      <c r="G9" s="114">
        <f>SUM(C8+G8)</f>
        <v>8000</v>
      </c>
      <c r="H9" s="114"/>
      <c r="I9" s="114"/>
      <c r="J9" s="4"/>
    </row>
    <row r="10" spans="1:12" ht="17" x14ac:dyDescent="0.2">
      <c r="A10" s="115"/>
      <c r="B10" s="21" t="s">
        <v>6</v>
      </c>
      <c r="C10" s="114">
        <f>AVERAGE(C9,G9)</f>
        <v>6125</v>
      </c>
      <c r="D10" s="114"/>
      <c r="E10" s="114"/>
      <c r="F10" s="115"/>
      <c r="G10" s="115"/>
      <c r="H10" s="115"/>
      <c r="I10" s="115"/>
      <c r="J10" s="115"/>
    </row>
    <row r="13" spans="1:12" x14ac:dyDescent="0.2">
      <c r="B13" s="3"/>
      <c r="G13" s="3"/>
      <c r="H13" s="5"/>
      <c r="K13" s="3"/>
      <c r="L13" s="5"/>
    </row>
    <row r="15" spans="1:12" ht="48" customHeight="1" x14ac:dyDescent="0.2">
      <c r="A15" s="29" t="s">
        <v>7</v>
      </c>
      <c r="B15" s="31">
        <v>0.03</v>
      </c>
      <c r="F15" s="29" t="s">
        <v>10</v>
      </c>
      <c r="G15" s="31">
        <v>0.05</v>
      </c>
      <c r="H15" s="30">
        <v>20000</v>
      </c>
      <c r="J15" s="29" t="s">
        <v>7</v>
      </c>
      <c r="K15" s="31">
        <v>0.01</v>
      </c>
      <c r="L15" s="30">
        <v>120000</v>
      </c>
    </row>
    <row r="17" spans="1:20" ht="51" x14ac:dyDescent="0.2">
      <c r="A17" s="18" t="s">
        <v>0</v>
      </c>
      <c r="B17" s="19" t="s">
        <v>17</v>
      </c>
      <c r="C17" s="101" t="s">
        <v>11</v>
      </c>
      <c r="D17" s="102"/>
      <c r="E17" s="103"/>
      <c r="F17" s="19" t="s">
        <v>17</v>
      </c>
      <c r="G17" s="101" t="s">
        <v>14</v>
      </c>
      <c r="H17" s="102"/>
      <c r="I17" s="103"/>
      <c r="J17" s="101" t="s">
        <v>12</v>
      </c>
      <c r="K17" s="102"/>
      <c r="L17" s="103"/>
      <c r="M17" s="19" t="s">
        <v>17</v>
      </c>
      <c r="N17" s="109" t="s">
        <v>16</v>
      </c>
      <c r="O17" s="109"/>
      <c r="P17" s="109"/>
      <c r="Q17" s="104" t="s">
        <v>13</v>
      </c>
      <c r="R17" s="104"/>
      <c r="S17" s="104"/>
      <c r="T17" s="18" t="s">
        <v>2</v>
      </c>
    </row>
    <row r="18" spans="1:20" x14ac:dyDescent="0.2">
      <c r="A18" s="28">
        <v>100000</v>
      </c>
      <c r="B18" s="22">
        <v>0.05</v>
      </c>
      <c r="C18" s="100">
        <f>SUM($H$15*B18)</f>
        <v>1000</v>
      </c>
      <c r="D18" s="91"/>
      <c r="E18" s="92"/>
      <c r="F18" s="23">
        <v>0.03</v>
      </c>
      <c r="G18" s="90">
        <f>A18-$H$15</f>
        <v>80000</v>
      </c>
      <c r="H18" s="91"/>
      <c r="I18" s="92"/>
      <c r="J18" s="100">
        <f>SUM(G18*F18)</f>
        <v>2400</v>
      </c>
      <c r="K18" s="91"/>
      <c r="L18" s="92"/>
      <c r="M18" s="22">
        <f>1%</f>
        <v>0.01</v>
      </c>
      <c r="N18" s="90">
        <f>MAX(SUM(G18-$L$15),0)</f>
        <v>0</v>
      </c>
      <c r="O18" s="91"/>
      <c r="P18" s="92"/>
      <c r="Q18" s="87">
        <f>MAX(SUM(N18*M18),0)</f>
        <v>0</v>
      </c>
      <c r="R18" s="88"/>
      <c r="S18" s="89"/>
      <c r="T18" s="20">
        <f>SUM(C18+J18+Q18)</f>
        <v>3400</v>
      </c>
    </row>
    <row r="19" spans="1:20" ht="16" customHeight="1" x14ac:dyDescent="0.2">
      <c r="A19" s="28">
        <v>150000</v>
      </c>
      <c r="B19" s="35">
        <v>0.05</v>
      </c>
      <c r="C19" s="93">
        <f>SUM($H$15*B19)</f>
        <v>1000</v>
      </c>
      <c r="D19" s="94"/>
      <c r="E19" s="95"/>
      <c r="F19" s="36">
        <v>0.03</v>
      </c>
      <c r="G19" s="96">
        <f t="shared" ref="G19:G20" si="1">A19-$H$15</f>
        <v>130000</v>
      </c>
      <c r="H19" s="94"/>
      <c r="I19" s="95"/>
      <c r="J19" s="93">
        <f t="shared" ref="J19:J20" si="2">SUM(G19*F19)</f>
        <v>3900</v>
      </c>
      <c r="K19" s="94"/>
      <c r="L19" s="95"/>
      <c r="M19" s="35">
        <f>1%</f>
        <v>0.01</v>
      </c>
      <c r="N19" s="96">
        <f t="shared" ref="N19:N20" si="3">MAX(SUM(G19-$L$15),0)</f>
        <v>10000</v>
      </c>
      <c r="O19" s="94"/>
      <c r="P19" s="95"/>
      <c r="Q19" s="80">
        <f>MAX(SUM(N19*M19),0)</f>
        <v>100</v>
      </c>
      <c r="R19" s="81"/>
      <c r="S19" s="82"/>
      <c r="T19" s="20">
        <f>SUM(C19+J19+Q19)</f>
        <v>5000</v>
      </c>
    </row>
    <row r="20" spans="1:20" x14ac:dyDescent="0.2">
      <c r="A20" s="28">
        <v>200000</v>
      </c>
      <c r="B20" s="37">
        <v>0.05</v>
      </c>
      <c r="C20" s="83">
        <f>SUM($H$15*B20)</f>
        <v>1000</v>
      </c>
      <c r="D20" s="84"/>
      <c r="E20" s="85"/>
      <c r="F20" s="38">
        <v>0.03</v>
      </c>
      <c r="G20" s="86">
        <f t="shared" si="1"/>
        <v>180000</v>
      </c>
      <c r="H20" s="84"/>
      <c r="I20" s="85"/>
      <c r="J20" s="83">
        <f t="shared" si="2"/>
        <v>5400</v>
      </c>
      <c r="K20" s="84"/>
      <c r="L20" s="85"/>
      <c r="M20" s="37">
        <f>1%</f>
        <v>0.01</v>
      </c>
      <c r="N20" s="86">
        <f t="shared" si="3"/>
        <v>60000</v>
      </c>
      <c r="O20" s="84"/>
      <c r="P20" s="85"/>
      <c r="Q20" s="105">
        <f>MAX(SUM(N20*M20),0)</f>
        <v>600</v>
      </c>
      <c r="R20" s="106"/>
      <c r="S20" s="107"/>
      <c r="T20" s="20">
        <f>SUM(C20+J20+Q20)</f>
        <v>7000</v>
      </c>
    </row>
    <row r="21" spans="1:20" ht="16" customHeight="1" x14ac:dyDescent="0.2">
      <c r="A21" s="110"/>
      <c r="B21" s="21" t="s">
        <v>5</v>
      </c>
      <c r="C21" s="98">
        <f>T18</f>
        <v>3400</v>
      </c>
      <c r="D21" s="99"/>
      <c r="E21" s="108"/>
      <c r="F21" s="21" t="s">
        <v>4</v>
      </c>
      <c r="G21" s="98">
        <f>T20</f>
        <v>7000</v>
      </c>
      <c r="H21" s="99"/>
      <c r="I21" s="99"/>
      <c r="J21" s="32"/>
      <c r="K21" s="33"/>
      <c r="L21" s="34"/>
      <c r="M21" s="21" t="s">
        <v>15</v>
      </c>
      <c r="N21" s="98">
        <f>SUM(T18:T20)</f>
        <v>15400</v>
      </c>
      <c r="O21" s="99"/>
      <c r="P21" s="99"/>
      <c r="Q21" s="32"/>
      <c r="R21" s="33"/>
      <c r="S21" s="33"/>
      <c r="T21" s="17"/>
    </row>
    <row r="22" spans="1:20" ht="16" customHeight="1" x14ac:dyDescent="0.2">
      <c r="A22" s="111"/>
      <c r="B22" s="21" t="s">
        <v>1</v>
      </c>
      <c r="C22" s="98">
        <f>AVERAGE(C21,G21)</f>
        <v>5200</v>
      </c>
      <c r="D22" s="99"/>
      <c r="E22" s="108"/>
      <c r="F22" s="112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</row>
    <row r="23" spans="1:20" x14ac:dyDescent="0.2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</row>
    <row r="24" spans="1:20" x14ac:dyDescent="0.2">
      <c r="D24" s="3"/>
    </row>
    <row r="25" spans="1:20" ht="17" customHeight="1" x14ac:dyDescent="0.2">
      <c r="D25" s="3"/>
    </row>
    <row r="27" spans="1:20" x14ac:dyDescent="0.2">
      <c r="C27" s="10"/>
    </row>
    <row r="31" spans="1:20" x14ac:dyDescent="0.2">
      <c r="D31" s="11"/>
    </row>
    <row r="33" spans="1:21" x14ac:dyDescent="0.2">
      <c r="A33" s="6"/>
      <c r="B33" s="12"/>
      <c r="C33" s="6"/>
      <c r="D33" s="6"/>
      <c r="E33" s="6"/>
      <c r="F33" s="6"/>
      <c r="G33" s="12"/>
      <c r="H33" s="13"/>
      <c r="I33" s="6"/>
      <c r="J33" s="6"/>
      <c r="K33" s="12"/>
      <c r="L33" s="13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">
      <c r="A35" s="6"/>
      <c r="B35" s="14"/>
      <c r="C35" s="6"/>
      <c r="D35" s="6"/>
      <c r="E35" s="6"/>
      <c r="F35" s="14"/>
      <c r="G35" s="7"/>
      <c r="H35" s="7"/>
      <c r="I35" s="7"/>
      <c r="J35" s="7"/>
      <c r="K35" s="7"/>
      <c r="L35" s="7"/>
      <c r="M35" s="14"/>
      <c r="N35" s="7"/>
      <c r="O35" s="7"/>
      <c r="P35" s="7"/>
      <c r="Q35" s="8"/>
      <c r="R35" s="8"/>
      <c r="S35" s="8"/>
      <c r="T35" s="6"/>
      <c r="U35" s="6"/>
    </row>
    <row r="36" spans="1:21" x14ac:dyDescent="0.2">
      <c r="A36" s="13"/>
      <c r="B36" s="9"/>
      <c r="C36" s="7"/>
      <c r="D36" s="7"/>
      <c r="E36" s="7"/>
      <c r="F36" s="14"/>
      <c r="G36" s="15"/>
      <c r="H36" s="7"/>
      <c r="I36" s="7"/>
      <c r="J36" s="7"/>
      <c r="K36" s="7"/>
      <c r="L36" s="7"/>
      <c r="M36" s="9"/>
      <c r="N36" s="15"/>
      <c r="O36" s="7"/>
      <c r="P36" s="7"/>
      <c r="Q36" s="16"/>
      <c r="R36" s="16"/>
      <c r="S36" s="16"/>
      <c r="T36" s="6"/>
      <c r="U36" s="6"/>
    </row>
    <row r="37" spans="1:21" x14ac:dyDescent="0.2">
      <c r="A37" s="13"/>
      <c r="B37" s="9"/>
      <c r="C37" s="7"/>
      <c r="D37" s="7"/>
      <c r="E37" s="7"/>
      <c r="F37" s="14"/>
      <c r="G37" s="15"/>
      <c r="H37" s="7"/>
      <c r="I37" s="7"/>
      <c r="J37" s="7"/>
      <c r="K37" s="7"/>
      <c r="L37" s="7"/>
      <c r="M37" s="9"/>
      <c r="N37" s="15"/>
      <c r="O37" s="7"/>
      <c r="P37" s="7"/>
      <c r="Q37" s="16"/>
      <c r="R37" s="16"/>
      <c r="S37" s="16"/>
      <c r="T37" s="6"/>
      <c r="U37" s="6"/>
    </row>
    <row r="38" spans="1:21" x14ac:dyDescent="0.2">
      <c r="A38" s="13"/>
      <c r="B38" s="9"/>
      <c r="C38" s="7"/>
      <c r="D38" s="7"/>
      <c r="E38" s="7"/>
      <c r="F38" s="14"/>
      <c r="G38" s="15"/>
      <c r="H38" s="7"/>
      <c r="I38" s="7"/>
      <c r="J38" s="7"/>
      <c r="K38" s="7"/>
      <c r="L38" s="7"/>
      <c r="M38" s="9"/>
      <c r="N38" s="15"/>
      <c r="O38" s="7"/>
      <c r="P38" s="7"/>
      <c r="Q38" s="16"/>
      <c r="R38" s="16"/>
      <c r="S38" s="16"/>
      <c r="T38" s="6"/>
      <c r="U38" s="6"/>
    </row>
    <row r="39" spans="1:21" x14ac:dyDescent="0.2">
      <c r="A39" s="6"/>
      <c r="B39" s="6"/>
      <c r="C39" s="7"/>
      <c r="D39" s="7"/>
      <c r="E39" s="7"/>
      <c r="F39" s="6"/>
      <c r="G39" s="7"/>
      <c r="H39" s="7"/>
      <c r="I39" s="7"/>
      <c r="J39" s="7"/>
      <c r="K39" s="7"/>
      <c r="L39" s="7"/>
      <c r="M39" s="6"/>
      <c r="N39" s="6"/>
      <c r="O39" s="7"/>
      <c r="P39" s="7"/>
      <c r="Q39" s="7"/>
      <c r="R39" s="7"/>
      <c r="S39" s="7"/>
      <c r="T39" s="6"/>
      <c r="U39" s="6"/>
    </row>
    <row r="40" spans="1:2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</sheetData>
  <mergeCells count="42">
    <mergeCell ref="C9:E9"/>
    <mergeCell ref="C10:E10"/>
    <mergeCell ref="F10:J10"/>
    <mergeCell ref="A9:A10"/>
    <mergeCell ref="G4:I4"/>
    <mergeCell ref="G5:I5"/>
    <mergeCell ref="G6:I6"/>
    <mergeCell ref="G7:I7"/>
    <mergeCell ref="G8:I8"/>
    <mergeCell ref="C8:E8"/>
    <mergeCell ref="G9:I9"/>
    <mergeCell ref="C4:E4"/>
    <mergeCell ref="C6:E6"/>
    <mergeCell ref="C7:E7"/>
    <mergeCell ref="C5:E5"/>
    <mergeCell ref="A23:T23"/>
    <mergeCell ref="N21:P21"/>
    <mergeCell ref="J18:L18"/>
    <mergeCell ref="J17:L17"/>
    <mergeCell ref="Q17:S17"/>
    <mergeCell ref="C18:E18"/>
    <mergeCell ref="Q20:S20"/>
    <mergeCell ref="C21:E21"/>
    <mergeCell ref="C17:E17"/>
    <mergeCell ref="N17:P17"/>
    <mergeCell ref="N18:P18"/>
    <mergeCell ref="A21:A22"/>
    <mergeCell ref="C22:E22"/>
    <mergeCell ref="F22:T22"/>
    <mergeCell ref="G21:I21"/>
    <mergeCell ref="G17:I17"/>
    <mergeCell ref="Q19:S19"/>
    <mergeCell ref="C20:E20"/>
    <mergeCell ref="G20:I20"/>
    <mergeCell ref="Q18:S18"/>
    <mergeCell ref="J20:L20"/>
    <mergeCell ref="N20:P20"/>
    <mergeCell ref="G18:I18"/>
    <mergeCell ref="C19:E19"/>
    <mergeCell ref="G19:I19"/>
    <mergeCell ref="J19:L19"/>
    <mergeCell ref="N19:P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DA63-D984-6B47-94D6-0C8D1FA662FE}">
  <dimension ref="A1:H21"/>
  <sheetViews>
    <sheetView workbookViewId="0">
      <selection activeCell="C14" sqref="C14"/>
    </sheetView>
  </sheetViews>
  <sheetFormatPr baseColWidth="10" defaultRowHeight="16" x14ac:dyDescent="0.2"/>
  <cols>
    <col min="1" max="4" width="10.83203125" style="40"/>
    <col min="5" max="5" width="12.1640625" style="40" bestFit="1" customWidth="1"/>
    <col min="6" max="16384" width="10.83203125" style="40"/>
  </cols>
  <sheetData>
    <row r="1" spans="1:8" x14ac:dyDescent="0.2">
      <c r="A1" s="39"/>
      <c r="B1" s="39"/>
      <c r="C1" s="39"/>
      <c r="D1" s="39"/>
      <c r="E1" s="39"/>
      <c r="F1" s="39"/>
      <c r="G1" s="39"/>
      <c r="H1" s="39"/>
    </row>
    <row r="2" spans="1:8" ht="17" x14ac:dyDescent="0.2">
      <c r="A2" s="39"/>
      <c r="B2" s="41" t="s">
        <v>18</v>
      </c>
      <c r="C2" s="41"/>
      <c r="D2" s="41" t="s">
        <v>19</v>
      </c>
      <c r="E2" s="41"/>
      <c r="F2" s="41" t="s">
        <v>20</v>
      </c>
      <c r="G2" s="41"/>
      <c r="H2" s="39"/>
    </row>
    <row r="3" spans="1:8" ht="34" x14ac:dyDescent="0.2">
      <c r="A3" s="39"/>
      <c r="B3" s="42" t="s">
        <v>21</v>
      </c>
      <c r="C3" s="43">
        <v>50</v>
      </c>
      <c r="D3" s="42" t="s">
        <v>36</v>
      </c>
      <c r="E3" s="51">
        <f>G18*32.5%</f>
        <v>27456</v>
      </c>
      <c r="F3" s="42" t="s">
        <v>22</v>
      </c>
      <c r="G3" s="43">
        <v>45</v>
      </c>
      <c r="H3" s="39"/>
    </row>
    <row r="4" spans="1:8" ht="17" x14ac:dyDescent="0.2">
      <c r="A4" s="39"/>
      <c r="B4" s="42" t="s">
        <v>23</v>
      </c>
      <c r="C4" s="43">
        <v>150</v>
      </c>
      <c r="D4" s="42" t="s">
        <v>37</v>
      </c>
      <c r="E4" s="43">
        <f>(C7+C8+C4+C10)*52</f>
        <v>26000</v>
      </c>
      <c r="F4" s="42" t="s">
        <v>29</v>
      </c>
      <c r="G4" s="43">
        <f>(G3*8)</f>
        <v>360</v>
      </c>
      <c r="H4" s="39"/>
    </row>
    <row r="5" spans="1:8" ht="17" x14ac:dyDescent="0.2">
      <c r="A5" s="39"/>
      <c r="B5" s="42" t="s">
        <v>24</v>
      </c>
      <c r="C5" s="43">
        <v>250</v>
      </c>
      <c r="D5" s="42"/>
      <c r="E5" s="42"/>
      <c r="F5" s="42" t="s">
        <v>30</v>
      </c>
      <c r="G5" s="43">
        <f>G4*6</f>
        <v>2160</v>
      </c>
      <c r="H5" s="39"/>
    </row>
    <row r="6" spans="1:8" ht="17" x14ac:dyDescent="0.2">
      <c r="A6" s="39"/>
      <c r="B6" s="42" t="s">
        <v>25</v>
      </c>
      <c r="C6" s="43">
        <v>200</v>
      </c>
      <c r="D6" s="42"/>
      <c r="E6" s="42"/>
      <c r="F6" s="42"/>
      <c r="G6" s="42"/>
      <c r="H6" s="39"/>
    </row>
    <row r="7" spans="1:8" ht="17" x14ac:dyDescent="0.2">
      <c r="A7" s="39"/>
      <c r="B7" s="42" t="s">
        <v>27</v>
      </c>
      <c r="C7" s="43">
        <v>150</v>
      </c>
      <c r="D7" s="42"/>
      <c r="E7" s="42"/>
      <c r="F7" s="42" t="s">
        <v>38</v>
      </c>
      <c r="G7" s="43">
        <v>100</v>
      </c>
      <c r="H7" s="39"/>
    </row>
    <row r="8" spans="1:8" ht="17" x14ac:dyDescent="0.2">
      <c r="A8" s="39"/>
      <c r="B8" s="42" t="s">
        <v>28</v>
      </c>
      <c r="C8" s="43">
        <v>150</v>
      </c>
      <c r="D8" s="42"/>
      <c r="E8" s="42"/>
      <c r="F8" s="42"/>
      <c r="G8" s="42"/>
      <c r="H8" s="39"/>
    </row>
    <row r="9" spans="1:8" ht="17" x14ac:dyDescent="0.2">
      <c r="A9" s="39"/>
      <c r="B9" s="42" t="s">
        <v>39</v>
      </c>
      <c r="C9" s="43">
        <v>400</v>
      </c>
      <c r="D9" s="42"/>
      <c r="E9" s="42"/>
      <c r="F9" s="42"/>
      <c r="G9" s="42"/>
      <c r="H9" s="39"/>
    </row>
    <row r="10" spans="1:8" ht="17" x14ac:dyDescent="0.2">
      <c r="A10" s="39"/>
      <c r="B10" s="42" t="s">
        <v>32</v>
      </c>
      <c r="C10" s="43">
        <v>50</v>
      </c>
      <c r="D10" s="42"/>
      <c r="E10" s="42"/>
      <c r="F10" s="42"/>
      <c r="G10" s="42"/>
      <c r="H10" s="39"/>
    </row>
    <row r="11" spans="1:8" ht="17" x14ac:dyDescent="0.2">
      <c r="A11" s="39"/>
      <c r="B11" s="42" t="s">
        <v>26</v>
      </c>
      <c r="C11" s="43">
        <v>20</v>
      </c>
      <c r="D11" s="42"/>
      <c r="E11" s="42"/>
      <c r="F11" s="42"/>
      <c r="G11" s="42"/>
      <c r="H11" s="39"/>
    </row>
    <row r="12" spans="1:8" ht="17" x14ac:dyDescent="0.2">
      <c r="A12" s="39"/>
      <c r="B12" s="42" t="s">
        <v>34</v>
      </c>
      <c r="C12" s="43">
        <v>350</v>
      </c>
      <c r="D12" s="42"/>
      <c r="E12" s="42"/>
      <c r="F12" s="42"/>
      <c r="G12" s="42"/>
      <c r="H12" s="39"/>
    </row>
    <row r="13" spans="1:8" ht="34" x14ac:dyDescent="0.2">
      <c r="A13" s="39"/>
      <c r="B13" s="44" t="s">
        <v>35</v>
      </c>
      <c r="C13" s="50">
        <v>70</v>
      </c>
      <c r="D13" s="44"/>
      <c r="E13" s="44"/>
      <c r="F13" s="44"/>
      <c r="G13" s="44"/>
      <c r="H13" s="39"/>
    </row>
    <row r="14" spans="1:8" ht="17" x14ac:dyDescent="0.2">
      <c r="A14" s="39"/>
      <c r="B14" s="46" t="s">
        <v>2</v>
      </c>
      <c r="C14" s="47">
        <f>SUM(C3:C12)</f>
        <v>1770</v>
      </c>
      <c r="D14" s="47" cm="1">
        <f t="array" ref="D14">SUM(C3:C12*4)</f>
        <v>7080</v>
      </c>
      <c r="E14" s="47">
        <f>(D14*12)</f>
        <v>84960</v>
      </c>
      <c r="F14" s="46" t="s">
        <v>31</v>
      </c>
      <c r="G14" s="47">
        <f>G5*4</f>
        <v>8640</v>
      </c>
      <c r="H14" s="39"/>
    </row>
    <row r="15" spans="1:8" x14ac:dyDescent="0.2">
      <c r="A15" s="39"/>
      <c r="B15" s="52">
        <f>C9*4</f>
        <v>1600</v>
      </c>
      <c r="C15" s="45"/>
      <c r="D15" s="45"/>
      <c r="E15" s="45"/>
      <c r="F15" s="45"/>
      <c r="G15" s="45"/>
      <c r="H15" s="39"/>
    </row>
    <row r="16" spans="1:8" x14ac:dyDescent="0.2">
      <c r="A16" s="39"/>
      <c r="B16" s="43">
        <f>B15*12</f>
        <v>19200</v>
      </c>
      <c r="C16" s="42"/>
      <c r="D16" s="42"/>
      <c r="E16" s="42"/>
      <c r="F16" s="42"/>
      <c r="G16" s="42"/>
      <c r="H16" s="39"/>
    </row>
    <row r="17" spans="1:8" x14ac:dyDescent="0.2">
      <c r="A17" s="39"/>
      <c r="B17" s="42"/>
      <c r="C17" s="42"/>
      <c r="D17" s="42"/>
      <c r="E17" s="42"/>
      <c r="F17" s="42"/>
      <c r="G17" s="42"/>
      <c r="H17" s="39"/>
    </row>
    <row r="18" spans="1:8" ht="34" x14ac:dyDescent="0.2">
      <c r="A18" s="39"/>
      <c r="B18" s="48" t="s">
        <v>33</v>
      </c>
      <c r="C18" s="49">
        <f>G5-C14</f>
        <v>390</v>
      </c>
      <c r="D18" s="49">
        <f>G14-D14</f>
        <v>1560</v>
      </c>
      <c r="E18" s="49">
        <f>G18-E14</f>
        <v>-480</v>
      </c>
      <c r="F18" s="48" t="s">
        <v>41</v>
      </c>
      <c r="G18" s="49">
        <f>(G14*12)-B16</f>
        <v>84480</v>
      </c>
      <c r="H18" s="39"/>
    </row>
    <row r="19" spans="1:8" ht="34" x14ac:dyDescent="0.2">
      <c r="A19" s="39"/>
      <c r="B19" s="39"/>
      <c r="C19" s="39"/>
      <c r="D19" s="39"/>
      <c r="E19" s="39"/>
      <c r="F19" s="48" t="s">
        <v>40</v>
      </c>
      <c r="G19" s="53">
        <f>SUM(G18-E3)+E4</f>
        <v>83024</v>
      </c>
      <c r="H19" s="39"/>
    </row>
    <row r="20" spans="1:8" x14ac:dyDescent="0.2">
      <c r="A20" s="39"/>
      <c r="B20" s="39"/>
      <c r="C20" s="39"/>
      <c r="D20" s="39"/>
      <c r="E20" s="39"/>
      <c r="F20" s="39"/>
      <c r="G20" s="39"/>
      <c r="H20" s="39"/>
    </row>
    <row r="21" spans="1:8" x14ac:dyDescent="0.2">
      <c r="A21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D95A-8ACD-1743-B7D0-CBC979830F17}">
  <dimension ref="B2:H12"/>
  <sheetViews>
    <sheetView zoomScale="125" workbookViewId="0">
      <selection activeCell="D13" sqref="D13"/>
    </sheetView>
  </sheetViews>
  <sheetFormatPr baseColWidth="10" defaultRowHeight="16" x14ac:dyDescent="0.2"/>
  <sheetData>
    <row r="2" spans="2:8" x14ac:dyDescent="0.2">
      <c r="B2" s="68" t="s">
        <v>29</v>
      </c>
      <c r="C2" s="68" t="s">
        <v>93</v>
      </c>
      <c r="D2" s="68" t="s">
        <v>85</v>
      </c>
      <c r="E2" s="68" t="s">
        <v>83</v>
      </c>
      <c r="F2" s="71" t="s">
        <v>84</v>
      </c>
      <c r="G2" s="73" t="s">
        <v>94</v>
      </c>
    </row>
    <row r="3" spans="2:8" x14ac:dyDescent="0.2">
      <c r="B3" s="68" t="s">
        <v>86</v>
      </c>
      <c r="C3" s="68">
        <f>9-E3</f>
        <v>8</v>
      </c>
      <c r="D3" s="68"/>
      <c r="E3" s="68">
        <v>1</v>
      </c>
      <c r="F3" s="72">
        <v>12.8</v>
      </c>
      <c r="G3" s="69">
        <f>(F3*C3)</f>
        <v>102.4</v>
      </c>
    </row>
    <row r="4" spans="2:8" x14ac:dyDescent="0.2">
      <c r="B4" s="68" t="s">
        <v>87</v>
      </c>
      <c r="C4" s="68">
        <f>6.5-E4</f>
        <v>5.5</v>
      </c>
      <c r="D4" s="68"/>
      <c r="E4" s="68">
        <v>1</v>
      </c>
      <c r="F4" s="72">
        <v>12.8</v>
      </c>
      <c r="G4" s="69">
        <f>(F4*C4)</f>
        <v>70.400000000000006</v>
      </c>
    </row>
    <row r="5" spans="2:8" x14ac:dyDescent="0.2">
      <c r="B5" s="68" t="s">
        <v>88</v>
      </c>
      <c r="C5" s="74">
        <f>9-E5</f>
        <v>8</v>
      </c>
      <c r="D5" s="68"/>
      <c r="E5" s="68">
        <v>1</v>
      </c>
      <c r="F5" s="72">
        <v>12.8</v>
      </c>
      <c r="G5" s="69">
        <f>(F5*C5)</f>
        <v>102.4</v>
      </c>
    </row>
    <row r="6" spans="2:8" x14ac:dyDescent="0.2">
      <c r="B6" s="68" t="s">
        <v>89</v>
      </c>
      <c r="C6" s="68">
        <f>12.5-E6</f>
        <v>10.5</v>
      </c>
      <c r="D6" s="68"/>
      <c r="E6" s="68">
        <v>2</v>
      </c>
      <c r="F6" s="72">
        <v>12.8</v>
      </c>
      <c r="G6" s="69">
        <f t="shared" ref="G6:G7" si="0">(F6*C6)</f>
        <v>134.4</v>
      </c>
    </row>
    <row r="7" spans="2:8" x14ac:dyDescent="0.2">
      <c r="B7" s="68" t="s">
        <v>90</v>
      </c>
      <c r="C7" s="68">
        <f>3-E7</f>
        <v>3</v>
      </c>
      <c r="D7" s="68"/>
      <c r="E7" s="68">
        <v>0</v>
      </c>
      <c r="F7" s="72">
        <v>12.8</v>
      </c>
      <c r="G7" s="69">
        <f t="shared" si="0"/>
        <v>38.400000000000006</v>
      </c>
    </row>
    <row r="8" spans="2:8" x14ac:dyDescent="0.2">
      <c r="B8" s="68" t="s">
        <v>91</v>
      </c>
      <c r="C8" s="68">
        <f>8-E8</f>
        <v>8</v>
      </c>
      <c r="D8" s="68">
        <v>1.5</v>
      </c>
      <c r="E8" s="68">
        <v>0</v>
      </c>
      <c r="F8" s="72">
        <v>12.8</v>
      </c>
      <c r="G8" s="69">
        <f>(F8*D8*C8)</f>
        <v>153.60000000000002</v>
      </c>
      <c r="H8" s="78">
        <f>F8*C8</f>
        <v>102.4</v>
      </c>
    </row>
    <row r="9" spans="2:8" x14ac:dyDescent="0.2">
      <c r="B9" s="68" t="s">
        <v>92</v>
      </c>
      <c r="C9" s="68">
        <f>5-E9</f>
        <v>4.5</v>
      </c>
      <c r="D9" s="68">
        <v>2</v>
      </c>
      <c r="E9" s="68">
        <v>0.5</v>
      </c>
      <c r="F9" s="69">
        <v>12.8</v>
      </c>
      <c r="G9" s="69">
        <f>(F9*D9*C9)</f>
        <v>115.2</v>
      </c>
      <c r="H9" s="78">
        <f>F9*C9</f>
        <v>57.6</v>
      </c>
    </row>
    <row r="10" spans="2:8" x14ac:dyDescent="0.2">
      <c r="B10" s="70" t="s">
        <v>95</v>
      </c>
      <c r="C10" s="77" cm="1">
        <f t="array" ref="C10">SUM(G3:G7+F8*C8+F9*C9)</f>
        <v>1248.0000000000002</v>
      </c>
      <c r="D10" s="76"/>
      <c r="E10" s="76"/>
      <c r="F10" s="76"/>
      <c r="G10" s="75"/>
    </row>
    <row r="11" spans="2:8" x14ac:dyDescent="0.2">
      <c r="B11" s="70" t="s">
        <v>96</v>
      </c>
      <c r="C11" s="77">
        <f>SUM(G8-H8+G9-H9)</f>
        <v>108.80000000000004</v>
      </c>
      <c r="D11" s="76"/>
      <c r="E11" s="76"/>
      <c r="F11" s="76"/>
      <c r="G11" s="75"/>
    </row>
    <row r="12" spans="2:8" x14ac:dyDescent="0.2">
      <c r="B12" s="70" t="s">
        <v>97</v>
      </c>
      <c r="D12" s="79">
        <v>8.7099999999999997E-2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80CC-783F-F343-9060-460B0BE3E681}">
  <dimension ref="A1:K30"/>
  <sheetViews>
    <sheetView zoomScale="64" workbookViewId="0">
      <selection activeCell="G21" sqref="G21"/>
    </sheetView>
  </sheetViews>
  <sheetFormatPr baseColWidth="10" defaultRowHeight="16" x14ac:dyDescent="0.2"/>
  <cols>
    <col min="1" max="5" width="10.83203125" style="58"/>
    <col min="6" max="6" width="22.6640625" style="58" bestFit="1" customWidth="1"/>
    <col min="7" max="16384" width="10.83203125" style="58"/>
  </cols>
  <sheetData>
    <row r="1" spans="1:11" x14ac:dyDescent="0.2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25" x14ac:dyDescent="0.25">
      <c r="A2" s="59"/>
      <c r="B2" s="59" t="s">
        <v>45</v>
      </c>
      <c r="C2" s="59"/>
      <c r="D2" s="59"/>
      <c r="E2" s="59"/>
      <c r="F2" s="59"/>
      <c r="G2" s="59"/>
      <c r="H2" s="59"/>
      <c r="I2" s="59"/>
      <c r="J2" s="59"/>
      <c r="K2" s="59"/>
    </row>
    <row r="3" spans="1:11" ht="17" x14ac:dyDescent="0.2">
      <c r="A3" s="55"/>
      <c r="B3" s="56" t="s">
        <v>46</v>
      </c>
      <c r="C3" s="56" t="s">
        <v>47</v>
      </c>
      <c r="D3" s="55"/>
      <c r="E3" s="55"/>
      <c r="F3" s="55"/>
      <c r="G3" s="55"/>
    </row>
    <row r="4" spans="1:11" x14ac:dyDescent="0.2">
      <c r="A4" s="55"/>
      <c r="B4" s="55"/>
      <c r="C4" s="55"/>
      <c r="D4" s="55"/>
      <c r="E4" s="55"/>
      <c r="F4" s="57" t="s">
        <v>48</v>
      </c>
      <c r="G4" s="55"/>
      <c r="H4" s="55"/>
      <c r="I4" s="55"/>
      <c r="J4" s="55"/>
    </row>
    <row r="5" spans="1:11" x14ac:dyDescent="0.2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</row>
    <row r="6" spans="1:11" ht="30" x14ac:dyDescent="0.3">
      <c r="A6" s="55"/>
      <c r="B6" s="55"/>
      <c r="C6" s="55"/>
      <c r="D6" s="55"/>
      <c r="E6" s="55"/>
      <c r="F6" s="60">
        <v>3750</v>
      </c>
      <c r="G6" s="60"/>
      <c r="H6" s="61"/>
      <c r="I6" s="55"/>
      <c r="J6" s="55"/>
      <c r="K6" s="55"/>
    </row>
    <row r="7" spans="1:11" x14ac:dyDescent="0.2">
      <c r="A7" s="55"/>
      <c r="B7" s="55"/>
      <c r="C7" s="55"/>
      <c r="D7" s="55"/>
      <c r="E7" s="55"/>
      <c r="F7" s="57" t="s">
        <v>49</v>
      </c>
      <c r="G7" s="55"/>
      <c r="H7" s="55"/>
      <c r="I7" s="55"/>
      <c r="J7" s="55"/>
    </row>
    <row r="8" spans="1:11" x14ac:dyDescent="0.2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1" ht="30" x14ac:dyDescent="0.3">
      <c r="A9" s="55"/>
      <c r="B9" s="55"/>
      <c r="C9" s="55"/>
      <c r="D9" s="55"/>
      <c r="E9" s="55"/>
      <c r="F9" s="62">
        <v>2336</v>
      </c>
      <c r="G9" s="62"/>
      <c r="H9" s="55"/>
      <c r="I9" s="55"/>
      <c r="J9" s="55"/>
      <c r="K9" s="55"/>
    </row>
    <row r="10" spans="1:11" x14ac:dyDescent="0.2">
      <c r="A10" s="55"/>
      <c r="B10" s="55"/>
      <c r="C10" s="55"/>
      <c r="D10" s="55"/>
      <c r="E10" s="55"/>
      <c r="F10" s="57" t="s">
        <v>50</v>
      </c>
      <c r="G10" s="55"/>
      <c r="H10" s="55"/>
      <c r="I10" s="55"/>
      <c r="J10" s="55"/>
    </row>
    <row r="11" spans="1:11" x14ac:dyDescent="0.2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</row>
    <row r="12" spans="1:11" ht="30" x14ac:dyDescent="0.3">
      <c r="A12" s="55"/>
      <c r="B12" s="55"/>
      <c r="C12" s="55"/>
      <c r="D12" s="55"/>
      <c r="E12" s="55"/>
      <c r="F12" s="63">
        <v>550</v>
      </c>
      <c r="G12" s="62"/>
      <c r="H12" s="55"/>
      <c r="I12" s="55"/>
      <c r="J12" s="55"/>
      <c r="K12" s="55"/>
    </row>
    <row r="13" spans="1:11" x14ac:dyDescent="0.2">
      <c r="A13" s="55"/>
      <c r="B13" s="55"/>
      <c r="C13" s="55"/>
      <c r="D13" s="55"/>
      <c r="E13" s="55"/>
      <c r="F13" s="57" t="s">
        <v>51</v>
      </c>
      <c r="G13" s="55"/>
      <c r="H13" s="55"/>
      <c r="I13" s="55"/>
      <c r="J13" s="55"/>
    </row>
    <row r="14" spans="1:11" x14ac:dyDescent="0.2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</row>
    <row r="15" spans="1:11" ht="30" x14ac:dyDescent="0.3">
      <c r="A15" s="55"/>
      <c r="B15" s="55"/>
      <c r="C15" s="55"/>
      <c r="D15" s="55"/>
      <c r="E15" s="64"/>
      <c r="F15" s="65">
        <v>864</v>
      </c>
      <c r="G15" s="65"/>
      <c r="H15" s="64"/>
      <c r="I15" s="64"/>
      <c r="J15" s="64"/>
      <c r="K15" s="55"/>
    </row>
    <row r="16" spans="1:11" ht="17" x14ac:dyDescent="0.2">
      <c r="A16" s="55"/>
      <c r="B16" s="56" t="s">
        <v>52</v>
      </c>
      <c r="C16" s="56"/>
      <c r="D16" s="55"/>
      <c r="E16" s="66" t="s">
        <v>53</v>
      </c>
      <c r="F16" s="66"/>
      <c r="G16" s="66"/>
      <c r="H16" s="64"/>
      <c r="I16" s="66" t="s">
        <v>54</v>
      </c>
      <c r="J16" s="64"/>
    </row>
    <row r="17" spans="1:11" x14ac:dyDescent="0.2">
      <c r="A17" s="55"/>
      <c r="B17" s="57" t="s">
        <v>55</v>
      </c>
      <c r="C17" s="57" t="s">
        <v>56</v>
      </c>
      <c r="D17" s="55"/>
      <c r="E17" s="67" t="s">
        <v>55</v>
      </c>
      <c r="F17" s="67" t="s">
        <v>57</v>
      </c>
      <c r="G17" s="67" t="s">
        <v>56</v>
      </c>
      <c r="H17" s="64"/>
      <c r="I17" s="67" t="s">
        <v>58</v>
      </c>
      <c r="J17" s="67" t="s">
        <v>56</v>
      </c>
      <c r="K17" s="55"/>
    </row>
    <row r="18" spans="1:11" x14ac:dyDescent="0.2">
      <c r="A18" s="55"/>
      <c r="B18" s="55" t="s">
        <v>59</v>
      </c>
      <c r="C18" s="55" t="s">
        <v>73</v>
      </c>
      <c r="D18" s="55"/>
      <c r="E18" s="64" t="s">
        <v>60</v>
      </c>
      <c r="F18" s="64" t="s">
        <v>61</v>
      </c>
      <c r="G18" s="64">
        <v>800</v>
      </c>
      <c r="H18" s="64"/>
      <c r="I18" s="64" t="s">
        <v>61</v>
      </c>
      <c r="J18" s="64" t="s">
        <v>74</v>
      </c>
      <c r="K18" s="55"/>
    </row>
    <row r="19" spans="1:11" x14ac:dyDescent="0.2">
      <c r="A19" s="55"/>
      <c r="B19" s="55" t="s">
        <v>62</v>
      </c>
      <c r="C19" s="55" t="s">
        <v>75</v>
      </c>
      <c r="D19" s="55"/>
      <c r="E19" s="64" t="s">
        <v>63</v>
      </c>
      <c r="F19" s="64" t="s">
        <v>61</v>
      </c>
      <c r="G19" s="64" t="s">
        <v>76</v>
      </c>
      <c r="H19" s="64"/>
      <c r="I19" s="64" t="s">
        <v>61</v>
      </c>
      <c r="J19" s="64" t="s">
        <v>77</v>
      </c>
      <c r="K19" s="55"/>
    </row>
    <row r="20" spans="1:11" x14ac:dyDescent="0.2">
      <c r="A20" s="55"/>
      <c r="B20" s="55" t="s">
        <v>42</v>
      </c>
      <c r="C20" s="55" t="s">
        <v>77</v>
      </c>
      <c r="D20" s="55"/>
      <c r="E20" s="64" t="s">
        <v>64</v>
      </c>
      <c r="F20" s="64" t="s">
        <v>61</v>
      </c>
      <c r="G20" s="64" t="s">
        <v>78</v>
      </c>
      <c r="H20" s="64"/>
      <c r="I20" s="64" t="s">
        <v>61</v>
      </c>
      <c r="J20" s="64" t="s">
        <v>79</v>
      </c>
      <c r="K20" s="55"/>
    </row>
    <row r="21" spans="1:11" x14ac:dyDescent="0.2">
      <c r="A21" s="55"/>
      <c r="B21" s="55"/>
      <c r="C21" s="55"/>
      <c r="D21" s="55"/>
      <c r="E21" s="64" t="s">
        <v>65</v>
      </c>
      <c r="F21" s="64" t="s">
        <v>61</v>
      </c>
      <c r="G21" s="64"/>
      <c r="H21" s="64"/>
      <c r="I21" s="64"/>
      <c r="J21" s="64"/>
      <c r="K21" s="55"/>
    </row>
    <row r="22" spans="1:11" x14ac:dyDescent="0.2">
      <c r="A22" s="55"/>
      <c r="B22" s="55"/>
      <c r="C22" s="55"/>
      <c r="D22" s="55"/>
      <c r="E22" s="64" t="s">
        <v>44</v>
      </c>
      <c r="F22" s="64" t="s">
        <v>61</v>
      </c>
      <c r="G22" s="64" t="s">
        <v>80</v>
      </c>
      <c r="H22" s="64"/>
      <c r="I22" s="64"/>
      <c r="J22" s="64"/>
      <c r="K22" s="55"/>
    </row>
    <row r="23" spans="1:11" x14ac:dyDescent="0.2">
      <c r="A23" s="55"/>
      <c r="B23" s="55"/>
      <c r="C23" s="55"/>
      <c r="D23" s="55"/>
      <c r="E23" s="64" t="s">
        <v>66</v>
      </c>
      <c r="F23" s="64" t="s">
        <v>61</v>
      </c>
      <c r="G23" s="64" t="s">
        <v>81</v>
      </c>
      <c r="H23" s="64"/>
      <c r="I23" s="64"/>
      <c r="J23" s="64"/>
      <c r="K23" s="55"/>
    </row>
    <row r="24" spans="1:11" x14ac:dyDescent="0.2">
      <c r="A24" s="55"/>
      <c r="B24" s="55"/>
      <c r="C24" s="55"/>
      <c r="D24" s="55"/>
      <c r="E24" s="64" t="s">
        <v>67</v>
      </c>
      <c r="F24" s="64" t="s">
        <v>61</v>
      </c>
      <c r="G24" s="64" t="s">
        <v>76</v>
      </c>
      <c r="H24" s="64"/>
      <c r="I24" s="64"/>
      <c r="J24" s="64"/>
      <c r="K24" s="55"/>
    </row>
    <row r="25" spans="1:11" x14ac:dyDescent="0.2">
      <c r="A25" s="55"/>
      <c r="B25" s="55"/>
      <c r="C25" s="55"/>
      <c r="D25" s="55"/>
      <c r="E25" s="64" t="s">
        <v>68</v>
      </c>
      <c r="F25" s="64" t="s">
        <v>61</v>
      </c>
      <c r="G25" s="64" t="s">
        <v>78</v>
      </c>
      <c r="H25" s="64"/>
      <c r="I25" s="64"/>
      <c r="J25" s="64"/>
      <c r="K25" s="55"/>
    </row>
    <row r="26" spans="1:11" x14ac:dyDescent="0.2">
      <c r="A26" s="55"/>
      <c r="B26" s="55"/>
      <c r="C26" s="55"/>
      <c r="D26" s="55"/>
      <c r="E26" s="64" t="s">
        <v>69</v>
      </c>
      <c r="F26" s="64" t="s">
        <v>61</v>
      </c>
      <c r="G26" s="64" t="s">
        <v>79</v>
      </c>
      <c r="H26" s="64"/>
      <c r="I26" s="64"/>
      <c r="J26" s="64"/>
      <c r="K26" s="55"/>
    </row>
    <row r="27" spans="1:11" x14ac:dyDescent="0.2">
      <c r="A27" s="55"/>
      <c r="B27" s="55"/>
      <c r="C27" s="55"/>
      <c r="D27" s="55"/>
      <c r="E27" s="64" t="s">
        <v>43</v>
      </c>
      <c r="F27" s="64" t="s">
        <v>61</v>
      </c>
      <c r="G27" s="64" t="s">
        <v>82</v>
      </c>
      <c r="H27" s="64"/>
      <c r="I27" s="64"/>
      <c r="J27" s="64"/>
      <c r="K27" s="55"/>
    </row>
    <row r="28" spans="1:11" x14ac:dyDescent="0.2">
      <c r="A28" s="55"/>
      <c r="B28" s="55"/>
      <c r="C28" s="55"/>
      <c r="D28" s="55"/>
      <c r="E28" s="64" t="s">
        <v>70</v>
      </c>
      <c r="F28" s="64" t="s">
        <v>61</v>
      </c>
      <c r="G28" s="64" t="s">
        <v>78</v>
      </c>
      <c r="H28" s="64"/>
      <c r="I28" s="64"/>
      <c r="J28" s="64"/>
      <c r="K28" s="55"/>
    </row>
    <row r="29" spans="1:11" x14ac:dyDescent="0.2">
      <c r="A29" s="55"/>
      <c r="B29" s="55"/>
      <c r="C29" s="55"/>
      <c r="D29" s="55"/>
      <c r="E29" s="64" t="s">
        <v>71</v>
      </c>
      <c r="F29" s="64" t="s">
        <v>61</v>
      </c>
      <c r="G29" s="64" t="s">
        <v>79</v>
      </c>
      <c r="H29" s="64"/>
      <c r="I29" s="64"/>
      <c r="J29" s="64"/>
      <c r="K29" s="55"/>
    </row>
    <row r="30" spans="1:11" x14ac:dyDescent="0.2">
      <c r="A30" s="55"/>
      <c r="B30" s="55"/>
      <c r="C30" s="55"/>
      <c r="D30" s="55"/>
      <c r="E30" s="64" t="s">
        <v>72</v>
      </c>
      <c r="F30" s="64" t="s">
        <v>61</v>
      </c>
      <c r="G30" s="64" t="s">
        <v>78</v>
      </c>
      <c r="H30" s="64"/>
      <c r="I30" s="64"/>
      <c r="J30" s="64"/>
      <c r="K30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 Estate Commission</vt:lpstr>
      <vt:lpstr>Budget</vt:lpstr>
      <vt:lpstr>Timesheet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Jesse van Wyk</cp:lastModifiedBy>
  <dcterms:created xsi:type="dcterms:W3CDTF">2022-03-28T22:09:46Z</dcterms:created>
  <dcterms:modified xsi:type="dcterms:W3CDTF">2022-09-06T02:12:19Z</dcterms:modified>
</cp:coreProperties>
</file>