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8_{837826F0-4C2F-4CFA-BFED-D6C8240ED868}" xr6:coauthVersionLast="47" xr6:coauthVersionMax="47" xr10:uidLastSave="{00000000-0000-0000-0000-000000000000}"/>
  <bookViews>
    <workbookView xWindow="-110" yWindow="-110" windowWidth="19420" windowHeight="11500" activeTab="2" xr2:uid="{8F888962-7445-457A-9B12-E1AA8C30A924}"/>
  </bookViews>
  <sheets>
    <sheet name="Constraints " sheetId="1" r:id="rId1"/>
    <sheet name="Estimated Location " sheetId="2" r:id="rId2"/>
    <sheet name="Model " sheetId="3" r:id="rId3"/>
    <sheet name="Stipulation " sheetId="4" r:id="rId4"/>
  </sheets>
  <definedNames>
    <definedName name="solver_adj" localSheetId="2" hidden="1">'Model '!$G$2:$H$2</definedName>
    <definedName name="solver_adj" localSheetId="3" hidden="1">'Stipulation '!$G$5:$G$12</definedName>
    <definedName name="solver_cvg" localSheetId="2" hidden="1">0.0001</definedName>
    <definedName name="solver_cvg" localSheetId="3" hidden="1">0.0001</definedName>
    <definedName name="solver_drv" localSheetId="2" hidden="1">2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'Model '!$G$2:$H$2</definedName>
    <definedName name="solver_lhs2" localSheetId="2" hidden="1">'Model '!$G$6:$H$13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2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0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2" hidden="1">'Model '!$E$1</definedName>
    <definedName name="solver_opt" localSheetId="3" hidden="1">'Stipulation '!$F$1</definedName>
    <definedName name="solver_pre" localSheetId="2" hidden="1">0.000001</definedName>
    <definedName name="solver_pre" localSheetId="3" hidden="1">0.000001</definedName>
    <definedName name="solver_rbv" localSheetId="2" hidden="1">2</definedName>
    <definedName name="solver_rbv" localSheetId="3" hidden="1">1</definedName>
    <definedName name="solver_rel1" localSheetId="2" hidden="1">3</definedName>
    <definedName name="solver_rel2" localSheetId="2" hidden="1">1</definedName>
    <definedName name="solver_rhs1" localSheetId="2" hidden="1">0</definedName>
    <definedName name="solver_rhs2" localSheetId="2" hidden="1">'Model '!$D$6:$E$13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F6" i="3"/>
  <c r="K6" i="4" l="1"/>
  <c r="K7" i="4"/>
  <c r="F6" i="4" l="1"/>
  <c r="F7" i="4"/>
  <c r="F8" i="4"/>
  <c r="F9" i="4"/>
  <c r="F10" i="4"/>
  <c r="F11" i="4"/>
  <c r="F12" i="4"/>
  <c r="F5" i="4"/>
  <c r="H7" i="3"/>
  <c r="H8" i="3"/>
  <c r="H9" i="3"/>
  <c r="H10" i="3"/>
  <c r="H11" i="3"/>
  <c r="H12" i="3"/>
  <c r="H13" i="3"/>
  <c r="H6" i="3"/>
  <c r="G7" i="3"/>
  <c r="I7" i="3" s="1"/>
  <c r="G8" i="3"/>
  <c r="I8" i="3" s="1"/>
  <c r="G9" i="3"/>
  <c r="I9" i="3" s="1"/>
  <c r="G10" i="3"/>
  <c r="I10" i="3" s="1"/>
  <c r="G11" i="3"/>
  <c r="G12" i="3"/>
  <c r="G13" i="3"/>
  <c r="G6" i="3"/>
  <c r="K8" i="4" l="1"/>
  <c r="F1" i="4" s="1"/>
  <c r="I13" i="3"/>
  <c r="I12" i="3"/>
  <c r="I11" i="3"/>
  <c r="K12" i="3" l="1"/>
  <c r="K13" i="3"/>
  <c r="J6" i="3"/>
  <c r="J9" i="3"/>
  <c r="K9" i="3" s="1"/>
  <c r="J10" i="3"/>
  <c r="K10" i="3" s="1"/>
  <c r="J11" i="3"/>
  <c r="K11" i="3" s="1"/>
  <c r="J12" i="3"/>
  <c r="J13" i="3"/>
  <c r="J7" i="3"/>
  <c r="K7" i="3" s="1"/>
  <c r="J8" i="3"/>
  <c r="K8" i="3" s="1"/>
  <c r="F12" i="3"/>
  <c r="F13" i="3"/>
  <c r="F9" i="3"/>
  <c r="F10" i="3"/>
  <c r="F11" i="3"/>
  <c r="F7" i="3"/>
  <c r="F8" i="3"/>
  <c r="C12" i="2"/>
  <c r="B12" i="2"/>
  <c r="K6" i="3" l="1"/>
  <c r="J15" i="3"/>
  <c r="J16" i="3"/>
  <c r="E1" i="3"/>
  <c r="J17" i="3" l="1"/>
</calcChain>
</file>

<file path=xl/sharedStrings.xml><?xml version="1.0" encoding="utf-8"?>
<sst xmlns="http://schemas.openxmlformats.org/spreadsheetml/2006/main" count="80" uniqueCount="30">
  <si>
    <t>Waffle Cone Wonderland</t>
  </si>
  <si>
    <t>Candyfloss Countryside</t>
  </si>
  <si>
    <t>Dulce de Leche Dunes</t>
  </si>
  <si>
    <t>Marshmallow Meadows</t>
  </si>
  <si>
    <t>Meringue Mountains</t>
  </si>
  <si>
    <t>Pixie Stix Plateau</t>
  </si>
  <si>
    <t>Pudding Peaks</t>
  </si>
  <si>
    <t>Rainbow Ribbon Roads</t>
  </si>
  <si>
    <t>Vanilla Valley</t>
  </si>
  <si>
    <t>Dc_name</t>
  </si>
  <si>
    <t>Lat</t>
  </si>
  <si>
    <t>Long</t>
  </si>
  <si>
    <t>Store_name</t>
  </si>
  <si>
    <t>Last_year_demand</t>
  </si>
  <si>
    <t>Expected_yoy_change</t>
  </si>
  <si>
    <t>Estimated DC Location</t>
  </si>
  <si>
    <t>New DC</t>
  </si>
  <si>
    <t>Store Location</t>
  </si>
  <si>
    <t>Current DC</t>
  </si>
  <si>
    <t xml:space="preserve">Objective </t>
  </si>
  <si>
    <t>Current DC Distance</t>
  </si>
  <si>
    <t xml:space="preserve">New DC Distance </t>
  </si>
  <si>
    <t xml:space="preserve">Distance </t>
  </si>
  <si>
    <t>Model Decision</t>
  </si>
  <si>
    <t>Use New?</t>
  </si>
  <si>
    <t>New DC:</t>
  </si>
  <si>
    <t xml:space="preserve">Store Demand </t>
  </si>
  <si>
    <t xml:space="preserve">Forecast </t>
  </si>
  <si>
    <t xml:space="preserve">Next_year_demand </t>
  </si>
  <si>
    <t xml:space="preserve">TRUE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</si>
</sst>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0" applyFont="1" applyFill="1" applyBorder="1"/>
    <xf numFmtId="0" fontId="1" fillId="3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209551</xdr:colOff>
      <xdr:row>0</xdr:row>
      <xdr:rowOff>165100</xdr:rowOff>
    </xdr:from>
    <xdr:to>
      <xdr:col>13</xdr:col>
      <xdr:colOff>450851</xdr:colOff>
      <xdr:row>15</xdr:row>
      <xdr:rowOff>113207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CFB8F6-2856-0AF2-53F6-99798A289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1501" y="165100"/>
          <a:ext cx="5118100" cy="2710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2D19-61D5-4471-BFD9-1E7573CB1CBB}">
  <dimension ref="A1:I9"/>
  <sheetViews>
    <sheetView workbookViewId="0">
      <selection activeCell="C21" sqref="C21"/>
    </sheetView>
  </sheetViews>
  <sheetFormatPr defaultRowHeight="14.5" x14ac:dyDescent="0.35"/>
  <cols>
    <col min="1" max="1" width="20.90625" bestFit="1" customWidth="1"/>
    <col min="5" max="5" width="20" bestFit="1" customWidth="1"/>
    <col min="7" max="7" width="7.453125" bestFit="1" customWidth="1"/>
    <col min="8" max="8" width="17.81640625" customWidth="1"/>
    <col min="9" max="9" width="20.26953125" customWidth="1"/>
  </cols>
  <sheetData>
    <row r="1" spans="1:9" x14ac:dyDescent="0.35">
      <c r="A1" s="4" t="s">
        <v>9</v>
      </c>
      <c r="B1" s="4" t="s">
        <v>10</v>
      </c>
      <c r="C1" s="4" t="s">
        <v>11</v>
      </c>
      <c r="E1" s="6" t="s">
        <v>12</v>
      </c>
      <c r="F1" s="6" t="s">
        <v>10</v>
      </c>
      <c r="G1" s="6" t="s">
        <v>11</v>
      </c>
      <c r="H1" s="6" t="s">
        <v>13</v>
      </c>
      <c r="I1" s="6" t="s">
        <v>14</v>
      </c>
    </row>
    <row r="2" spans="1:9" x14ac:dyDescent="0.35">
      <c r="A2" s="3" t="s">
        <v>0</v>
      </c>
      <c r="B2" s="3">
        <v>35.159999999999997</v>
      </c>
      <c r="C2" s="3">
        <v>-116.38</v>
      </c>
      <c r="E2" s="2" t="s">
        <v>1</v>
      </c>
      <c r="F2" s="2">
        <v>39.32</v>
      </c>
      <c r="G2" s="2">
        <v>-110.96</v>
      </c>
      <c r="H2" s="2">
        <v>1271.17</v>
      </c>
      <c r="I2" s="2">
        <v>0.11</v>
      </c>
    </row>
    <row r="3" spans="1:9" x14ac:dyDescent="0.35">
      <c r="E3" s="2" t="s">
        <v>2</v>
      </c>
      <c r="F3" s="2">
        <v>33.71</v>
      </c>
      <c r="G3" s="2">
        <v>-106.12</v>
      </c>
      <c r="H3" s="2">
        <v>1700.93</v>
      </c>
      <c r="I3" s="2">
        <v>7.0000000000000007E-2</v>
      </c>
    </row>
    <row r="4" spans="1:9" x14ac:dyDescent="0.35">
      <c r="E4" s="2" t="s">
        <v>3</v>
      </c>
      <c r="F4" s="2">
        <v>42.82</v>
      </c>
      <c r="G4" s="2">
        <v>-90.46</v>
      </c>
      <c r="H4" s="2">
        <v>2161.54</v>
      </c>
      <c r="I4" s="2">
        <v>-0.09</v>
      </c>
    </row>
    <row r="5" spans="1:9" x14ac:dyDescent="0.35">
      <c r="E5" s="2" t="s">
        <v>4</v>
      </c>
      <c r="F5" s="2">
        <v>32.869999999999997</v>
      </c>
      <c r="G5" s="2">
        <v>-99.51</v>
      </c>
      <c r="H5" s="2">
        <v>1108.04</v>
      </c>
      <c r="I5" s="2">
        <v>0.12</v>
      </c>
    </row>
    <row r="6" spans="1:9" x14ac:dyDescent="0.35">
      <c r="E6" s="2" t="s">
        <v>5</v>
      </c>
      <c r="F6" s="2">
        <v>40</v>
      </c>
      <c r="G6" s="2">
        <v>-94.02</v>
      </c>
      <c r="H6" s="2">
        <v>1945.05</v>
      </c>
      <c r="I6" s="2">
        <v>-0.09</v>
      </c>
    </row>
    <row r="7" spans="1:9" x14ac:dyDescent="0.35">
      <c r="E7" s="2" t="s">
        <v>6</v>
      </c>
      <c r="F7" s="2">
        <v>36.65</v>
      </c>
      <c r="G7" s="2">
        <v>-116.91</v>
      </c>
      <c r="H7" s="2">
        <v>1486.96</v>
      </c>
      <c r="I7" s="2">
        <v>-0.08</v>
      </c>
    </row>
    <row r="8" spans="1:9" x14ac:dyDescent="0.35">
      <c r="E8" s="2" t="s">
        <v>7</v>
      </c>
      <c r="F8" s="2">
        <v>30.77</v>
      </c>
      <c r="G8" s="2">
        <v>-110.97</v>
      </c>
      <c r="H8" s="2">
        <v>1506.6</v>
      </c>
      <c r="I8" s="2">
        <v>0.06</v>
      </c>
    </row>
    <row r="9" spans="1:9" x14ac:dyDescent="0.35">
      <c r="E9" s="2" t="s">
        <v>8</v>
      </c>
      <c r="F9" s="2">
        <v>42.79</v>
      </c>
      <c r="G9" s="2">
        <v>-102.72</v>
      </c>
      <c r="H9" s="2">
        <v>1623.85</v>
      </c>
      <c r="I9" s="2">
        <v>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FE4F-71B9-4D4A-8E5B-EE0DCFE33D88}">
  <dimension ref="A1:E12"/>
  <sheetViews>
    <sheetView workbookViewId="0">
      <selection activeCell="D20" sqref="D20"/>
    </sheetView>
  </sheetViews>
  <sheetFormatPr defaultRowHeight="14.5" x14ac:dyDescent="0.35"/>
  <cols>
    <col min="1" max="1" width="20.453125" customWidth="1"/>
    <col min="4" max="4" width="18.7265625" customWidth="1"/>
    <col min="5" max="5" width="21.26953125" customWidth="1"/>
  </cols>
  <sheetData>
    <row r="1" spans="1:5" x14ac:dyDescent="0.35">
      <c r="A1" s="6" t="s">
        <v>12</v>
      </c>
      <c r="B1" s="6" t="s">
        <v>10</v>
      </c>
      <c r="C1" s="6" t="s">
        <v>11</v>
      </c>
      <c r="D1" s="6" t="s">
        <v>13</v>
      </c>
      <c r="E1" s="6" t="s">
        <v>14</v>
      </c>
    </row>
    <row r="2" spans="1:5" x14ac:dyDescent="0.35">
      <c r="A2" s="2" t="s">
        <v>1</v>
      </c>
      <c r="B2" s="2">
        <v>39.32</v>
      </c>
      <c r="C2" s="2">
        <v>-110.96</v>
      </c>
      <c r="D2" s="2">
        <v>1271.17</v>
      </c>
      <c r="E2" s="2">
        <v>0.11</v>
      </c>
    </row>
    <row r="3" spans="1:5" x14ac:dyDescent="0.35">
      <c r="A3" s="2" t="s">
        <v>2</v>
      </c>
      <c r="B3" s="2">
        <v>33.71</v>
      </c>
      <c r="C3" s="2">
        <v>-106.12</v>
      </c>
      <c r="D3" s="2">
        <v>1700.93</v>
      </c>
      <c r="E3" s="2">
        <v>7.0000000000000007E-2</v>
      </c>
    </row>
    <row r="4" spans="1:5" x14ac:dyDescent="0.35">
      <c r="A4" s="2" t="s">
        <v>3</v>
      </c>
      <c r="B4" s="2">
        <v>42.82</v>
      </c>
      <c r="C4" s="2">
        <v>-90.46</v>
      </c>
      <c r="D4" s="2">
        <v>2161.54</v>
      </c>
      <c r="E4" s="2">
        <v>-0.09</v>
      </c>
    </row>
    <row r="5" spans="1:5" x14ac:dyDescent="0.35">
      <c r="A5" s="2" t="s">
        <v>4</v>
      </c>
      <c r="B5" s="2">
        <v>32.869999999999997</v>
      </c>
      <c r="C5" s="2">
        <v>-99.51</v>
      </c>
      <c r="D5" s="2">
        <v>1108.04</v>
      </c>
      <c r="E5" s="2">
        <v>0.12</v>
      </c>
    </row>
    <row r="6" spans="1:5" x14ac:dyDescent="0.35">
      <c r="A6" s="2" t="s">
        <v>5</v>
      </c>
      <c r="B6" s="2">
        <v>40</v>
      </c>
      <c r="C6" s="2">
        <v>-94.02</v>
      </c>
      <c r="D6" s="2">
        <v>1945.05</v>
      </c>
      <c r="E6" s="2">
        <v>-0.09</v>
      </c>
    </row>
    <row r="7" spans="1:5" x14ac:dyDescent="0.35">
      <c r="A7" s="2" t="s">
        <v>6</v>
      </c>
      <c r="B7" s="2">
        <v>36.65</v>
      </c>
      <c r="C7" s="2">
        <v>-116.91</v>
      </c>
      <c r="D7" s="2">
        <v>1486.96</v>
      </c>
      <c r="E7" s="2">
        <v>-0.08</v>
      </c>
    </row>
    <row r="8" spans="1:5" x14ac:dyDescent="0.35">
      <c r="A8" s="2" t="s">
        <v>7</v>
      </c>
      <c r="B8" s="2">
        <v>30.77</v>
      </c>
      <c r="C8" s="2">
        <v>-110.97</v>
      </c>
      <c r="D8" s="2">
        <v>1506.6</v>
      </c>
      <c r="E8" s="2">
        <v>0.06</v>
      </c>
    </row>
    <row r="9" spans="1:5" x14ac:dyDescent="0.35">
      <c r="A9" s="2" t="s">
        <v>8</v>
      </c>
      <c r="B9" s="2">
        <v>42.79</v>
      </c>
      <c r="C9" s="2">
        <v>-102.72</v>
      </c>
      <c r="D9" s="2">
        <v>1623.85</v>
      </c>
      <c r="E9" s="2">
        <v>0.09</v>
      </c>
    </row>
    <row r="11" spans="1:5" x14ac:dyDescent="0.35">
      <c r="A11" s="8" t="s">
        <v>15</v>
      </c>
      <c r="B11" s="8" t="s">
        <v>10</v>
      </c>
      <c r="C11" s="8" t="s">
        <v>11</v>
      </c>
    </row>
    <row r="12" spans="1:5" x14ac:dyDescent="0.35">
      <c r="A12" s="2" t="s">
        <v>16</v>
      </c>
      <c r="B12" s="2">
        <f>AVERAGE(B2:B9)</f>
        <v>37.366250000000001</v>
      </c>
      <c r="C12" s="2">
        <f>AVERAGE(C2:C9)</f>
        <v>-103.95874999999999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B947-F911-4924-A266-F5B63BEF285F}">
  <dimension ref="A1:K17"/>
  <sheetViews>
    <sheetView tabSelected="1" workbookViewId="0">
      <selection activeCell="A19" sqref="A19"/>
    </sheetView>
  </sheetViews>
  <sheetFormatPr defaultRowHeight="14.5" x14ac:dyDescent="0.35"/>
  <cols>
    <col min="1" max="1" width="20" bestFit="1" customWidth="1"/>
    <col min="4" max="4" width="9.90625" customWidth="1"/>
    <col min="5" max="5" width="9.26953125" customWidth="1"/>
    <col min="6" max="6" width="20.7265625" customWidth="1"/>
    <col min="7" max="7" width="10.90625" customWidth="1"/>
    <col min="8" max="8" width="11.36328125" customWidth="1"/>
    <col min="9" max="9" width="16.36328125" customWidth="1"/>
  </cols>
  <sheetData>
    <row r="1" spans="1:11" x14ac:dyDescent="0.35">
      <c r="D1" s="10" t="s">
        <v>19</v>
      </c>
      <c r="E1" s="2">
        <f>SUM(K6:K13)</f>
        <v>49.953071989665922</v>
      </c>
      <c r="G1" s="7" t="s">
        <v>10</v>
      </c>
      <c r="H1" s="7" t="s">
        <v>11</v>
      </c>
    </row>
    <row r="2" spans="1:11" x14ac:dyDescent="0.35">
      <c r="D2" s="11"/>
      <c r="E2" s="1"/>
      <c r="F2" s="10" t="s">
        <v>25</v>
      </c>
      <c r="G2" s="2">
        <v>38.560006646656277</v>
      </c>
      <c r="H2" s="2">
        <v>-98.155090360044269</v>
      </c>
    </row>
    <row r="4" spans="1:11" x14ac:dyDescent="0.35">
      <c r="B4" s="9" t="s">
        <v>17</v>
      </c>
      <c r="C4" s="9"/>
      <c r="D4" s="9" t="s">
        <v>18</v>
      </c>
      <c r="E4" s="9"/>
      <c r="G4" s="9" t="s">
        <v>16</v>
      </c>
      <c r="H4" s="9"/>
      <c r="J4" s="12" t="s">
        <v>23</v>
      </c>
      <c r="K4" s="12"/>
    </row>
    <row r="5" spans="1:11" x14ac:dyDescent="0.35">
      <c r="A5" s="6" t="s">
        <v>12</v>
      </c>
      <c r="B5" s="6" t="s">
        <v>10</v>
      </c>
      <c r="C5" s="6" t="s">
        <v>11</v>
      </c>
      <c r="D5" s="6" t="s">
        <v>10</v>
      </c>
      <c r="E5" s="6" t="s">
        <v>11</v>
      </c>
      <c r="F5" s="6" t="s">
        <v>20</v>
      </c>
      <c r="G5" s="6" t="s">
        <v>10</v>
      </c>
      <c r="H5" s="6" t="s">
        <v>11</v>
      </c>
      <c r="I5" s="6" t="s">
        <v>21</v>
      </c>
      <c r="J5" s="6" t="s">
        <v>24</v>
      </c>
      <c r="K5" s="6" t="s">
        <v>22</v>
      </c>
    </row>
    <row r="6" spans="1:11" x14ac:dyDescent="0.35">
      <c r="A6" s="2" t="s">
        <v>1</v>
      </c>
      <c r="B6" s="2">
        <v>39.32</v>
      </c>
      <c r="C6" s="2">
        <v>-110.96</v>
      </c>
      <c r="D6" s="3">
        <v>35.159999999999997</v>
      </c>
      <c r="E6" s="3">
        <v>-116.38</v>
      </c>
      <c r="F6" s="2">
        <f>SQRT(((D6-B6)^2)+((E6-C6)^2))</f>
        <v>6.8324227035510647</v>
      </c>
      <c r="G6" s="13">
        <f>$G$2</f>
        <v>38.560006646656277</v>
      </c>
      <c r="H6" s="13">
        <f>$H$2</f>
        <v>-98.155090360044269</v>
      </c>
      <c r="I6" s="13">
        <f>SQRT(((G6-B6)^2)+((H6-C6)^2))</f>
        <v>12.827443267641362</v>
      </c>
      <c r="J6" s="2" t="b">
        <f>IF(I6&gt;F6, FALSE, TRUE)</f>
        <v>0</v>
      </c>
      <c r="K6" s="2">
        <f>IF(J6,I6,F6)</f>
        <v>6.8324227035510647</v>
      </c>
    </row>
    <row r="7" spans="1:11" x14ac:dyDescent="0.35">
      <c r="A7" s="2" t="s">
        <v>2</v>
      </c>
      <c r="B7" s="2">
        <v>33.71</v>
      </c>
      <c r="C7" s="2">
        <v>-106.12</v>
      </c>
      <c r="D7" s="3">
        <v>35.159999999999997</v>
      </c>
      <c r="E7" s="3">
        <v>-116.38</v>
      </c>
      <c r="F7" s="2">
        <f t="shared" ref="F6:F13" si="0">SQRT(((D7-B7)^2)+((E7-C7)^2))</f>
        <v>10.36195444884795</v>
      </c>
      <c r="G7" s="13">
        <f t="shared" ref="G7:G13" si="1">$G$2</f>
        <v>38.560006646656277</v>
      </c>
      <c r="H7" s="13">
        <f t="shared" ref="H7:H13" si="2">$H$2</f>
        <v>-98.155090360044269</v>
      </c>
      <c r="I7" s="13">
        <f>SQRT(((G7-B7)^2)+((H7-C7)^2))</f>
        <v>9.3253605852679957</v>
      </c>
      <c r="J7" s="2" t="b">
        <f t="shared" ref="J6:J13" si="3">IF(I7&gt;F7, FALSE, TRUE)</f>
        <v>1</v>
      </c>
      <c r="K7" s="2">
        <f t="shared" ref="K6:K13" si="4">IF(J7,I7,F7)</f>
        <v>9.3253605852679957</v>
      </c>
    </row>
    <row r="8" spans="1:11" x14ac:dyDescent="0.35">
      <c r="A8" s="2" t="s">
        <v>3</v>
      </c>
      <c r="B8" s="2">
        <v>42.82</v>
      </c>
      <c r="C8" s="2">
        <v>-90.46</v>
      </c>
      <c r="D8" s="3">
        <v>35.159999999999997</v>
      </c>
      <c r="E8" s="3">
        <v>-116.38</v>
      </c>
      <c r="F8" s="2">
        <f>SQRT(((D8-B8)^2)+((E8-C8)^2))</f>
        <v>27.028170489324655</v>
      </c>
      <c r="G8" s="13">
        <f t="shared" si="1"/>
        <v>38.560006646656277</v>
      </c>
      <c r="H8" s="13">
        <f t="shared" si="2"/>
        <v>-98.155090360044269</v>
      </c>
      <c r="I8" s="13">
        <f>SQRT(((G8-B8)^2)+((H8-C8)^2))</f>
        <v>8.795564735693727</v>
      </c>
      <c r="J8" s="2" t="b">
        <f>IF(I8&gt;F8, FALSE, TRUE)</f>
        <v>1</v>
      </c>
      <c r="K8" s="2">
        <f>IF(J8,I8,F8)</f>
        <v>8.795564735693727</v>
      </c>
    </row>
    <row r="9" spans="1:11" x14ac:dyDescent="0.35">
      <c r="A9" s="2" t="s">
        <v>4</v>
      </c>
      <c r="B9" s="2">
        <v>32.869999999999997</v>
      </c>
      <c r="C9" s="2">
        <v>-99.51</v>
      </c>
      <c r="D9" s="3">
        <v>35.159999999999997</v>
      </c>
      <c r="E9" s="3">
        <v>-116.38</v>
      </c>
      <c r="F9" s="2">
        <f t="shared" si="0"/>
        <v>17.02471732511291</v>
      </c>
      <c r="G9" s="13">
        <f t="shared" si="1"/>
        <v>38.560006646656277</v>
      </c>
      <c r="H9" s="13">
        <f t="shared" si="2"/>
        <v>-98.155090360044269</v>
      </c>
      <c r="I9" s="13">
        <f t="shared" ref="I9:I13" si="5">SQRT(((G9-B9)^2)+((H9-C9)^2))</f>
        <v>5.8490987144548701</v>
      </c>
      <c r="J9" s="2" t="b">
        <f t="shared" si="3"/>
        <v>1</v>
      </c>
      <c r="K9" s="2">
        <f t="shared" si="4"/>
        <v>5.8490987144548701</v>
      </c>
    </row>
    <row r="10" spans="1:11" x14ac:dyDescent="0.35">
      <c r="A10" s="2" t="s">
        <v>5</v>
      </c>
      <c r="B10" s="2">
        <v>40</v>
      </c>
      <c r="C10" s="2">
        <v>-94.02</v>
      </c>
      <c r="D10" s="3">
        <v>35.159999999999997</v>
      </c>
      <c r="E10" s="3">
        <v>-116.38</v>
      </c>
      <c r="F10" s="2">
        <f t="shared" si="0"/>
        <v>22.877832065123652</v>
      </c>
      <c r="G10" s="13">
        <f t="shared" si="1"/>
        <v>38.560006646656277</v>
      </c>
      <c r="H10" s="13">
        <f t="shared" si="2"/>
        <v>-98.155090360044269</v>
      </c>
      <c r="I10" s="13">
        <f t="shared" si="5"/>
        <v>4.3786474102632633</v>
      </c>
      <c r="J10" s="2" t="b">
        <f t="shared" si="3"/>
        <v>1</v>
      </c>
      <c r="K10" s="2">
        <f t="shared" si="4"/>
        <v>4.3786474102632633</v>
      </c>
    </row>
    <row r="11" spans="1:11" x14ac:dyDescent="0.35">
      <c r="A11" s="2" t="s">
        <v>6</v>
      </c>
      <c r="B11" s="2">
        <v>36.65</v>
      </c>
      <c r="C11" s="2">
        <v>-116.91</v>
      </c>
      <c r="D11" s="3">
        <v>35.159999999999997</v>
      </c>
      <c r="E11" s="3">
        <v>-116.38</v>
      </c>
      <c r="F11" s="2">
        <f t="shared" si="0"/>
        <v>1.581455026233755</v>
      </c>
      <c r="G11" s="13">
        <f t="shared" si="1"/>
        <v>38.560006646656277</v>
      </c>
      <c r="H11" s="13">
        <f t="shared" si="2"/>
        <v>-98.155090360044269</v>
      </c>
      <c r="I11" s="13">
        <f t="shared" si="5"/>
        <v>18.851916639778974</v>
      </c>
      <c r="J11" s="2" t="b">
        <f t="shared" si="3"/>
        <v>0</v>
      </c>
      <c r="K11" s="2">
        <f t="shared" si="4"/>
        <v>1.581455026233755</v>
      </c>
    </row>
    <row r="12" spans="1:11" x14ac:dyDescent="0.35">
      <c r="A12" s="2" t="s">
        <v>7</v>
      </c>
      <c r="B12" s="2">
        <v>30.77</v>
      </c>
      <c r="C12" s="2">
        <v>-110.97</v>
      </c>
      <c r="D12" s="3">
        <v>35.159999999999997</v>
      </c>
      <c r="E12" s="3">
        <v>-116.38</v>
      </c>
      <c r="F12" s="2">
        <f>SQRT(((D12-B12)^2)+((E12-C12)^2))</f>
        <v>6.9670797325708804</v>
      </c>
      <c r="G12" s="13">
        <f t="shared" si="1"/>
        <v>38.560006646656277</v>
      </c>
      <c r="H12" s="13">
        <f t="shared" si="2"/>
        <v>-98.155090360044269</v>
      </c>
      <c r="I12" s="13">
        <f t="shared" si="5"/>
        <v>14.996870094629054</v>
      </c>
      <c r="J12" s="2" t="b">
        <f t="shared" si="3"/>
        <v>0</v>
      </c>
      <c r="K12" s="2">
        <f t="shared" si="4"/>
        <v>6.9670797325708804</v>
      </c>
    </row>
    <row r="13" spans="1:11" x14ac:dyDescent="0.35">
      <c r="A13" s="2" t="s">
        <v>8</v>
      </c>
      <c r="B13" s="2">
        <v>42.79</v>
      </c>
      <c r="C13" s="2">
        <v>-102.72</v>
      </c>
      <c r="D13" s="3">
        <v>35.159999999999997</v>
      </c>
      <c r="E13" s="3">
        <v>-116.38</v>
      </c>
      <c r="F13" s="2">
        <f>SQRT(((D13-B13)^2)+((E13-C13)^2))</f>
        <v>15.646485228318848</v>
      </c>
      <c r="G13" s="13">
        <f t="shared" si="1"/>
        <v>38.560006646656277</v>
      </c>
      <c r="H13" s="13">
        <f t="shared" si="2"/>
        <v>-98.155090360044269</v>
      </c>
      <c r="I13" s="13">
        <f t="shared" si="5"/>
        <v>6.2234430816303625</v>
      </c>
      <c r="J13" s="2" t="b">
        <f t="shared" si="3"/>
        <v>1</v>
      </c>
      <c r="K13" s="2">
        <f t="shared" si="4"/>
        <v>6.2234430816303625</v>
      </c>
    </row>
    <row r="15" spans="1:11" x14ac:dyDescent="0.35">
      <c r="I15" t="s">
        <v>29</v>
      </c>
      <c r="J15" s="17">
        <f>SUMIF($J$6:$J$13,I15,$B$6:$B$13)</f>
        <v>0</v>
      </c>
    </row>
    <row r="16" spans="1:11" x14ac:dyDescent="0.35">
      <c r="A16" s="14"/>
      <c r="I16" t="b">
        <v>0</v>
      </c>
      <c r="J16" s="17">
        <f>SUMIF($J$6:$J$13,I16,$B$6:$B$13)</f>
        <v>106.74</v>
      </c>
    </row>
    <row r="17" spans="10:10" x14ac:dyDescent="0.35">
      <c r="J17">
        <f>ABS(J15-J16)</f>
        <v>106.74</v>
      </c>
    </row>
  </sheetData>
  <mergeCells count="4">
    <mergeCell ref="B4:C4"/>
    <mergeCell ref="D4:E4"/>
    <mergeCell ref="J4:K4"/>
    <mergeCell ref="G4:H4"/>
  </mergeCells>
  <conditionalFormatting sqref="J6:J13 J15:J1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6276-5CA8-4897-A73D-3C032E25A15A}">
  <dimension ref="A1:K12"/>
  <sheetViews>
    <sheetView workbookViewId="0">
      <selection activeCell="F20" sqref="F20"/>
    </sheetView>
  </sheetViews>
  <sheetFormatPr defaultRowHeight="14.5" x14ac:dyDescent="0.35"/>
  <cols>
    <col min="1" max="1" width="20" bestFit="1" customWidth="1"/>
    <col min="4" max="4" width="16.453125" bestFit="1" customWidth="1"/>
    <col min="5" max="5" width="19.26953125" bestFit="1" customWidth="1"/>
    <col min="6" max="6" width="17.26953125" bestFit="1" customWidth="1"/>
    <col min="7" max="7" width="9.7265625" customWidth="1"/>
  </cols>
  <sheetData>
    <row r="1" spans="1:11" x14ac:dyDescent="0.35">
      <c r="E1" s="15" t="s">
        <v>19</v>
      </c>
      <c r="F1" s="2">
        <f>SUM(F5:F12)+K8</f>
        <v>13029.441199999999</v>
      </c>
    </row>
    <row r="3" spans="1:11" x14ac:dyDescent="0.35">
      <c r="D3" s="9" t="s">
        <v>26</v>
      </c>
      <c r="E3" s="9"/>
      <c r="F3" s="16" t="s">
        <v>27</v>
      </c>
    </row>
    <row r="4" spans="1:11" x14ac:dyDescent="0.35">
      <c r="A4" s="6" t="s">
        <v>12</v>
      </c>
      <c r="B4" s="6" t="s">
        <v>10</v>
      </c>
      <c r="C4" s="6" t="s">
        <v>11</v>
      </c>
      <c r="D4" s="6" t="s">
        <v>13</v>
      </c>
      <c r="E4" s="6" t="s">
        <v>14</v>
      </c>
      <c r="F4" s="6" t="s">
        <v>28</v>
      </c>
      <c r="G4" s="6" t="s">
        <v>24</v>
      </c>
    </row>
    <row r="5" spans="1:11" x14ac:dyDescent="0.35">
      <c r="A5" s="2" t="s">
        <v>1</v>
      </c>
      <c r="B5" s="2">
        <v>39.32</v>
      </c>
      <c r="C5" s="2">
        <v>-110.96</v>
      </c>
      <c r="D5" s="2">
        <v>1271.17</v>
      </c>
      <c r="E5" s="2">
        <v>0.11</v>
      </c>
      <c r="F5" s="2">
        <f>D5*(1+E5)</f>
        <v>1410.9987000000001</v>
      </c>
      <c r="G5" s="5" t="b">
        <v>0</v>
      </c>
    </row>
    <row r="6" spans="1:11" x14ac:dyDescent="0.35">
      <c r="A6" s="2" t="s">
        <v>2</v>
      </c>
      <c r="B6" s="2">
        <v>33.71</v>
      </c>
      <c r="C6" s="2">
        <v>-106.12</v>
      </c>
      <c r="D6" s="2">
        <v>1700.93</v>
      </c>
      <c r="E6" s="2">
        <v>7.0000000000000007E-2</v>
      </c>
      <c r="F6" s="2">
        <f t="shared" ref="F6:F12" si="0">D6*(1+E6)</f>
        <v>1819.9951000000001</v>
      </c>
      <c r="G6" s="5" t="b">
        <v>1</v>
      </c>
      <c r="J6" t="b">
        <v>1</v>
      </c>
      <c r="K6">
        <f>SUMIF(G5:G12,G5,B5:B12)</f>
        <v>106.74</v>
      </c>
    </row>
    <row r="7" spans="1:11" x14ac:dyDescent="0.35">
      <c r="A7" s="2" t="s">
        <v>3</v>
      </c>
      <c r="B7" s="2">
        <v>42.82</v>
      </c>
      <c r="C7" s="2">
        <v>-90.46</v>
      </c>
      <c r="D7" s="2">
        <v>2161.54</v>
      </c>
      <c r="E7" s="2">
        <v>-0.09</v>
      </c>
      <c r="F7" s="2">
        <f t="shared" si="0"/>
        <v>1967.0014000000001</v>
      </c>
      <c r="G7" s="5" t="b">
        <v>1</v>
      </c>
      <c r="J7" t="b">
        <v>0</v>
      </c>
      <c r="K7">
        <f>SUMIF(G5:G12,G7,B5:B12)</f>
        <v>192.19</v>
      </c>
    </row>
    <row r="8" spans="1:11" x14ac:dyDescent="0.35">
      <c r="A8" s="2" t="s">
        <v>4</v>
      </c>
      <c r="B8" s="2">
        <v>32.869999999999997</v>
      </c>
      <c r="C8" s="2">
        <v>-99.51</v>
      </c>
      <c r="D8" s="2">
        <v>1108.04</v>
      </c>
      <c r="E8" s="2">
        <v>0.12</v>
      </c>
      <c r="F8" s="2">
        <f t="shared" si="0"/>
        <v>1241.0048000000002</v>
      </c>
      <c r="G8" s="5" t="b">
        <v>1</v>
      </c>
      <c r="K8">
        <f>ABS(K6-K7)</f>
        <v>85.45</v>
      </c>
    </row>
    <row r="9" spans="1:11" x14ac:dyDescent="0.35">
      <c r="A9" s="2" t="s">
        <v>5</v>
      </c>
      <c r="B9" s="2">
        <v>40</v>
      </c>
      <c r="C9" s="2">
        <v>-94.02</v>
      </c>
      <c r="D9" s="2">
        <v>1945.05</v>
      </c>
      <c r="E9" s="2">
        <v>-0.09</v>
      </c>
      <c r="F9" s="2">
        <f t="shared" si="0"/>
        <v>1769.9955</v>
      </c>
      <c r="G9" s="5" t="b">
        <v>1</v>
      </c>
    </row>
    <row r="10" spans="1:11" x14ac:dyDescent="0.35">
      <c r="A10" s="2" t="s">
        <v>6</v>
      </c>
      <c r="B10" s="2">
        <v>36.65</v>
      </c>
      <c r="C10" s="2">
        <v>-116.91</v>
      </c>
      <c r="D10" s="2">
        <v>1486.96</v>
      </c>
      <c r="E10" s="2">
        <v>-0.08</v>
      </c>
      <c r="F10" s="2">
        <f t="shared" si="0"/>
        <v>1368.0032000000001</v>
      </c>
      <c r="G10" s="5" t="b">
        <v>0</v>
      </c>
    </row>
    <row r="11" spans="1:11" x14ac:dyDescent="0.35">
      <c r="A11" s="2" t="s">
        <v>7</v>
      </c>
      <c r="B11" s="2">
        <v>30.77</v>
      </c>
      <c r="C11" s="2">
        <v>-110.97</v>
      </c>
      <c r="D11" s="2">
        <v>1506.6</v>
      </c>
      <c r="E11" s="2">
        <v>0.06</v>
      </c>
      <c r="F11" s="2">
        <f t="shared" si="0"/>
        <v>1596.9960000000001</v>
      </c>
      <c r="G11" s="5" t="b">
        <v>0</v>
      </c>
    </row>
    <row r="12" spans="1:11" x14ac:dyDescent="0.35">
      <c r="A12" s="2" t="s">
        <v>8</v>
      </c>
      <c r="B12" s="2">
        <v>42.79</v>
      </c>
      <c r="C12" s="2">
        <v>-102.72</v>
      </c>
      <c r="D12" s="2">
        <v>1623.85</v>
      </c>
      <c r="E12" s="2">
        <v>0.09</v>
      </c>
      <c r="F12" s="2">
        <f t="shared" si="0"/>
        <v>1769.9965</v>
      </c>
      <c r="G12" s="5" t="b">
        <v>1</v>
      </c>
    </row>
  </sheetData>
  <mergeCells count="1"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Constraints </vt:lpstr>
      <vt:lpstr>Estimated Location </vt:lpstr>
      <vt:lpstr>Model </vt:lpstr>
      <vt:lpstr>Stipulation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Gaskin</dc:creator>
  <cp:lastModifiedBy>Jessica Gaskin</cp:lastModifiedBy>
  <dcterms:created xsi:type="dcterms:W3CDTF">2025-04-30T21:54:17Z</dcterms:created>
  <dcterms:modified xsi:type="dcterms:W3CDTF">2025-05-01T02:30:25Z</dcterms:modified>
</cp:coreProperties>
</file>