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083806A1-F283-496C-84E1-7BABD2820629}" xr6:coauthVersionLast="47" xr6:coauthVersionMax="47" xr10:uidLastSave="{00000000-0000-0000-0000-000000000000}"/>
  <bookViews>
    <workbookView xWindow="-110" yWindow="-110" windowWidth="19420" windowHeight="11500" firstSheet="1" activeTab="3" xr2:uid="{14BFB487-E89A-49BB-BECA-4ABFC4A91A7A}"/>
  </bookViews>
  <sheets>
    <sheet name="Information " sheetId="1" r:id="rId1"/>
    <sheet name="Distance Model " sheetId="2" r:id="rId2"/>
    <sheet name="Transporation Model " sheetId="3" r:id="rId3"/>
    <sheet name="Transporation Model stipulation" sheetId="5" r:id="rId4"/>
    <sheet name="Congestion Levels " sheetId="4" r:id="rId5"/>
  </sheets>
  <definedNames>
    <definedName name="solver_adj" localSheetId="2" hidden="1">'Transporation Model '!$B$5:$B$28,'Transporation Model '!$N$31</definedName>
    <definedName name="solver_adj" localSheetId="3" hidden="1">'Transporation Model stipulation'!$B$5:$B$28,'Transporation Model stipulation'!$N$31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'Transporation Model '!$B$5:$B$28</definedName>
    <definedName name="solver_lhs1" localSheetId="3" hidden="1">'Transporation Model stipulation'!$B$5:$B$28</definedName>
    <definedName name="solver_lhs2" localSheetId="2" hidden="1">'Transporation Model '!$P$5:$P$11</definedName>
    <definedName name="solver_lhs2" localSheetId="3" hidden="1">'Transporation Model stipulation'!$P$5:$P$11</definedName>
    <definedName name="solver_lhs3" localSheetId="2" hidden="1">'Transporation Model '!$S$26:$S$29</definedName>
    <definedName name="solver_lhs3" localSheetId="3" hidden="1">'Transporation Model stipulation'!$S$26:$S$29</definedName>
    <definedName name="solver_lhs4" localSheetId="2" hidden="1">'Transporation Model '!$S$26:$S$29</definedName>
    <definedName name="solver_lhs4" localSheetId="3" hidden="1">'Transporation Model stipulation'!$S$26:$S$29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3</definedName>
    <definedName name="solver_nwt" localSheetId="2" hidden="1">1</definedName>
    <definedName name="solver_nwt" localSheetId="3" hidden="1">1</definedName>
    <definedName name="solver_opt" localSheetId="2" hidden="1">'Transporation Model '!$N$31</definedName>
    <definedName name="solver_opt" localSheetId="3" hidden="1">'Transporation Model stipulation'!$N$31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el2" localSheetId="2" hidden="1">2</definedName>
    <definedName name="solver_rel2" localSheetId="3" hidden="1">2</definedName>
    <definedName name="solver_rel3" localSheetId="2" hidden="1">1</definedName>
    <definedName name="solver_rel3" localSheetId="3" hidden="1">1</definedName>
    <definedName name="solver_rel4" localSheetId="2" hidden="1">1</definedName>
    <definedName name="solver_rel4" localSheetId="3" hidden="1">1</definedName>
    <definedName name="solver_rhs1" localSheetId="2" hidden="1">0</definedName>
    <definedName name="solver_rhs1" localSheetId="3" hidden="1">0</definedName>
    <definedName name="solver_rhs2" localSheetId="2" hidden="1">'Transporation Model '!$Q$5:$Q$11</definedName>
    <definedName name="solver_rhs2" localSheetId="3" hidden="1">'Transporation Model stipulation'!$Q$5:$Q$11</definedName>
    <definedName name="solver_rhs3" localSheetId="2" hidden="1">'Transporation Model '!$N$31</definedName>
    <definedName name="solver_rhs3" localSheetId="3" hidden="1">'Transporation Model stipulation'!$N$31</definedName>
    <definedName name="solver_rhs4" localSheetId="2" hidden="1">'Transporation Model '!$N$31</definedName>
    <definedName name="solver_rhs4" localSheetId="3" hidden="1">'Transporation Model stipulation'!$N$31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</definedName>
    <definedName name="solver_tol" localSheetId="3" hidden="1">0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5" l="1"/>
  <c r="Z29" i="5"/>
  <c r="Y29" i="5"/>
  <c r="AA29" i="5" s="1"/>
  <c r="X29" i="5"/>
  <c r="W29" i="5"/>
  <c r="Z28" i="5"/>
  <c r="Y28" i="5"/>
  <c r="AA28" i="5" s="1"/>
  <c r="X28" i="5"/>
  <c r="W28" i="5"/>
  <c r="N28" i="5"/>
  <c r="P28" i="5" s="1"/>
  <c r="Q28" i="5" s="1"/>
  <c r="S28" i="5" s="1"/>
  <c r="K28" i="5"/>
  <c r="I28" i="5"/>
  <c r="G28" i="5"/>
  <c r="Z27" i="5"/>
  <c r="Y27" i="5"/>
  <c r="AA27" i="5" s="1"/>
  <c r="X27" i="5"/>
  <c r="W27" i="5"/>
  <c r="K27" i="5"/>
  <c r="I27" i="5"/>
  <c r="G27" i="5"/>
  <c r="Z26" i="5"/>
  <c r="Y26" i="5"/>
  <c r="AA26" i="5" s="1"/>
  <c r="X26" i="5"/>
  <c r="W26" i="5"/>
  <c r="N26" i="5"/>
  <c r="P26" i="5" s="1"/>
  <c r="Q26" i="5" s="1"/>
  <c r="S26" i="5" s="1"/>
  <c r="K26" i="5"/>
  <c r="I26" i="5"/>
  <c r="G26" i="5"/>
  <c r="Z25" i="5"/>
  <c r="Y25" i="5"/>
  <c r="AA25" i="5" s="1"/>
  <c r="X25" i="5"/>
  <c r="W25" i="5"/>
  <c r="K25" i="5"/>
  <c r="I25" i="5"/>
  <c r="G25" i="5"/>
  <c r="Z24" i="5"/>
  <c r="Y24" i="5"/>
  <c r="X24" i="5"/>
  <c r="W24" i="5"/>
  <c r="AA24" i="5" s="1"/>
  <c r="K24" i="5"/>
  <c r="I24" i="5"/>
  <c r="G24" i="5"/>
  <c r="Z23" i="5"/>
  <c r="Y23" i="5"/>
  <c r="AA23" i="5" s="1"/>
  <c r="X23" i="5"/>
  <c r="W23" i="5"/>
  <c r="K23" i="5"/>
  <c r="I23" i="5"/>
  <c r="G23" i="5"/>
  <c r="Z22" i="5"/>
  <c r="Y22" i="5"/>
  <c r="X22" i="5"/>
  <c r="W22" i="5"/>
  <c r="AA22" i="5" s="1"/>
  <c r="K22" i="5"/>
  <c r="I22" i="5"/>
  <c r="G22" i="5"/>
  <c r="Z21" i="5"/>
  <c r="Y21" i="5"/>
  <c r="X21" i="5"/>
  <c r="W21" i="5"/>
  <c r="AA21" i="5" s="1"/>
  <c r="K21" i="5"/>
  <c r="I21" i="5"/>
  <c r="G21" i="5"/>
  <c r="Z20" i="5"/>
  <c r="Y20" i="5"/>
  <c r="AA20" i="5" s="1"/>
  <c r="X20" i="5"/>
  <c r="W20" i="5"/>
  <c r="N20" i="5"/>
  <c r="K20" i="5"/>
  <c r="I20" i="5"/>
  <c r="G20" i="5"/>
  <c r="Z19" i="5"/>
  <c r="Y19" i="5"/>
  <c r="X19" i="5"/>
  <c r="W19" i="5"/>
  <c r="AA19" i="5" s="1"/>
  <c r="K19" i="5"/>
  <c r="I19" i="5"/>
  <c r="G19" i="5"/>
  <c r="Z18" i="5"/>
  <c r="Y18" i="5"/>
  <c r="AA18" i="5" s="1"/>
  <c r="X18" i="5"/>
  <c r="W18" i="5"/>
  <c r="K18" i="5"/>
  <c r="I18" i="5"/>
  <c r="G18" i="5"/>
  <c r="Z17" i="5"/>
  <c r="AA17" i="5" s="1"/>
  <c r="Y17" i="5"/>
  <c r="X17" i="5"/>
  <c r="W17" i="5"/>
  <c r="K17" i="5"/>
  <c r="I17" i="5"/>
  <c r="G17" i="5"/>
  <c r="Z16" i="5"/>
  <c r="Y16" i="5"/>
  <c r="AA16" i="5" s="1"/>
  <c r="X16" i="5"/>
  <c r="W16" i="5"/>
  <c r="K16" i="5"/>
  <c r="I16" i="5"/>
  <c r="G16" i="5"/>
  <c r="Z15" i="5"/>
  <c r="Y15" i="5"/>
  <c r="AA15" i="5" s="1"/>
  <c r="X15" i="5"/>
  <c r="W15" i="5"/>
  <c r="K15" i="5"/>
  <c r="I15" i="5"/>
  <c r="G15" i="5"/>
  <c r="AA14" i="5"/>
  <c r="Z14" i="5"/>
  <c r="Y14" i="5"/>
  <c r="X14" i="5"/>
  <c r="W14" i="5"/>
  <c r="N14" i="5"/>
  <c r="K14" i="5"/>
  <c r="I14" i="5"/>
  <c r="G14" i="5"/>
  <c r="Z13" i="5"/>
  <c r="Y13" i="5"/>
  <c r="AA13" i="5" s="1"/>
  <c r="X13" i="5"/>
  <c r="W13" i="5"/>
  <c r="K13" i="5"/>
  <c r="I13" i="5"/>
  <c r="G13" i="5"/>
  <c r="Z12" i="5"/>
  <c r="Y12" i="5"/>
  <c r="AA12" i="5" s="1"/>
  <c r="X12" i="5"/>
  <c r="W12" i="5"/>
  <c r="K12" i="5"/>
  <c r="I12" i="5"/>
  <c r="G12" i="5"/>
  <c r="Z11" i="5"/>
  <c r="Y11" i="5"/>
  <c r="X11" i="5"/>
  <c r="W11" i="5"/>
  <c r="AA11" i="5" s="1"/>
  <c r="O11" i="5"/>
  <c r="N11" i="5"/>
  <c r="K11" i="5"/>
  <c r="I11" i="5"/>
  <c r="G11" i="5"/>
  <c r="AA10" i="5"/>
  <c r="Z10" i="5"/>
  <c r="Y10" i="5"/>
  <c r="X10" i="5"/>
  <c r="W10" i="5"/>
  <c r="O10" i="5"/>
  <c r="N10" i="5"/>
  <c r="K10" i="5"/>
  <c r="I10" i="5"/>
  <c r="G10" i="5"/>
  <c r="Z9" i="5"/>
  <c r="AA9" i="5" s="1"/>
  <c r="Y9" i="5"/>
  <c r="X9" i="5"/>
  <c r="W9" i="5"/>
  <c r="O9" i="5"/>
  <c r="N9" i="5"/>
  <c r="K9" i="5"/>
  <c r="I9" i="5"/>
  <c r="G9" i="5"/>
  <c r="Z8" i="5"/>
  <c r="Y8" i="5"/>
  <c r="AA8" i="5" s="1"/>
  <c r="X8" i="5"/>
  <c r="W8" i="5"/>
  <c r="O8" i="5"/>
  <c r="N8" i="5"/>
  <c r="K8" i="5"/>
  <c r="I8" i="5"/>
  <c r="G8" i="5"/>
  <c r="Z7" i="5"/>
  <c r="Y7" i="5"/>
  <c r="AA7" i="5" s="1"/>
  <c r="X7" i="5"/>
  <c r="W7" i="5"/>
  <c r="O7" i="5"/>
  <c r="N7" i="5"/>
  <c r="K7" i="5"/>
  <c r="I7" i="5"/>
  <c r="G7" i="5"/>
  <c r="Z6" i="5"/>
  <c r="Y6" i="5"/>
  <c r="AA6" i="5" s="1"/>
  <c r="X6" i="5"/>
  <c r="W6" i="5"/>
  <c r="O6" i="5"/>
  <c r="N6" i="5"/>
  <c r="K6" i="5"/>
  <c r="I6" i="5"/>
  <c r="G6" i="5"/>
  <c r="O5" i="5"/>
  <c r="N5" i="5"/>
  <c r="K5" i="5"/>
  <c r="I5" i="5"/>
  <c r="G5" i="5"/>
  <c r="N23" i="5" s="1"/>
  <c r="K29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5" i="3"/>
  <c r="N29" i="3"/>
  <c r="N23" i="3"/>
  <c r="N20" i="3"/>
  <c r="N28" i="3"/>
  <c r="N27" i="3"/>
  <c r="N26" i="3"/>
  <c r="N14" i="3"/>
  <c r="P6" i="5" l="1"/>
  <c r="P10" i="5"/>
  <c r="P5" i="5"/>
  <c r="P8" i="5"/>
  <c r="P7" i="5"/>
  <c r="P9" i="5"/>
  <c r="P11" i="5"/>
  <c r="N27" i="5"/>
  <c r="P27" i="5" s="1"/>
  <c r="Q27" i="5" s="1"/>
  <c r="S27" i="5" s="1"/>
  <c r="N17" i="5"/>
  <c r="N29" i="5"/>
  <c r="P29" i="5" s="1"/>
  <c r="Q29" i="5" s="1"/>
  <c r="S29" i="5" s="1"/>
  <c r="P28" i="3"/>
  <c r="Q28" i="3" s="1"/>
  <c r="S28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5" i="3"/>
  <c r="P26" i="3"/>
  <c r="Q26" i="3" s="1"/>
  <c r="S26" i="3" s="1"/>
  <c r="I5" i="3"/>
  <c r="I21" i="3"/>
  <c r="Z29" i="3"/>
  <c r="Y29" i="3"/>
  <c r="X29" i="3"/>
  <c r="W29" i="3"/>
  <c r="Z28" i="3"/>
  <c r="Y28" i="3"/>
  <c r="X28" i="3"/>
  <c r="W28" i="3"/>
  <c r="Z27" i="3"/>
  <c r="Y27" i="3"/>
  <c r="X27" i="3"/>
  <c r="W27" i="3"/>
  <c r="Z26" i="3"/>
  <c r="Y26" i="3"/>
  <c r="X26" i="3"/>
  <c r="W26" i="3"/>
  <c r="Z25" i="3"/>
  <c r="Y25" i="3"/>
  <c r="X25" i="3"/>
  <c r="W25" i="3"/>
  <c r="Z24" i="3"/>
  <c r="Y24" i="3"/>
  <c r="X24" i="3"/>
  <c r="W24" i="3"/>
  <c r="Z23" i="3"/>
  <c r="Y23" i="3"/>
  <c r="X23" i="3"/>
  <c r="W23" i="3"/>
  <c r="Z22" i="3"/>
  <c r="Y22" i="3"/>
  <c r="X22" i="3"/>
  <c r="W22" i="3"/>
  <c r="Z21" i="3"/>
  <c r="Y21" i="3"/>
  <c r="X21" i="3"/>
  <c r="W21" i="3"/>
  <c r="Z20" i="3"/>
  <c r="Y20" i="3"/>
  <c r="X20" i="3"/>
  <c r="W20" i="3"/>
  <c r="Z19" i="3"/>
  <c r="Y19" i="3"/>
  <c r="X19" i="3"/>
  <c r="W19" i="3"/>
  <c r="Z18" i="3"/>
  <c r="Y18" i="3"/>
  <c r="X18" i="3"/>
  <c r="W18" i="3"/>
  <c r="Z17" i="3"/>
  <c r="Y17" i="3"/>
  <c r="X17" i="3"/>
  <c r="W17" i="3"/>
  <c r="Z16" i="3"/>
  <c r="Y16" i="3"/>
  <c r="X16" i="3"/>
  <c r="W16" i="3"/>
  <c r="Z15" i="3"/>
  <c r="Y15" i="3"/>
  <c r="X15" i="3"/>
  <c r="W15" i="3"/>
  <c r="Z14" i="3"/>
  <c r="Y14" i="3"/>
  <c r="X14" i="3"/>
  <c r="W14" i="3"/>
  <c r="Z13" i="3"/>
  <c r="Y13" i="3"/>
  <c r="X13" i="3"/>
  <c r="W13" i="3"/>
  <c r="Z12" i="3"/>
  <c r="Y12" i="3"/>
  <c r="X12" i="3"/>
  <c r="W12" i="3"/>
  <c r="Z11" i="3"/>
  <c r="Y11" i="3"/>
  <c r="X11" i="3"/>
  <c r="W11" i="3"/>
  <c r="Z10" i="3"/>
  <c r="Y10" i="3"/>
  <c r="X10" i="3"/>
  <c r="W10" i="3"/>
  <c r="Z9" i="3"/>
  <c r="Y9" i="3"/>
  <c r="X9" i="3"/>
  <c r="W9" i="3"/>
  <c r="Z8" i="3"/>
  <c r="Y8" i="3"/>
  <c r="X8" i="3"/>
  <c r="W8" i="3"/>
  <c r="Z7" i="3"/>
  <c r="Y7" i="3"/>
  <c r="X7" i="3"/>
  <c r="W7" i="3"/>
  <c r="Z6" i="3"/>
  <c r="Y6" i="3"/>
  <c r="X6" i="3"/>
  <c r="W6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2" i="3"/>
  <c r="I23" i="3"/>
  <c r="I24" i="3"/>
  <c r="I25" i="3"/>
  <c r="I26" i="3"/>
  <c r="I27" i="3"/>
  <c r="I28" i="3"/>
  <c r="O6" i="3"/>
  <c r="O7" i="3"/>
  <c r="O8" i="3"/>
  <c r="O9" i="3"/>
  <c r="O10" i="3"/>
  <c r="O11" i="3"/>
  <c r="O5" i="3"/>
  <c r="N6" i="3"/>
  <c r="N7" i="3"/>
  <c r="N8" i="3"/>
  <c r="N9" i="3"/>
  <c r="N10" i="3"/>
  <c r="N11" i="3"/>
  <c r="N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4" i="2"/>
  <c r="D2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4" i="2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" i="1"/>
  <c r="P29" i="3" l="1"/>
  <c r="Q29" i="3" s="1"/>
  <c r="S29" i="3" s="1"/>
  <c r="AA10" i="3"/>
  <c r="AA22" i="3"/>
  <c r="AA23" i="3"/>
  <c r="AA29" i="3"/>
  <c r="AA21" i="3"/>
  <c r="AA12" i="3"/>
  <c r="AA18" i="3"/>
  <c r="AA8" i="3"/>
  <c r="AA26" i="3"/>
  <c r="AA24" i="3"/>
  <c r="AA27" i="3"/>
  <c r="AA7" i="3"/>
  <c r="AA13" i="3"/>
  <c r="AA16" i="3"/>
  <c r="AA19" i="3"/>
  <c r="AA15" i="3"/>
  <c r="AA25" i="3"/>
  <c r="AA28" i="3"/>
  <c r="AA11" i="3"/>
  <c r="AA14" i="3"/>
  <c r="AA17" i="3"/>
  <c r="AA20" i="3"/>
  <c r="AA6" i="3"/>
  <c r="AA9" i="3"/>
  <c r="P9" i="3"/>
  <c r="P8" i="3"/>
  <c r="P7" i="3"/>
  <c r="P6" i="3"/>
  <c r="P10" i="3"/>
  <c r="P11" i="3"/>
  <c r="P5" i="3"/>
  <c r="P27" i="3" l="1"/>
  <c r="Q27" i="3" s="1"/>
  <c r="S27" i="3" s="1"/>
  <c r="N17" i="3"/>
</calcChain>
</file>

<file path=xl/sharedStrings.xml><?xml version="1.0" encoding="utf-8"?>
<sst xmlns="http://schemas.openxmlformats.org/spreadsheetml/2006/main" count="210" uniqueCount="70">
  <si>
    <t>Air Freight</t>
  </si>
  <si>
    <t>Diesel Trucks</t>
  </si>
  <si>
    <t>Electrified Rail</t>
  </si>
  <si>
    <t>Cargo Ships (Heavy Fuel Oil)</t>
  </si>
  <si>
    <t>Diesel Rail</t>
  </si>
  <si>
    <t>Slow Steaming Cargo Ships</t>
  </si>
  <si>
    <t>Electric/Hybrid Trucks</t>
  </si>
  <si>
    <t>Wind-powered Ships</t>
  </si>
  <si>
    <t>Candyfloss Countryside</t>
  </si>
  <si>
    <t>Dulce de Leche Dunes</t>
  </si>
  <si>
    <t>Marzipan Metropolis</t>
  </si>
  <si>
    <t>Milkshake Mire</t>
  </si>
  <si>
    <t>Praline Park</t>
  </si>
  <si>
    <t>Rainbow Sprinkle Summit</t>
  </si>
  <si>
    <t>Whipped Wonderland</t>
  </si>
  <si>
    <t>To</t>
  </si>
  <si>
    <t>Cost_per_unit_shipped</t>
  </si>
  <si>
    <t>Transportation_method</t>
  </si>
  <si>
    <t>Congestion_level</t>
  </si>
  <si>
    <t>Location_id</t>
  </si>
  <si>
    <t>Location_name</t>
  </si>
  <si>
    <t>Latitude</t>
  </si>
  <si>
    <t>Longitude</t>
  </si>
  <si>
    <t>Supply</t>
  </si>
  <si>
    <t>Demand</t>
  </si>
  <si>
    <t>From</t>
  </si>
  <si>
    <t xml:space="preserve">Transportation Model </t>
  </si>
  <si>
    <t>Bianary Variable</t>
  </si>
  <si>
    <t xml:space="preserve">Wind-powered Ships </t>
  </si>
  <si>
    <t xml:space="preserve">Diesel Rail </t>
  </si>
  <si>
    <t xml:space="preserve">Electric/Hybrid Trucks </t>
  </si>
  <si>
    <t xml:space="preserve">Diesel Trucks </t>
  </si>
  <si>
    <t xml:space="preserve">Air freight </t>
  </si>
  <si>
    <t xml:space="preserve">Electrified Rail </t>
  </si>
  <si>
    <t xml:space="preserve">Slow Steaming Cargo Ships </t>
  </si>
  <si>
    <t>X1</t>
  </si>
  <si>
    <t>X2</t>
  </si>
  <si>
    <t>Y1</t>
  </si>
  <si>
    <t>Y2</t>
  </si>
  <si>
    <t xml:space="preserve">Congestion Level </t>
  </si>
  <si>
    <t xml:space="preserve">From latitude </t>
  </si>
  <si>
    <t xml:space="preserve">From longitude </t>
  </si>
  <si>
    <t xml:space="preserve">To latitude </t>
  </si>
  <si>
    <t>To longitude</t>
  </si>
  <si>
    <t>Eulidean Distance</t>
  </si>
  <si>
    <t xml:space="preserve">Ship </t>
  </si>
  <si>
    <t>Nodes</t>
  </si>
  <si>
    <t xml:space="preserve">Inflow </t>
  </si>
  <si>
    <t>Outflow</t>
  </si>
  <si>
    <t>Netflow</t>
  </si>
  <si>
    <t xml:space="preserve">Supply Demand </t>
  </si>
  <si>
    <t>Total distance</t>
  </si>
  <si>
    <t xml:space="preserve">Minimize transportation </t>
  </si>
  <si>
    <t xml:space="preserve">Minimize distance </t>
  </si>
  <si>
    <t xml:space="preserve">Maximize eco-friendliness </t>
  </si>
  <si>
    <t xml:space="preserve">Minimize congestion </t>
  </si>
  <si>
    <t xml:space="preserve">Objectives </t>
  </si>
  <si>
    <t>Totals</t>
  </si>
  <si>
    <t xml:space="preserve">Target Value </t>
  </si>
  <si>
    <t xml:space="preserve">Deviation </t>
  </si>
  <si>
    <t>Total transportation Cost</t>
  </si>
  <si>
    <t>Total Distance Traveled</t>
  </si>
  <si>
    <t>Eco-Friendliness</t>
  </si>
  <si>
    <t xml:space="preserve">Congestion levels </t>
  </si>
  <si>
    <t>Eco-friendly Binary</t>
  </si>
  <si>
    <t>Congestion Levels Binary</t>
  </si>
  <si>
    <t xml:space="preserve">% deviation </t>
  </si>
  <si>
    <t xml:space="preserve">Weight </t>
  </si>
  <si>
    <t xml:space="preserve">MiniMax Variable </t>
  </si>
  <si>
    <t>Weighted deviation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</si>
</sst>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2" fillId="10" borderId="1" xfId="0" applyFont="1" applyFill="1" applyBorder="1"/>
    <xf numFmtId="44" fontId="0" fillId="0" borderId="1" xfId="1" applyFont="1" applyBorder="1"/>
    <xf numFmtId="2" fontId="0" fillId="0" borderId="1" xfId="0" applyNumberFormat="1" applyBorder="1"/>
    <xf numFmtId="44" fontId="0" fillId="0" borderId="1" xfId="0" applyNumberFormat="1" applyBorder="1"/>
    <xf numFmtId="8" fontId="0" fillId="0" borderId="1" xfId="0" applyNumberFormat="1" applyBorder="1"/>
    <xf numFmtId="9" fontId="0" fillId="0" borderId="1" xfId="2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97CE-9813-4FBD-ABD6-B2DB1BC13ECE}">
  <dimension ref="A1:L34"/>
  <sheetViews>
    <sheetView zoomScale="83" zoomScaleNormal="83" workbookViewId="0">
      <selection activeCell="E1" sqref="E1:E1048576"/>
    </sheetView>
  </sheetViews>
  <sheetFormatPr defaultRowHeight="14.5" x14ac:dyDescent="0.35"/>
  <cols>
    <col min="2" max="2" width="6.81640625" customWidth="1"/>
    <col min="3" max="3" width="22.36328125" customWidth="1"/>
    <col min="4" max="4" width="23.6328125" bestFit="1" customWidth="1"/>
    <col min="5" max="5" width="17.453125" customWidth="1"/>
    <col min="7" max="7" width="12.6328125" customWidth="1"/>
    <col min="8" max="8" width="23.6328125" bestFit="1" customWidth="1"/>
    <col min="9" max="9" width="13.90625" bestFit="1" customWidth="1"/>
    <col min="10" max="10" width="11.26953125" customWidth="1"/>
    <col min="11" max="11" width="15" bestFit="1" customWidth="1"/>
    <col min="12" max="12" width="13.90625" bestFit="1" customWidth="1"/>
  </cols>
  <sheetData>
    <row r="1" spans="1:12" x14ac:dyDescent="0.35">
      <c r="A1" s="2" t="s">
        <v>25</v>
      </c>
      <c r="B1" s="2" t="s">
        <v>15</v>
      </c>
      <c r="C1" s="2" t="s">
        <v>16</v>
      </c>
      <c r="D1" s="2" t="s">
        <v>17</v>
      </c>
      <c r="E1" s="2" t="s">
        <v>18</v>
      </c>
      <c r="F1" s="1"/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</row>
    <row r="2" spans="1:12" x14ac:dyDescent="0.35">
      <c r="A2" s="11">
        <v>1</v>
      </c>
      <c r="B2" s="12">
        <v>2</v>
      </c>
      <c r="C2" s="13">
        <v>22</v>
      </c>
      <c r="D2" s="3" t="s">
        <v>7</v>
      </c>
      <c r="E2" s="13">
        <v>87</v>
      </c>
      <c r="G2" s="11">
        <v>1</v>
      </c>
      <c r="H2" s="4" t="s">
        <v>8</v>
      </c>
      <c r="I2" s="13">
        <v>37.5</v>
      </c>
      <c r="J2" s="13">
        <v>-102.5</v>
      </c>
      <c r="K2" s="13">
        <v>8900</v>
      </c>
      <c r="L2" s="13"/>
    </row>
    <row r="3" spans="1:12" x14ac:dyDescent="0.35">
      <c r="A3" s="11">
        <v>1</v>
      </c>
      <c r="B3" s="12">
        <v>3</v>
      </c>
      <c r="C3" s="13">
        <v>6</v>
      </c>
      <c r="D3" s="3" t="s">
        <v>3</v>
      </c>
      <c r="E3" s="13">
        <v>38</v>
      </c>
      <c r="G3" s="11">
        <v>2</v>
      </c>
      <c r="H3" s="5" t="s">
        <v>9</v>
      </c>
      <c r="I3" s="13">
        <v>39.380000000000003</v>
      </c>
      <c r="J3" s="13">
        <v>-109.79</v>
      </c>
      <c r="K3" s="13"/>
      <c r="L3" s="13">
        <v>1249</v>
      </c>
    </row>
    <row r="4" spans="1:12" x14ac:dyDescent="0.35">
      <c r="A4" s="11">
        <v>1</v>
      </c>
      <c r="B4" s="12">
        <v>4</v>
      </c>
      <c r="C4" s="13">
        <v>24</v>
      </c>
      <c r="D4" s="3" t="s">
        <v>3</v>
      </c>
      <c r="E4" s="13">
        <v>97</v>
      </c>
      <c r="G4" s="11">
        <v>3</v>
      </c>
      <c r="H4" s="6" t="s">
        <v>10</v>
      </c>
      <c r="I4" s="13">
        <v>34.979999999999997</v>
      </c>
      <c r="J4" s="13">
        <v>-86.61</v>
      </c>
      <c r="K4" s="13"/>
      <c r="L4" s="13">
        <v>1429</v>
      </c>
    </row>
    <row r="5" spans="1:12" x14ac:dyDescent="0.35">
      <c r="A5" s="11">
        <v>2</v>
      </c>
      <c r="B5" s="12">
        <v>4</v>
      </c>
      <c r="C5" s="13">
        <v>18</v>
      </c>
      <c r="D5" s="3" t="s">
        <v>4</v>
      </c>
      <c r="E5" s="13">
        <v>91</v>
      </c>
      <c r="G5" s="11">
        <v>4</v>
      </c>
      <c r="H5" s="7" t="s">
        <v>11</v>
      </c>
      <c r="I5" s="13">
        <v>41.43</v>
      </c>
      <c r="J5" s="13">
        <v>-94.98</v>
      </c>
      <c r="K5" s="13"/>
      <c r="L5" s="13">
        <v>1511</v>
      </c>
    </row>
    <row r="6" spans="1:12" x14ac:dyDescent="0.35">
      <c r="A6" s="11">
        <v>2</v>
      </c>
      <c r="B6" s="12">
        <v>5</v>
      </c>
      <c r="C6" s="13">
        <v>7</v>
      </c>
      <c r="D6" s="3" t="s">
        <v>6</v>
      </c>
      <c r="E6" s="13">
        <v>83</v>
      </c>
      <c r="G6" s="11">
        <v>5</v>
      </c>
      <c r="H6" s="8" t="s">
        <v>12</v>
      </c>
      <c r="I6" s="13">
        <v>33.270000000000003</v>
      </c>
      <c r="J6" s="13">
        <v>-94.36</v>
      </c>
      <c r="K6" s="13"/>
      <c r="L6" s="13">
        <v>1670</v>
      </c>
    </row>
    <row r="7" spans="1:12" x14ac:dyDescent="0.35">
      <c r="A7" s="11">
        <v>2</v>
      </c>
      <c r="B7" s="12">
        <v>6</v>
      </c>
      <c r="C7" s="13">
        <v>21</v>
      </c>
      <c r="D7" s="3" t="s">
        <v>7</v>
      </c>
      <c r="E7" s="13">
        <v>86</v>
      </c>
      <c r="G7" s="11">
        <v>6</v>
      </c>
      <c r="H7" s="9" t="s">
        <v>13</v>
      </c>
      <c r="I7" s="13">
        <v>40.07</v>
      </c>
      <c r="J7" s="13">
        <v>-101.01</v>
      </c>
      <c r="K7" s="13"/>
      <c r="L7" s="13">
        <v>1466</v>
      </c>
    </row>
    <row r="8" spans="1:12" x14ac:dyDescent="0.35">
      <c r="A8" s="11">
        <v>2</v>
      </c>
      <c r="B8" s="12">
        <v>7</v>
      </c>
      <c r="C8" s="13">
        <v>12</v>
      </c>
      <c r="D8" s="3" t="s">
        <v>7</v>
      </c>
      <c r="E8" s="13">
        <v>96</v>
      </c>
      <c r="G8" s="11">
        <v>7</v>
      </c>
      <c r="H8" s="10" t="s">
        <v>14</v>
      </c>
      <c r="I8" s="13">
        <v>31.72</v>
      </c>
      <c r="J8" s="13">
        <v>-103.45</v>
      </c>
      <c r="K8" s="13"/>
      <c r="L8" s="13">
        <v>1575</v>
      </c>
    </row>
    <row r="9" spans="1:12" x14ac:dyDescent="0.35">
      <c r="A9" s="11">
        <v>3</v>
      </c>
      <c r="B9" s="12">
        <v>2</v>
      </c>
      <c r="C9" s="13">
        <v>19</v>
      </c>
      <c r="D9" s="3" t="s">
        <v>3</v>
      </c>
      <c r="E9" s="13">
        <v>99</v>
      </c>
    </row>
    <row r="10" spans="1:12" x14ac:dyDescent="0.35">
      <c r="A10" s="11">
        <v>3</v>
      </c>
      <c r="B10" s="12">
        <v>4</v>
      </c>
      <c r="C10" s="13">
        <v>15</v>
      </c>
      <c r="D10" s="3" t="s">
        <v>3</v>
      </c>
      <c r="E10" s="13">
        <v>101</v>
      </c>
      <c r="H10" s="14" t="s">
        <v>26</v>
      </c>
      <c r="I10" s="14" t="s">
        <v>27</v>
      </c>
      <c r="K10" s="2" t="s">
        <v>39</v>
      </c>
      <c r="L10" s="2" t="s">
        <v>27</v>
      </c>
    </row>
    <row r="11" spans="1:12" x14ac:dyDescent="0.35">
      <c r="A11" s="11">
        <v>3</v>
      </c>
      <c r="B11" s="12">
        <v>6</v>
      </c>
      <c r="C11" s="13">
        <v>20</v>
      </c>
      <c r="D11" s="3" t="s">
        <v>1</v>
      </c>
      <c r="E11" s="13">
        <v>94</v>
      </c>
      <c r="H11" s="10" t="s">
        <v>28</v>
      </c>
      <c r="I11" s="3">
        <v>0</v>
      </c>
      <c r="K11" s="12">
        <v>87</v>
      </c>
      <c r="L11" s="3">
        <f>IF(K11&gt;=70,1,0)</f>
        <v>1</v>
      </c>
    </row>
    <row r="12" spans="1:12" x14ac:dyDescent="0.35">
      <c r="A12" s="11">
        <v>4</v>
      </c>
      <c r="B12" s="12">
        <v>1</v>
      </c>
      <c r="C12" s="13">
        <v>16</v>
      </c>
      <c r="D12" s="3" t="s">
        <v>4</v>
      </c>
      <c r="E12" s="13">
        <v>84</v>
      </c>
      <c r="H12" s="10" t="s">
        <v>3</v>
      </c>
      <c r="I12" s="3">
        <v>1</v>
      </c>
      <c r="K12" s="12">
        <v>38</v>
      </c>
      <c r="L12" s="3">
        <f t="shared" ref="L12:L34" si="0">IF(K12&gt;=70,1,0)</f>
        <v>0</v>
      </c>
    </row>
    <row r="13" spans="1:12" x14ac:dyDescent="0.35">
      <c r="A13" s="11">
        <v>4</v>
      </c>
      <c r="B13" s="12">
        <v>2</v>
      </c>
      <c r="C13" s="13">
        <v>7</v>
      </c>
      <c r="D13" s="3" t="s">
        <v>0</v>
      </c>
      <c r="E13" s="13">
        <v>84</v>
      </c>
      <c r="H13" s="10" t="s">
        <v>29</v>
      </c>
      <c r="I13" s="3">
        <v>1</v>
      </c>
      <c r="K13" s="12">
        <v>97</v>
      </c>
      <c r="L13" s="3">
        <f t="shared" si="0"/>
        <v>1</v>
      </c>
    </row>
    <row r="14" spans="1:12" x14ac:dyDescent="0.35">
      <c r="A14" s="11">
        <v>4</v>
      </c>
      <c r="B14" s="12">
        <v>3</v>
      </c>
      <c r="C14" s="13">
        <v>23</v>
      </c>
      <c r="D14" s="3" t="s">
        <v>3</v>
      </c>
      <c r="E14" s="13">
        <v>21</v>
      </c>
      <c r="H14" s="10" t="s">
        <v>30</v>
      </c>
      <c r="I14" s="3">
        <v>0</v>
      </c>
      <c r="K14" s="12">
        <v>91</v>
      </c>
      <c r="L14" s="3">
        <f t="shared" si="0"/>
        <v>1</v>
      </c>
    </row>
    <row r="15" spans="1:12" x14ac:dyDescent="0.35">
      <c r="A15" s="11">
        <v>4</v>
      </c>
      <c r="B15" s="12">
        <v>6</v>
      </c>
      <c r="C15" s="13">
        <v>14</v>
      </c>
      <c r="D15" s="3" t="s">
        <v>6</v>
      </c>
      <c r="E15" s="13">
        <v>81</v>
      </c>
      <c r="H15" s="10" t="s">
        <v>31</v>
      </c>
      <c r="I15" s="3">
        <v>1</v>
      </c>
      <c r="K15" s="12">
        <v>83</v>
      </c>
      <c r="L15" s="3">
        <f t="shared" si="0"/>
        <v>1</v>
      </c>
    </row>
    <row r="16" spans="1:12" x14ac:dyDescent="0.35">
      <c r="A16" s="11">
        <v>5</v>
      </c>
      <c r="B16" s="12">
        <v>1</v>
      </c>
      <c r="C16" s="13">
        <v>24</v>
      </c>
      <c r="D16" s="3" t="s">
        <v>0</v>
      </c>
      <c r="E16" s="13">
        <v>70</v>
      </c>
      <c r="H16" s="10" t="s">
        <v>32</v>
      </c>
      <c r="I16" s="3">
        <v>1</v>
      </c>
      <c r="K16" s="12">
        <v>86</v>
      </c>
      <c r="L16" s="3">
        <f t="shared" si="0"/>
        <v>1</v>
      </c>
    </row>
    <row r="17" spans="1:12" x14ac:dyDescent="0.35">
      <c r="A17" s="11">
        <v>5</v>
      </c>
      <c r="B17" s="12">
        <v>6</v>
      </c>
      <c r="C17" s="13">
        <v>9</v>
      </c>
      <c r="D17" s="3" t="s">
        <v>3</v>
      </c>
      <c r="E17" s="13">
        <v>72</v>
      </c>
      <c r="H17" s="10" t="s">
        <v>33</v>
      </c>
      <c r="I17" s="3">
        <v>0</v>
      </c>
      <c r="K17" s="12">
        <v>96</v>
      </c>
      <c r="L17" s="3">
        <f t="shared" si="0"/>
        <v>1</v>
      </c>
    </row>
    <row r="18" spans="1:12" x14ac:dyDescent="0.35">
      <c r="A18" s="11">
        <v>6</v>
      </c>
      <c r="B18" s="12">
        <v>1</v>
      </c>
      <c r="C18" s="13">
        <v>19</v>
      </c>
      <c r="D18" s="3" t="s">
        <v>1</v>
      </c>
      <c r="E18" s="13">
        <v>105</v>
      </c>
      <c r="H18" s="10" t="s">
        <v>34</v>
      </c>
      <c r="I18" s="3">
        <v>1</v>
      </c>
      <c r="K18" s="12">
        <v>99</v>
      </c>
      <c r="L18" s="3">
        <f t="shared" si="0"/>
        <v>1</v>
      </c>
    </row>
    <row r="19" spans="1:12" x14ac:dyDescent="0.35">
      <c r="A19" s="11">
        <v>6</v>
      </c>
      <c r="B19" s="12">
        <v>2</v>
      </c>
      <c r="C19" s="13">
        <v>8</v>
      </c>
      <c r="D19" s="3" t="s">
        <v>0</v>
      </c>
      <c r="E19" s="13">
        <v>99</v>
      </c>
      <c r="K19" s="12">
        <v>101</v>
      </c>
      <c r="L19" s="3">
        <f t="shared" si="0"/>
        <v>1</v>
      </c>
    </row>
    <row r="20" spans="1:12" x14ac:dyDescent="0.35">
      <c r="A20" s="11">
        <v>6</v>
      </c>
      <c r="B20" s="12">
        <v>3</v>
      </c>
      <c r="C20" s="13">
        <v>5</v>
      </c>
      <c r="D20" s="3" t="s">
        <v>2</v>
      </c>
      <c r="E20" s="13">
        <v>33</v>
      </c>
      <c r="K20" s="12">
        <v>94</v>
      </c>
      <c r="L20" s="3">
        <f t="shared" si="0"/>
        <v>1</v>
      </c>
    </row>
    <row r="21" spans="1:12" x14ac:dyDescent="0.35">
      <c r="A21" s="11">
        <v>6</v>
      </c>
      <c r="B21" s="12">
        <v>5</v>
      </c>
      <c r="C21" s="13">
        <v>11</v>
      </c>
      <c r="D21" s="3" t="s">
        <v>0</v>
      </c>
      <c r="E21" s="13">
        <v>86</v>
      </c>
      <c r="K21" s="12">
        <v>84</v>
      </c>
      <c r="L21" s="3">
        <f t="shared" si="0"/>
        <v>1</v>
      </c>
    </row>
    <row r="22" spans="1:12" x14ac:dyDescent="0.35">
      <c r="A22" s="11">
        <v>7</v>
      </c>
      <c r="B22" s="12">
        <v>1</v>
      </c>
      <c r="C22" s="13">
        <v>16</v>
      </c>
      <c r="D22" s="3" t="s">
        <v>2</v>
      </c>
      <c r="E22" s="13">
        <v>93</v>
      </c>
      <c r="K22" s="12">
        <v>84</v>
      </c>
      <c r="L22" s="3">
        <f t="shared" si="0"/>
        <v>1</v>
      </c>
    </row>
    <row r="23" spans="1:12" x14ac:dyDescent="0.35">
      <c r="A23" s="11">
        <v>7</v>
      </c>
      <c r="B23" s="12">
        <v>3</v>
      </c>
      <c r="C23" s="13">
        <v>8</v>
      </c>
      <c r="D23" s="3" t="s">
        <v>0</v>
      </c>
      <c r="E23" s="13">
        <v>86</v>
      </c>
      <c r="K23" s="12">
        <v>21</v>
      </c>
      <c r="L23" s="3">
        <f t="shared" si="0"/>
        <v>0</v>
      </c>
    </row>
    <row r="24" spans="1:12" x14ac:dyDescent="0.35">
      <c r="A24" s="11">
        <v>7</v>
      </c>
      <c r="B24" s="12">
        <v>5</v>
      </c>
      <c r="C24" s="13">
        <v>22</v>
      </c>
      <c r="D24" s="3" t="s">
        <v>5</v>
      </c>
      <c r="E24" s="13">
        <v>88</v>
      </c>
      <c r="K24" s="12">
        <v>81</v>
      </c>
      <c r="L24" s="3">
        <f t="shared" si="0"/>
        <v>1</v>
      </c>
    </row>
    <row r="25" spans="1:12" x14ac:dyDescent="0.35">
      <c r="A25" s="11">
        <v>7</v>
      </c>
      <c r="B25" s="12">
        <v>6</v>
      </c>
      <c r="C25" s="13">
        <v>13</v>
      </c>
      <c r="D25" s="3" t="s">
        <v>3</v>
      </c>
      <c r="E25" s="13">
        <v>91</v>
      </c>
      <c r="K25" s="12">
        <v>70</v>
      </c>
      <c r="L25" s="3">
        <f t="shared" si="0"/>
        <v>1</v>
      </c>
    </row>
    <row r="26" spans="1:12" x14ac:dyDescent="0.35">
      <c r="K26" s="12">
        <v>72</v>
      </c>
      <c r="L26" s="3">
        <f t="shared" si="0"/>
        <v>1</v>
      </c>
    </row>
    <row r="27" spans="1:12" x14ac:dyDescent="0.35">
      <c r="K27" s="12">
        <v>105</v>
      </c>
      <c r="L27" s="3">
        <f t="shared" si="0"/>
        <v>1</v>
      </c>
    </row>
    <row r="28" spans="1:12" x14ac:dyDescent="0.35">
      <c r="K28" s="12">
        <v>99</v>
      </c>
      <c r="L28" s="3">
        <f t="shared" si="0"/>
        <v>1</v>
      </c>
    </row>
    <row r="29" spans="1:12" x14ac:dyDescent="0.35">
      <c r="K29" s="12">
        <v>33</v>
      </c>
      <c r="L29" s="3">
        <f t="shared" si="0"/>
        <v>0</v>
      </c>
    </row>
    <row r="30" spans="1:12" x14ac:dyDescent="0.35">
      <c r="K30" s="12">
        <v>86</v>
      </c>
      <c r="L30" s="3">
        <f t="shared" si="0"/>
        <v>1</v>
      </c>
    </row>
    <row r="31" spans="1:12" x14ac:dyDescent="0.35">
      <c r="K31" s="12">
        <v>93</v>
      </c>
      <c r="L31" s="3">
        <f t="shared" si="0"/>
        <v>1</v>
      </c>
    </row>
    <row r="32" spans="1:12" x14ac:dyDescent="0.35">
      <c r="K32" s="12">
        <v>86</v>
      </c>
      <c r="L32" s="3">
        <f t="shared" si="0"/>
        <v>1</v>
      </c>
    </row>
    <row r="33" spans="11:12" x14ac:dyDescent="0.35">
      <c r="K33" s="12">
        <v>88</v>
      </c>
      <c r="L33" s="3">
        <f t="shared" si="0"/>
        <v>1</v>
      </c>
    </row>
    <row r="34" spans="11:12" x14ac:dyDescent="0.35">
      <c r="K34" s="12">
        <v>91</v>
      </c>
      <c r="L34" s="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C98F-2702-4D8F-9731-242E47898A3D}">
  <dimension ref="B2:X30"/>
  <sheetViews>
    <sheetView workbookViewId="0">
      <selection activeCell="J15" sqref="J15"/>
    </sheetView>
  </sheetViews>
  <sheetFormatPr defaultRowHeight="14.5" x14ac:dyDescent="0.35"/>
  <cols>
    <col min="4" max="4" width="11.90625" bestFit="1" customWidth="1"/>
    <col min="5" max="5" width="13.26953125" bestFit="1" customWidth="1"/>
    <col min="6" max="6" width="9.6328125" bestFit="1" customWidth="1"/>
    <col min="7" max="7" width="10.54296875" bestFit="1" customWidth="1"/>
    <col min="8" max="8" width="16.08984375" bestFit="1" customWidth="1"/>
    <col min="10" max="10" width="9.26953125" bestFit="1" customWidth="1"/>
    <col min="21" max="21" width="10.36328125" customWidth="1"/>
    <col min="23" max="23" width="12" customWidth="1"/>
    <col min="24" max="24" width="11.81640625" customWidth="1"/>
  </cols>
  <sheetData>
    <row r="2" spans="2:24" x14ac:dyDescent="0.35">
      <c r="B2" s="3"/>
      <c r="C2" s="3"/>
      <c r="D2" s="10" t="s">
        <v>35</v>
      </c>
      <c r="E2" s="10" t="s">
        <v>36</v>
      </c>
      <c r="F2" s="10" t="s">
        <v>37</v>
      </c>
      <c r="G2" s="10" t="s">
        <v>38</v>
      </c>
    </row>
    <row r="3" spans="2:24" x14ac:dyDescent="0.35">
      <c r="B3" s="2" t="s">
        <v>25</v>
      </c>
      <c r="C3" s="2" t="s">
        <v>15</v>
      </c>
      <c r="D3" s="14" t="s">
        <v>40</v>
      </c>
      <c r="E3" s="14" t="s">
        <v>41</v>
      </c>
      <c r="F3" s="14" t="s">
        <v>42</v>
      </c>
      <c r="G3" s="14" t="s">
        <v>43</v>
      </c>
      <c r="H3" s="14" t="s">
        <v>44</v>
      </c>
      <c r="J3" s="17"/>
    </row>
    <row r="4" spans="2:24" x14ac:dyDescent="0.35">
      <c r="B4" s="11">
        <v>1</v>
      </c>
      <c r="C4" s="12">
        <v>2</v>
      </c>
      <c r="D4" s="3">
        <f>_xlfn.XLOOKUP(B4,'Information '!$G$2:$G$8,'Information '!$I$2:$I$8)</f>
        <v>37.5</v>
      </c>
      <c r="E4" s="3">
        <f>_xlfn.XLOOKUP(B4,'Information '!$G$2:$G$8,'Information '!$J$2:$J$8)</f>
        <v>-102.5</v>
      </c>
      <c r="F4" s="3">
        <f>_xlfn.XLOOKUP(C4,'Information '!$G$2:$G$8,'Information '!$I$2:$I$8)</f>
        <v>39.380000000000003</v>
      </c>
      <c r="G4" s="3">
        <f>_xlfn.XLOOKUP(C4,'Information '!$G$2:$G$8,'Information '!$J$2:$J$8)</f>
        <v>-109.79</v>
      </c>
      <c r="H4" s="15">
        <f>SQRT((F4-D4)^2+(G4-E4)^2)</f>
        <v>7.5285124692730703</v>
      </c>
      <c r="K4" s="16"/>
      <c r="L4" s="18"/>
      <c r="M4" s="18"/>
      <c r="N4" s="18"/>
      <c r="O4" s="16"/>
      <c r="P4" s="16"/>
      <c r="Q4" s="16"/>
    </row>
    <row r="5" spans="2:24" x14ac:dyDescent="0.35">
      <c r="B5" s="11">
        <v>1</v>
      </c>
      <c r="C5" s="12">
        <v>3</v>
      </c>
      <c r="D5" s="3">
        <f>_xlfn.XLOOKUP(B5,'Information '!$G$2:$G$8,'Information '!$I$2:$I$8)</f>
        <v>37.5</v>
      </c>
      <c r="E5" s="3">
        <f>_xlfn.XLOOKUP(B5,'Information '!$G$2:$G$8,'Information '!$J$2:$J$8)</f>
        <v>-102.5</v>
      </c>
      <c r="F5" s="3">
        <f>_xlfn.XLOOKUP(C5,'Information '!$G$2:$G$8,'Information '!$I$2:$I$8)</f>
        <v>34.979999999999997</v>
      </c>
      <c r="G5" s="3">
        <f>_xlfn.XLOOKUP(C5,'Information '!$G$2:$G$8,'Information '!$J$2:$J$8)</f>
        <v>-86.61</v>
      </c>
      <c r="H5" s="15">
        <f t="shared" ref="H5:H27" si="0">SQRT((F5-D5)^2+(G5-E5)^2)</f>
        <v>16.088582908385685</v>
      </c>
      <c r="K5" s="16"/>
      <c r="L5" s="16"/>
      <c r="M5" s="16"/>
      <c r="N5" s="18"/>
      <c r="O5" s="18"/>
      <c r="P5" s="18"/>
      <c r="Q5" s="16"/>
    </row>
    <row r="6" spans="2:24" x14ac:dyDescent="0.35">
      <c r="B6" s="11">
        <v>1</v>
      </c>
      <c r="C6" s="12">
        <v>4</v>
      </c>
      <c r="D6" s="3">
        <f>_xlfn.XLOOKUP(B6,'Information '!$G$2:$G$8,'Information '!$I$2:$I$8)</f>
        <v>37.5</v>
      </c>
      <c r="E6" s="3">
        <f>_xlfn.XLOOKUP(B6,'Information '!$G$2:$G$8,'Information '!$J$2:$J$8)</f>
        <v>-102.5</v>
      </c>
      <c r="F6" s="3">
        <f>_xlfn.XLOOKUP(C6,'Information '!$G$2:$G$8,'Information '!$I$2:$I$8)</f>
        <v>41.43</v>
      </c>
      <c r="G6" s="3">
        <f>_xlfn.XLOOKUP(C6,'Information '!$G$2:$G$8,'Information '!$J$2:$J$8)</f>
        <v>-94.98</v>
      </c>
      <c r="H6" s="15">
        <f t="shared" si="0"/>
        <v>8.485004419562781</v>
      </c>
      <c r="K6" s="16"/>
      <c r="L6" s="16"/>
      <c r="M6" s="16"/>
      <c r="N6" s="18"/>
      <c r="O6" s="16"/>
      <c r="P6" s="18"/>
      <c r="Q6" s="16"/>
    </row>
    <row r="7" spans="2:24" x14ac:dyDescent="0.35">
      <c r="B7" s="11">
        <v>2</v>
      </c>
      <c r="C7" s="12">
        <v>4</v>
      </c>
      <c r="D7" s="3">
        <f>_xlfn.XLOOKUP(B7,'Information '!$G$2:$G$8,'Information '!$I$2:$I$8)</f>
        <v>39.380000000000003</v>
      </c>
      <c r="E7" s="3">
        <f>_xlfn.XLOOKUP(B7,'Information '!$G$2:$G$8,'Information '!$J$2:$J$8)</f>
        <v>-109.79</v>
      </c>
      <c r="F7" s="3">
        <f>_xlfn.XLOOKUP(C7,'Information '!$G$2:$G$8,'Information '!$I$2:$I$8)</f>
        <v>41.43</v>
      </c>
      <c r="G7" s="3">
        <f>_xlfn.XLOOKUP(C7,'Information '!$G$2:$G$8,'Information '!$J$2:$J$8)</f>
        <v>-94.98</v>
      </c>
      <c r="H7" s="15">
        <f t="shared" si="0"/>
        <v>14.951207309110528</v>
      </c>
      <c r="K7" s="18"/>
      <c r="L7" s="16"/>
      <c r="M7" s="18"/>
      <c r="N7" s="16"/>
      <c r="O7" s="16"/>
      <c r="P7" s="18"/>
      <c r="Q7" s="16"/>
    </row>
    <row r="8" spans="2:24" x14ac:dyDescent="0.35">
      <c r="B8" s="11">
        <v>2</v>
      </c>
      <c r="C8" s="12">
        <v>5</v>
      </c>
      <c r="D8" s="3">
        <f>_xlfn.XLOOKUP(B8,'Information '!$G$2:$G$8,'Information '!$I$2:$I$8)</f>
        <v>39.380000000000003</v>
      </c>
      <c r="E8" s="3">
        <f>_xlfn.XLOOKUP(B8,'Information '!$G$2:$G$8,'Information '!$J$2:$J$8)</f>
        <v>-109.79</v>
      </c>
      <c r="F8" s="3">
        <f>_xlfn.XLOOKUP(C8,'Information '!$G$2:$G$8,'Information '!$I$2:$I$8)</f>
        <v>33.270000000000003</v>
      </c>
      <c r="G8" s="3">
        <f>_xlfn.XLOOKUP(C8,'Information '!$G$2:$G$8,'Information '!$J$2:$J$8)</f>
        <v>-94.36</v>
      </c>
      <c r="H8" s="15">
        <f t="shared" si="0"/>
        <v>16.595692212137468</v>
      </c>
      <c r="K8" s="16"/>
      <c r="L8" s="16"/>
      <c r="M8" s="16"/>
      <c r="N8" s="16"/>
      <c r="O8" s="16"/>
      <c r="P8" s="18"/>
      <c r="Q8" s="16"/>
    </row>
    <row r="9" spans="2:24" x14ac:dyDescent="0.35">
      <c r="B9" s="11">
        <v>2</v>
      </c>
      <c r="C9" s="12">
        <v>6</v>
      </c>
      <c r="D9" s="3">
        <f>_xlfn.XLOOKUP(B9,'Information '!$G$2:$G$8,'Information '!$I$2:$I$8)</f>
        <v>39.380000000000003</v>
      </c>
      <c r="E9" s="3">
        <f>_xlfn.XLOOKUP(B9,'Information '!$G$2:$G$8,'Information '!$J$2:$J$8)</f>
        <v>-109.79</v>
      </c>
      <c r="F9" s="3">
        <f>_xlfn.XLOOKUP(C9,'Information '!$G$2:$G$8,'Information '!$I$2:$I$8)</f>
        <v>40.07</v>
      </c>
      <c r="G9" s="3">
        <f>_xlfn.XLOOKUP(C9,'Information '!$G$2:$G$8,'Information '!$J$2:$J$8)</f>
        <v>-101.01</v>
      </c>
      <c r="H9" s="15">
        <f t="shared" si="0"/>
        <v>8.8070710227634716</v>
      </c>
      <c r="K9" s="18"/>
      <c r="L9" s="18"/>
      <c r="M9" s="18"/>
      <c r="N9" s="16"/>
      <c r="O9" s="18"/>
      <c r="P9" s="16"/>
      <c r="Q9" s="16"/>
    </row>
    <row r="10" spans="2:24" x14ac:dyDescent="0.35">
      <c r="B10" s="11">
        <v>2</v>
      </c>
      <c r="C10" s="12">
        <v>7</v>
      </c>
      <c r="D10" s="3">
        <f>_xlfn.XLOOKUP(B10,'Information '!$G$2:$G$8,'Information '!$I$2:$I$8)</f>
        <v>39.380000000000003</v>
      </c>
      <c r="E10" s="3">
        <f>_xlfn.XLOOKUP(B10,'Information '!$G$2:$G$8,'Information '!$J$2:$J$8)</f>
        <v>-109.79</v>
      </c>
      <c r="F10" s="3">
        <f>_xlfn.XLOOKUP(C10,'Information '!$G$2:$G$8,'Information '!$I$2:$I$8)</f>
        <v>31.72</v>
      </c>
      <c r="G10" s="3">
        <f>_xlfn.XLOOKUP(C10,'Information '!$G$2:$G$8,'Information '!$J$2:$J$8)</f>
        <v>-103.45</v>
      </c>
      <c r="H10" s="15">
        <f t="shared" si="0"/>
        <v>9.9433998209867891</v>
      </c>
      <c r="K10" s="18"/>
      <c r="L10" s="16"/>
      <c r="M10" s="18"/>
      <c r="N10" s="16"/>
      <c r="O10" s="18"/>
      <c r="P10" s="18"/>
      <c r="Q10" s="16"/>
    </row>
    <row r="11" spans="2:24" x14ac:dyDescent="0.35">
      <c r="B11" s="11">
        <v>3</v>
      </c>
      <c r="C11" s="12">
        <v>2</v>
      </c>
      <c r="D11" s="3">
        <f>_xlfn.XLOOKUP(B11,'Information '!$G$2:$G$8,'Information '!$I$2:$I$8)</f>
        <v>34.979999999999997</v>
      </c>
      <c r="E11" s="3">
        <f>_xlfn.XLOOKUP(B11,'Information '!$G$2:$G$8,'Information '!$J$2:$J$8)</f>
        <v>-86.61</v>
      </c>
      <c r="F11" s="3">
        <f>_xlfn.XLOOKUP(C11,'Information '!$G$2:$G$8,'Information '!$I$2:$I$8)</f>
        <v>39.380000000000003</v>
      </c>
      <c r="G11" s="3">
        <f>_xlfn.XLOOKUP(C11,'Information '!$G$2:$G$8,'Information '!$J$2:$J$8)</f>
        <v>-109.79</v>
      </c>
      <c r="H11" s="15">
        <f t="shared" si="0"/>
        <v>23.59390599286181</v>
      </c>
    </row>
    <row r="12" spans="2:24" x14ac:dyDescent="0.35">
      <c r="B12" s="11">
        <v>3</v>
      </c>
      <c r="C12" s="12">
        <v>4</v>
      </c>
      <c r="D12" s="3">
        <f>_xlfn.XLOOKUP(B12,'Information '!$G$2:$G$8,'Information '!$I$2:$I$8)</f>
        <v>34.979999999999997</v>
      </c>
      <c r="E12" s="3">
        <f>_xlfn.XLOOKUP(B12,'Information '!$G$2:$G$8,'Information '!$J$2:$J$8)</f>
        <v>-86.61</v>
      </c>
      <c r="F12" s="3">
        <f>_xlfn.XLOOKUP(C12,'Information '!$G$2:$G$8,'Information '!$I$2:$I$8)</f>
        <v>41.43</v>
      </c>
      <c r="G12" s="3">
        <f>_xlfn.XLOOKUP(C12,'Information '!$G$2:$G$8,'Information '!$J$2:$J$8)</f>
        <v>-94.98</v>
      </c>
      <c r="H12" s="15">
        <f t="shared" si="0"/>
        <v>10.566901154075405</v>
      </c>
    </row>
    <row r="13" spans="2:24" x14ac:dyDescent="0.35">
      <c r="B13" s="11">
        <v>3</v>
      </c>
      <c r="C13" s="12">
        <v>6</v>
      </c>
      <c r="D13" s="3">
        <f>_xlfn.XLOOKUP(B13,'Information '!$G$2:$G$8,'Information '!$I$2:$I$8)</f>
        <v>34.979999999999997</v>
      </c>
      <c r="E13" s="3">
        <f>_xlfn.XLOOKUP(B13,'Information '!$G$2:$G$8,'Information '!$J$2:$J$8)</f>
        <v>-86.61</v>
      </c>
      <c r="F13" s="3">
        <f>_xlfn.XLOOKUP(C13,'Information '!$G$2:$G$8,'Information '!$I$2:$I$8)</f>
        <v>40.07</v>
      </c>
      <c r="G13" s="3">
        <f>_xlfn.XLOOKUP(C13,'Information '!$G$2:$G$8,'Information '!$J$2:$J$8)</f>
        <v>-101.01</v>
      </c>
      <c r="H13" s="15">
        <f t="shared" si="0"/>
        <v>15.273116905203082</v>
      </c>
    </row>
    <row r="14" spans="2:24" x14ac:dyDescent="0.35">
      <c r="B14" s="11">
        <v>4</v>
      </c>
      <c r="C14" s="12">
        <v>1</v>
      </c>
      <c r="D14" s="3">
        <f>_xlfn.XLOOKUP(B14,'Information '!$G$2:$G$8,'Information '!$I$2:$I$8)</f>
        <v>41.43</v>
      </c>
      <c r="E14" s="3">
        <f>_xlfn.XLOOKUP(B14,'Information '!$G$2:$G$8,'Information '!$J$2:$J$8)</f>
        <v>-94.98</v>
      </c>
      <c r="F14" s="3">
        <f>_xlfn.XLOOKUP(C14,'Information '!$G$2:$G$8,'Information '!$I$2:$I$8)</f>
        <v>37.5</v>
      </c>
      <c r="G14" s="3">
        <f>_xlfn.XLOOKUP(C14,'Information '!$G$2:$G$8,'Information '!$J$2:$J$8)</f>
        <v>-102.5</v>
      </c>
      <c r="H14" s="15">
        <f t="shared" si="0"/>
        <v>8.485004419562781</v>
      </c>
      <c r="J14" s="17"/>
      <c r="R14" s="17"/>
      <c r="T14" s="17"/>
      <c r="U14" s="19"/>
      <c r="W14" s="17"/>
      <c r="X14" s="17"/>
    </row>
    <row r="15" spans="2:24" x14ac:dyDescent="0.35">
      <c r="B15" s="11">
        <v>4</v>
      </c>
      <c r="C15" s="12">
        <v>2</v>
      </c>
      <c r="D15" s="3">
        <f>_xlfn.XLOOKUP(B15,'Information '!$G$2:$G$8,'Information '!$I$2:$I$8)</f>
        <v>41.43</v>
      </c>
      <c r="E15" s="3">
        <f>_xlfn.XLOOKUP(B15,'Information '!$G$2:$G$8,'Information '!$J$2:$J$8)</f>
        <v>-94.98</v>
      </c>
      <c r="F15" s="3">
        <f>_xlfn.XLOOKUP(C15,'Information '!$G$2:$G$8,'Information '!$I$2:$I$8)</f>
        <v>39.380000000000003</v>
      </c>
      <c r="G15" s="3">
        <f>_xlfn.XLOOKUP(C15,'Information '!$G$2:$G$8,'Information '!$J$2:$J$8)</f>
        <v>-109.79</v>
      </c>
      <c r="H15" s="15">
        <f t="shared" si="0"/>
        <v>14.951207309110528</v>
      </c>
    </row>
    <row r="16" spans="2:24" x14ac:dyDescent="0.35">
      <c r="B16" s="11">
        <v>4</v>
      </c>
      <c r="C16" s="12">
        <v>3</v>
      </c>
      <c r="D16" s="3">
        <f>_xlfn.XLOOKUP(B16,'Information '!$G$2:$G$8,'Information '!$I$2:$I$8)</f>
        <v>41.43</v>
      </c>
      <c r="E16" s="3">
        <f>_xlfn.XLOOKUP(B16,'Information '!$G$2:$G$8,'Information '!$J$2:$J$8)</f>
        <v>-94.98</v>
      </c>
      <c r="F16" s="3">
        <f>_xlfn.XLOOKUP(C16,'Information '!$G$2:$G$8,'Information '!$I$2:$I$8)</f>
        <v>34.979999999999997</v>
      </c>
      <c r="G16" s="3">
        <f>_xlfn.XLOOKUP(C16,'Information '!$G$2:$G$8,'Information '!$J$2:$J$8)</f>
        <v>-86.61</v>
      </c>
      <c r="H16" s="15">
        <f t="shared" si="0"/>
        <v>10.566901154075405</v>
      </c>
    </row>
    <row r="17" spans="2:13" x14ac:dyDescent="0.35">
      <c r="B17" s="11">
        <v>4</v>
      </c>
      <c r="C17" s="12">
        <v>6</v>
      </c>
      <c r="D17" s="3">
        <f>_xlfn.XLOOKUP(B17,'Information '!$G$2:$G$8,'Information '!$I$2:$I$8)</f>
        <v>41.43</v>
      </c>
      <c r="E17" s="3">
        <f>_xlfn.XLOOKUP(B17,'Information '!$G$2:$G$8,'Information '!$J$2:$J$8)</f>
        <v>-94.98</v>
      </c>
      <c r="F17" s="3">
        <f>_xlfn.XLOOKUP(C17,'Information '!$G$2:$G$8,'Information '!$I$2:$I$8)</f>
        <v>40.07</v>
      </c>
      <c r="G17" s="3">
        <f>_xlfn.XLOOKUP(C17,'Information '!$G$2:$G$8,'Information '!$J$2:$J$8)</f>
        <v>-101.01</v>
      </c>
      <c r="H17" s="15">
        <f t="shared" si="0"/>
        <v>6.181464227834697</v>
      </c>
    </row>
    <row r="18" spans="2:13" x14ac:dyDescent="0.35">
      <c r="B18" s="11">
        <v>5</v>
      </c>
      <c r="C18" s="12">
        <v>1</v>
      </c>
      <c r="D18" s="3">
        <f>_xlfn.XLOOKUP(B18,'Information '!$G$2:$G$8,'Information '!$I$2:$I$8)</f>
        <v>33.270000000000003</v>
      </c>
      <c r="E18" s="3">
        <f>_xlfn.XLOOKUP(B18,'Information '!$G$2:$G$8,'Information '!$J$2:$J$8)</f>
        <v>-94.36</v>
      </c>
      <c r="F18" s="3">
        <f>_xlfn.XLOOKUP(C18,'Information '!$G$2:$G$8,'Information '!$I$2:$I$8)</f>
        <v>37.5</v>
      </c>
      <c r="G18" s="3">
        <f>_xlfn.XLOOKUP(C18,'Information '!$G$2:$G$8,'Information '!$J$2:$J$8)</f>
        <v>-102.5</v>
      </c>
      <c r="H18" s="15">
        <f t="shared" si="0"/>
        <v>9.1734671744112095</v>
      </c>
    </row>
    <row r="19" spans="2:13" x14ac:dyDescent="0.35">
      <c r="B19" s="11">
        <v>5</v>
      </c>
      <c r="C19" s="12">
        <v>6</v>
      </c>
      <c r="D19" s="3">
        <f>_xlfn.XLOOKUP(B19,'Information '!$G$2:$G$8,'Information '!$I$2:$I$8)</f>
        <v>33.270000000000003</v>
      </c>
      <c r="E19" s="3">
        <f>_xlfn.XLOOKUP(B19,'Information '!$G$2:$G$8,'Information '!$J$2:$J$8)</f>
        <v>-94.36</v>
      </c>
      <c r="F19" s="3">
        <f>_xlfn.XLOOKUP(C19,'Information '!$G$2:$G$8,'Information '!$I$2:$I$8)</f>
        <v>40.07</v>
      </c>
      <c r="G19" s="3">
        <f>_xlfn.XLOOKUP(C19,'Information '!$G$2:$G$8,'Information '!$J$2:$J$8)</f>
        <v>-101.01</v>
      </c>
      <c r="H19" s="15">
        <f t="shared" si="0"/>
        <v>9.5111776347621664</v>
      </c>
    </row>
    <row r="20" spans="2:13" x14ac:dyDescent="0.35">
      <c r="B20" s="11">
        <v>6</v>
      </c>
      <c r="C20" s="12">
        <v>1</v>
      </c>
      <c r="D20" s="3">
        <f>_xlfn.XLOOKUP(B20,'Information '!$G$2:$G$8,'Information '!$I$2:$I$8)</f>
        <v>40.07</v>
      </c>
      <c r="E20" s="3">
        <f>_xlfn.XLOOKUP(B20,'Information '!$G$2:$G$8,'Information '!$J$2:$J$8)</f>
        <v>-101.01</v>
      </c>
      <c r="F20" s="3">
        <f>_xlfn.XLOOKUP(C20,'Information '!$G$2:$G$8,'Information '!$I$2:$I$8)</f>
        <v>37.5</v>
      </c>
      <c r="G20" s="3">
        <f>_xlfn.XLOOKUP(C20,'Information '!$G$2:$G$8,'Information '!$J$2:$J$8)</f>
        <v>-102.5</v>
      </c>
      <c r="H20" s="15">
        <f t="shared" si="0"/>
        <v>2.9706901555025875</v>
      </c>
    </row>
    <row r="21" spans="2:13" x14ac:dyDescent="0.35">
      <c r="B21" s="11">
        <v>6</v>
      </c>
      <c r="C21" s="12">
        <v>2</v>
      </c>
      <c r="D21" s="3">
        <f>_xlfn.XLOOKUP(B21,'Information '!$G$2:$G$8,'Information '!$I$2:$I$8)</f>
        <v>40.07</v>
      </c>
      <c r="E21" s="3">
        <f>_xlfn.XLOOKUP(B21,'Information '!$G$2:$G$8,'Information '!$J$2:$J$8)</f>
        <v>-101.01</v>
      </c>
      <c r="F21" s="3">
        <f>_xlfn.XLOOKUP(C21,'Information '!$G$2:$G$8,'Information '!$I$2:$I$8)</f>
        <v>39.380000000000003</v>
      </c>
      <c r="G21" s="3">
        <f>_xlfn.XLOOKUP(C21,'Information '!$G$2:$G$8,'Information '!$J$2:$J$8)</f>
        <v>-109.79</v>
      </c>
      <c r="H21" s="15">
        <f t="shared" si="0"/>
        <v>8.8070710227634716</v>
      </c>
    </row>
    <row r="22" spans="2:13" x14ac:dyDescent="0.35">
      <c r="B22" s="11">
        <v>6</v>
      </c>
      <c r="C22" s="12">
        <v>3</v>
      </c>
      <c r="D22" s="3">
        <f>_xlfn.XLOOKUP(B22,'Information '!$G$2:$G$8,'Information '!$I$2:$I$8)</f>
        <v>40.07</v>
      </c>
      <c r="E22" s="3">
        <f>_xlfn.XLOOKUP(B22,'Information '!$G$2:$G$8,'Information '!$J$2:$J$8)</f>
        <v>-101.01</v>
      </c>
      <c r="F22" s="3">
        <f>_xlfn.XLOOKUP(C22,'Information '!$G$2:$G$8,'Information '!$I$2:$I$8)</f>
        <v>34.979999999999997</v>
      </c>
      <c r="G22" s="3">
        <f>_xlfn.XLOOKUP(C22,'Information '!$G$2:$G$8,'Information '!$J$2:$J$8)</f>
        <v>-86.61</v>
      </c>
      <c r="H22" s="15">
        <f t="shared" si="0"/>
        <v>15.273116905203082</v>
      </c>
      <c r="J22" s="17"/>
    </row>
    <row r="23" spans="2:13" x14ac:dyDescent="0.35">
      <c r="B23" s="11">
        <v>6</v>
      </c>
      <c r="C23" s="12">
        <v>5</v>
      </c>
      <c r="D23" s="3">
        <f>_xlfn.XLOOKUP(B23,'Information '!$G$2:$G$8,'Information '!$I$2:$I$8)</f>
        <v>40.07</v>
      </c>
      <c r="E23" s="3">
        <f>_xlfn.XLOOKUP(B23,'Information '!$G$2:$G$8,'Information '!$J$2:$J$8)</f>
        <v>-101.01</v>
      </c>
      <c r="F23" s="3">
        <f>_xlfn.XLOOKUP(C23,'Information '!$G$2:$G$8,'Information '!$I$2:$I$8)</f>
        <v>33.270000000000003</v>
      </c>
      <c r="G23" s="3">
        <f>_xlfn.XLOOKUP(C23,'Information '!$G$2:$G$8,'Information '!$J$2:$J$8)</f>
        <v>-94.36</v>
      </c>
      <c r="H23" s="15">
        <f t="shared" si="0"/>
        <v>9.5111776347621664</v>
      </c>
      <c r="J23" s="17"/>
    </row>
    <row r="24" spans="2:13" x14ac:dyDescent="0.35">
      <c r="B24" s="11">
        <v>7</v>
      </c>
      <c r="C24" s="12">
        <v>1</v>
      </c>
      <c r="D24" s="3">
        <f>_xlfn.XLOOKUP(B24,'Information '!$G$2:$G$8,'Information '!$I$2:$I$8)</f>
        <v>31.72</v>
      </c>
      <c r="E24" s="3">
        <f>_xlfn.XLOOKUP(B24,'Information '!$G$2:$G$8,'Information '!$J$2:$J$8)</f>
        <v>-103.45</v>
      </c>
      <c r="F24" s="3">
        <f>_xlfn.XLOOKUP(C24,'Information '!$G$2:$G$8,'Information '!$I$2:$I$8)</f>
        <v>37.5</v>
      </c>
      <c r="G24" s="3">
        <f>_xlfn.XLOOKUP(C24,'Information '!$G$2:$G$8,'Information '!$J$2:$J$8)</f>
        <v>-102.5</v>
      </c>
      <c r="H24" s="15">
        <f t="shared" si="0"/>
        <v>5.8575506826659227</v>
      </c>
    </row>
    <row r="25" spans="2:13" x14ac:dyDescent="0.35">
      <c r="B25" s="11">
        <v>7</v>
      </c>
      <c r="C25" s="12">
        <v>3</v>
      </c>
      <c r="D25" s="3">
        <f>_xlfn.XLOOKUP(B25,'Information '!$G$2:$G$8,'Information '!$I$2:$I$8)</f>
        <v>31.72</v>
      </c>
      <c r="E25" s="3">
        <f>_xlfn.XLOOKUP(B25,'Information '!$G$2:$G$8,'Information '!$J$2:$J$8)</f>
        <v>-103.45</v>
      </c>
      <c r="F25" s="3">
        <f>_xlfn.XLOOKUP(C25,'Information '!$G$2:$G$8,'Information '!$I$2:$I$8)</f>
        <v>34.979999999999997</v>
      </c>
      <c r="G25" s="3">
        <f>_xlfn.XLOOKUP(C25,'Information '!$G$2:$G$8,'Information '!$J$2:$J$8)</f>
        <v>-86.61</v>
      </c>
      <c r="H25" s="15">
        <f t="shared" si="0"/>
        <v>17.152644111040143</v>
      </c>
      <c r="M25" s="16"/>
    </row>
    <row r="26" spans="2:13" x14ac:dyDescent="0.35">
      <c r="B26" s="11">
        <v>7</v>
      </c>
      <c r="C26" s="12">
        <v>5</v>
      </c>
      <c r="D26" s="3">
        <f>_xlfn.XLOOKUP(B26,'Information '!$G$2:$G$8,'Information '!$I$2:$I$8)</f>
        <v>31.72</v>
      </c>
      <c r="E26" s="3">
        <f>_xlfn.XLOOKUP(B26,'Information '!$G$2:$G$8,'Information '!$J$2:$J$8)</f>
        <v>-103.45</v>
      </c>
      <c r="F26" s="3">
        <f>_xlfn.XLOOKUP(C26,'Information '!$G$2:$G$8,'Information '!$I$2:$I$8)</f>
        <v>33.270000000000003</v>
      </c>
      <c r="G26" s="3">
        <f>_xlfn.XLOOKUP(C26,'Information '!$G$2:$G$8,'Information '!$J$2:$J$8)</f>
        <v>-94.36</v>
      </c>
      <c r="H26" s="15">
        <f t="shared" si="0"/>
        <v>9.2212038259654623</v>
      </c>
      <c r="M26" s="16"/>
    </row>
    <row r="27" spans="2:13" x14ac:dyDescent="0.35">
      <c r="B27" s="11">
        <v>7</v>
      </c>
      <c r="C27" s="12">
        <v>6</v>
      </c>
      <c r="D27" s="3">
        <f>_xlfn.XLOOKUP(B27,'Information '!$G$2:$G$8,'Information '!$I$2:$I$8)</f>
        <v>31.72</v>
      </c>
      <c r="E27" s="3">
        <f>_xlfn.XLOOKUP(B27,'Information '!$G$2:$G$8,'Information '!$J$2:$J$8)</f>
        <v>-103.45</v>
      </c>
      <c r="F27" s="3">
        <f>_xlfn.XLOOKUP(C27,'Information '!$G$2:$G$8,'Information '!$I$2:$I$8)</f>
        <v>40.07</v>
      </c>
      <c r="G27" s="3">
        <f>_xlfn.XLOOKUP(C27,'Information '!$G$2:$G$8,'Information '!$J$2:$J$8)</f>
        <v>-101.01</v>
      </c>
      <c r="H27" s="15">
        <f t="shared" si="0"/>
        <v>8.6992011127459303</v>
      </c>
      <c r="M27" s="16"/>
    </row>
    <row r="28" spans="2:13" x14ac:dyDescent="0.35">
      <c r="M28" s="16"/>
    </row>
    <row r="29" spans="2:13" x14ac:dyDescent="0.35">
      <c r="M29" s="16"/>
    </row>
    <row r="30" spans="2:13" x14ac:dyDescent="0.35">
      <c r="M3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5046-EE76-457D-B42E-96D1DBA1346D}">
  <dimension ref="A4:AA31"/>
  <sheetViews>
    <sheetView topLeftCell="I13" workbookViewId="0">
      <selection activeCell="L23" sqref="L23"/>
    </sheetView>
  </sheetViews>
  <sheetFormatPr defaultRowHeight="14.5" x14ac:dyDescent="0.35"/>
  <cols>
    <col min="5" max="5" width="23.6328125" bestFit="1" customWidth="1"/>
    <col min="6" max="7" width="23.6328125" customWidth="1"/>
    <col min="8" max="8" width="20.1796875" bestFit="1" customWidth="1"/>
    <col min="9" max="9" width="12.54296875" bestFit="1" customWidth="1"/>
    <col min="10" max="10" width="15.1796875" bestFit="1" customWidth="1"/>
    <col min="12" max="12" width="10.453125" bestFit="1" customWidth="1"/>
    <col min="13" max="13" width="23.36328125" bestFit="1" customWidth="1"/>
    <col min="14" max="14" width="15.81640625" bestFit="1" customWidth="1"/>
    <col min="15" max="15" width="12.1796875" bestFit="1" customWidth="1"/>
    <col min="16" max="16" width="12.90625" bestFit="1" customWidth="1"/>
    <col min="17" max="17" width="14.54296875" bestFit="1" customWidth="1"/>
    <col min="19" max="19" width="19" bestFit="1" customWidth="1"/>
    <col min="23" max="23" width="12.36328125" bestFit="1" customWidth="1"/>
    <col min="24" max="24" width="13.81640625" bestFit="1" customWidth="1"/>
    <col min="25" max="25" width="10" bestFit="1" customWidth="1"/>
    <col min="26" max="26" width="11" bestFit="1" customWidth="1"/>
    <col min="27" max="27" width="16.08984375" bestFit="1" customWidth="1"/>
  </cols>
  <sheetData>
    <row r="4" spans="1:27" x14ac:dyDescent="0.35">
      <c r="B4" s="2" t="s">
        <v>45</v>
      </c>
      <c r="C4" s="2" t="s">
        <v>25</v>
      </c>
      <c r="D4" s="2" t="s">
        <v>15</v>
      </c>
      <c r="E4" s="2" t="s">
        <v>17</v>
      </c>
      <c r="F4" s="2" t="s">
        <v>64</v>
      </c>
      <c r="G4" s="2" t="s">
        <v>65</v>
      </c>
      <c r="H4" s="2" t="s">
        <v>16</v>
      </c>
      <c r="I4" s="2" t="s">
        <v>51</v>
      </c>
      <c r="J4" s="2" t="s">
        <v>18</v>
      </c>
      <c r="L4" s="2"/>
      <c r="M4" s="2" t="s">
        <v>46</v>
      </c>
      <c r="N4" s="2" t="s">
        <v>47</v>
      </c>
      <c r="O4" s="2" t="s">
        <v>48</v>
      </c>
      <c r="P4" s="2" t="s">
        <v>49</v>
      </c>
      <c r="Q4" s="2" t="s">
        <v>50</v>
      </c>
      <c r="U4" s="3"/>
      <c r="V4" s="3"/>
      <c r="W4" s="10" t="s">
        <v>35</v>
      </c>
      <c r="X4" s="10" t="s">
        <v>36</v>
      </c>
      <c r="Y4" s="10" t="s">
        <v>37</v>
      </c>
      <c r="Z4" s="10" t="s">
        <v>38</v>
      </c>
    </row>
    <row r="5" spans="1:27" x14ac:dyDescent="0.35">
      <c r="A5" s="16"/>
      <c r="B5" s="13">
        <v>0</v>
      </c>
      <c r="C5" s="11">
        <v>1</v>
      </c>
      <c r="D5" s="12">
        <v>2</v>
      </c>
      <c r="E5" s="10" t="s">
        <v>7</v>
      </c>
      <c r="F5" s="3">
        <v>0</v>
      </c>
      <c r="G5" s="3">
        <f>IF(J5&gt;=70,1,0)</f>
        <v>1</v>
      </c>
      <c r="H5" s="12">
        <v>22</v>
      </c>
      <c r="I5" s="3">
        <f t="shared" ref="I5:I28" si="0">H5*B5</f>
        <v>0</v>
      </c>
      <c r="J5" s="13">
        <v>87</v>
      </c>
      <c r="K5" t="str">
        <f>_xlfn.CONCAT(H5,"X",C5,D5)</f>
        <v>22X12</v>
      </c>
      <c r="L5" s="11">
        <v>1</v>
      </c>
      <c r="M5" s="3" t="s">
        <v>8</v>
      </c>
      <c r="N5" s="3">
        <f>SUMIF($C$5:$C$28,L5,$B$5:$B$28)</f>
        <v>0</v>
      </c>
      <c r="O5" s="3">
        <f>SUMIF($D$5:$D$28,L5,$B$5:$B$28)</f>
        <v>8900</v>
      </c>
      <c r="P5" s="3">
        <f>N5-O5</f>
        <v>-8900</v>
      </c>
      <c r="Q5" s="13">
        <v>-8900</v>
      </c>
      <c r="U5" s="2" t="s">
        <v>25</v>
      </c>
      <c r="V5" s="2" t="s">
        <v>15</v>
      </c>
      <c r="W5" s="14" t="s">
        <v>40</v>
      </c>
      <c r="X5" s="14" t="s">
        <v>41</v>
      </c>
      <c r="Y5" s="14" t="s">
        <v>42</v>
      </c>
      <c r="Z5" s="14" t="s">
        <v>43</v>
      </c>
      <c r="AA5" s="14" t="s">
        <v>44</v>
      </c>
    </row>
    <row r="6" spans="1:27" x14ac:dyDescent="0.35">
      <c r="A6" s="16"/>
      <c r="B6" s="13">
        <v>0</v>
      </c>
      <c r="C6" s="11">
        <v>1</v>
      </c>
      <c r="D6" s="12">
        <v>3</v>
      </c>
      <c r="E6" s="10" t="s">
        <v>3</v>
      </c>
      <c r="F6" s="3">
        <v>1</v>
      </c>
      <c r="G6" s="3">
        <f t="shared" ref="G6:G28" si="1">IF(J6&gt;=70,1,0)</f>
        <v>0</v>
      </c>
      <c r="H6" s="12">
        <v>6</v>
      </c>
      <c r="I6" s="3">
        <f t="shared" si="0"/>
        <v>0</v>
      </c>
      <c r="J6" s="13">
        <v>38</v>
      </c>
      <c r="K6" t="str">
        <f t="shared" ref="K6:K29" si="2">_xlfn.CONCAT(H6,"X",C6,D6)</f>
        <v>6X13</v>
      </c>
      <c r="L6" s="11">
        <v>2</v>
      </c>
      <c r="M6" s="3" t="s">
        <v>9</v>
      </c>
      <c r="N6" s="3">
        <f t="shared" ref="N6:N11" si="3">SUMIF($C$5:$C$28,L6,$B$5:$B$28)</f>
        <v>1663.015066569993</v>
      </c>
      <c r="O6" s="3">
        <f t="shared" ref="O6:O11" si="4">SUMIF($D$5:$D$28,L6,$B$5:$B$28)</f>
        <v>414.01506656999254</v>
      </c>
      <c r="P6" s="3">
        <f t="shared" ref="P6:P11" si="5">N6-O6</f>
        <v>1249.0000000000005</v>
      </c>
      <c r="Q6" s="13">
        <v>1249</v>
      </c>
      <c r="U6" s="11">
        <v>1</v>
      </c>
      <c r="V6" s="12">
        <v>2</v>
      </c>
      <c r="W6" s="3">
        <f>_xlfn.XLOOKUP(U6,'Information '!$G$2:$G$8,'Information '!$I$2:$I$8)</f>
        <v>37.5</v>
      </c>
      <c r="X6" s="3">
        <f>_xlfn.XLOOKUP(U6,'Information '!$G$2:$G$8,'Information '!$J$2:$J$8)</f>
        <v>-102.5</v>
      </c>
      <c r="Y6" s="3">
        <f>_xlfn.XLOOKUP(V6,'Information '!$G$2:$G$8,'Information '!$I$2:$I$8)</f>
        <v>39.380000000000003</v>
      </c>
      <c r="Z6" s="3">
        <f>_xlfn.XLOOKUP(V6,'Information '!$G$2:$G$8,'Information '!$J$2:$J$8)</f>
        <v>-109.79</v>
      </c>
      <c r="AA6" s="15">
        <f>SQRT((Y6-W6)^2+(Z6-X6)^2)</f>
        <v>7.5285124692730703</v>
      </c>
    </row>
    <row r="7" spans="1:27" x14ac:dyDescent="0.35">
      <c r="A7" s="16"/>
      <c r="B7" s="13">
        <v>0</v>
      </c>
      <c r="C7" s="11">
        <v>1</v>
      </c>
      <c r="D7" s="12">
        <v>4</v>
      </c>
      <c r="E7" s="10" t="s">
        <v>3</v>
      </c>
      <c r="F7" s="3">
        <v>1</v>
      </c>
      <c r="G7" s="3">
        <f t="shared" si="1"/>
        <v>1</v>
      </c>
      <c r="H7" s="12">
        <v>24</v>
      </c>
      <c r="I7" s="3">
        <f t="shared" si="0"/>
        <v>0</v>
      </c>
      <c r="J7" s="13">
        <v>97</v>
      </c>
      <c r="K7" t="str">
        <f t="shared" si="2"/>
        <v>24X14</v>
      </c>
      <c r="L7" s="11">
        <v>3</v>
      </c>
      <c r="M7" s="3" t="s">
        <v>10</v>
      </c>
      <c r="N7" s="3">
        <f t="shared" si="3"/>
        <v>1429</v>
      </c>
      <c r="O7" s="3">
        <f t="shared" si="4"/>
        <v>0</v>
      </c>
      <c r="P7" s="3">
        <f t="shared" si="5"/>
        <v>1429</v>
      </c>
      <c r="Q7" s="13">
        <v>1429</v>
      </c>
      <c r="U7" s="11">
        <v>1</v>
      </c>
      <c r="V7" s="12">
        <v>3</v>
      </c>
      <c r="W7" s="3">
        <f>_xlfn.XLOOKUP(U7,'Information '!$G$2:$G$8,'Information '!$I$2:$I$8)</f>
        <v>37.5</v>
      </c>
      <c r="X7" s="3">
        <f>_xlfn.XLOOKUP(U7,'Information '!$G$2:$G$8,'Information '!$J$2:$J$8)</f>
        <v>-102.5</v>
      </c>
      <c r="Y7" s="3">
        <f>_xlfn.XLOOKUP(V7,'Information '!$G$2:$G$8,'Information '!$I$2:$I$8)</f>
        <v>34.979999999999997</v>
      </c>
      <c r="Z7" s="3">
        <f>_xlfn.XLOOKUP(V7,'Information '!$G$2:$G$8,'Information '!$J$2:$J$8)</f>
        <v>-86.61</v>
      </c>
      <c r="AA7" s="15">
        <f t="shared" ref="AA7:AA29" si="6">SQRT((Y7-W7)^2+(Z7-X7)^2)</f>
        <v>16.088582908385685</v>
      </c>
    </row>
    <row r="8" spans="1:27" x14ac:dyDescent="0.35">
      <c r="A8" s="16"/>
      <c r="B8" s="13">
        <v>0</v>
      </c>
      <c r="C8" s="11">
        <v>2</v>
      </c>
      <c r="D8" s="12">
        <v>4</v>
      </c>
      <c r="E8" s="10" t="s">
        <v>4</v>
      </c>
      <c r="F8" s="3">
        <v>1</v>
      </c>
      <c r="G8" s="3">
        <f t="shared" si="1"/>
        <v>1</v>
      </c>
      <c r="H8" s="12">
        <v>18</v>
      </c>
      <c r="I8" s="3">
        <f t="shared" si="0"/>
        <v>0</v>
      </c>
      <c r="J8" s="13">
        <v>91</v>
      </c>
      <c r="K8" t="str">
        <f t="shared" si="2"/>
        <v>18X24</v>
      </c>
      <c r="L8" s="11">
        <v>4</v>
      </c>
      <c r="M8" s="3" t="s">
        <v>11</v>
      </c>
      <c r="N8" s="3">
        <f t="shared" si="3"/>
        <v>1510.9999999999998</v>
      </c>
      <c r="O8" s="3">
        <f t="shared" si="4"/>
        <v>0</v>
      </c>
      <c r="P8" s="3">
        <f t="shared" si="5"/>
        <v>1510.9999999999998</v>
      </c>
      <c r="Q8" s="13">
        <v>1511</v>
      </c>
      <c r="U8" s="11">
        <v>1</v>
      </c>
      <c r="V8" s="12">
        <v>4</v>
      </c>
      <c r="W8" s="3">
        <f>_xlfn.XLOOKUP(U8,'Information '!$G$2:$G$8,'Information '!$I$2:$I$8)</f>
        <v>37.5</v>
      </c>
      <c r="X8" s="3">
        <f>_xlfn.XLOOKUP(U8,'Information '!$G$2:$G$8,'Information '!$J$2:$J$8)</f>
        <v>-102.5</v>
      </c>
      <c r="Y8" s="3">
        <f>_xlfn.XLOOKUP(V8,'Information '!$G$2:$G$8,'Information '!$I$2:$I$8)</f>
        <v>41.43</v>
      </c>
      <c r="Z8" s="3">
        <f>_xlfn.XLOOKUP(V8,'Information '!$G$2:$G$8,'Information '!$J$2:$J$8)</f>
        <v>-94.98</v>
      </c>
      <c r="AA8" s="15">
        <f t="shared" si="6"/>
        <v>8.485004419562781</v>
      </c>
    </row>
    <row r="9" spans="1:27" x14ac:dyDescent="0.35">
      <c r="A9" s="16"/>
      <c r="B9" s="13">
        <v>0</v>
      </c>
      <c r="C9" s="11">
        <v>2</v>
      </c>
      <c r="D9" s="12">
        <v>5</v>
      </c>
      <c r="E9" s="10" t="s">
        <v>6</v>
      </c>
      <c r="F9" s="3">
        <v>0</v>
      </c>
      <c r="G9" s="3">
        <f t="shared" si="1"/>
        <v>1</v>
      </c>
      <c r="H9" s="12">
        <v>7</v>
      </c>
      <c r="I9" s="3">
        <f t="shared" si="0"/>
        <v>0</v>
      </c>
      <c r="J9" s="13">
        <v>83</v>
      </c>
      <c r="K9" t="str">
        <f t="shared" si="2"/>
        <v>7X25</v>
      </c>
      <c r="L9" s="11">
        <v>5</v>
      </c>
      <c r="M9" s="3" t="s">
        <v>12</v>
      </c>
      <c r="N9" s="3">
        <f t="shared" si="3"/>
        <v>1670</v>
      </c>
      <c r="O9" s="3">
        <f t="shared" si="4"/>
        <v>0</v>
      </c>
      <c r="P9" s="3">
        <f t="shared" si="5"/>
        <v>1670</v>
      </c>
      <c r="Q9" s="13">
        <v>1670</v>
      </c>
      <c r="U9" s="11">
        <v>2</v>
      </c>
      <c r="V9" s="12">
        <v>4</v>
      </c>
      <c r="W9" s="3">
        <f>_xlfn.XLOOKUP(U9,'Information '!$G$2:$G$8,'Information '!$I$2:$I$8)</f>
        <v>39.380000000000003</v>
      </c>
      <c r="X9" s="3">
        <f>_xlfn.XLOOKUP(U9,'Information '!$G$2:$G$8,'Information '!$J$2:$J$8)</f>
        <v>-109.79</v>
      </c>
      <c r="Y9" s="3">
        <f>_xlfn.XLOOKUP(V9,'Information '!$G$2:$G$8,'Information '!$I$2:$I$8)</f>
        <v>41.43</v>
      </c>
      <c r="Z9" s="3">
        <f>_xlfn.XLOOKUP(V9,'Information '!$G$2:$G$8,'Information '!$J$2:$J$8)</f>
        <v>-94.98</v>
      </c>
      <c r="AA9" s="15">
        <f t="shared" si="6"/>
        <v>14.951207309110528</v>
      </c>
    </row>
    <row r="10" spans="1:27" x14ac:dyDescent="0.35">
      <c r="A10" s="16"/>
      <c r="B10" s="13">
        <v>0</v>
      </c>
      <c r="C10" s="11">
        <v>2</v>
      </c>
      <c r="D10" s="12">
        <v>6</v>
      </c>
      <c r="E10" s="10" t="s">
        <v>7</v>
      </c>
      <c r="F10" s="3">
        <v>0</v>
      </c>
      <c r="G10" s="3">
        <f t="shared" si="1"/>
        <v>1</v>
      </c>
      <c r="H10" s="12">
        <v>21</v>
      </c>
      <c r="I10" s="3">
        <f t="shared" si="0"/>
        <v>0</v>
      </c>
      <c r="J10" s="13">
        <v>86</v>
      </c>
      <c r="K10" t="str">
        <f t="shared" si="2"/>
        <v>21X26</v>
      </c>
      <c r="L10" s="11">
        <v>6</v>
      </c>
      <c r="M10" s="3" t="s">
        <v>13</v>
      </c>
      <c r="N10" s="3">
        <f t="shared" si="3"/>
        <v>2480.9849334300075</v>
      </c>
      <c r="O10" s="3">
        <f t="shared" si="4"/>
        <v>1014.9849334300075</v>
      </c>
      <c r="P10" s="3">
        <f t="shared" si="5"/>
        <v>1466</v>
      </c>
      <c r="Q10" s="13">
        <v>1466</v>
      </c>
      <c r="U10" s="11">
        <v>2</v>
      </c>
      <c r="V10" s="12">
        <v>5</v>
      </c>
      <c r="W10" s="3">
        <f>_xlfn.XLOOKUP(U10,'Information '!$G$2:$G$8,'Information '!$I$2:$I$8)</f>
        <v>39.380000000000003</v>
      </c>
      <c r="X10" s="3">
        <f>_xlfn.XLOOKUP(U10,'Information '!$G$2:$G$8,'Information '!$J$2:$J$8)</f>
        <v>-109.79</v>
      </c>
      <c r="Y10" s="3">
        <f>_xlfn.XLOOKUP(V10,'Information '!$G$2:$G$8,'Information '!$I$2:$I$8)</f>
        <v>33.270000000000003</v>
      </c>
      <c r="Z10" s="3">
        <f>_xlfn.XLOOKUP(V10,'Information '!$G$2:$G$8,'Information '!$J$2:$J$8)</f>
        <v>-94.36</v>
      </c>
      <c r="AA10" s="15">
        <f t="shared" si="6"/>
        <v>16.595692212137468</v>
      </c>
    </row>
    <row r="11" spans="1:27" x14ac:dyDescent="0.35">
      <c r="A11" s="16"/>
      <c r="B11" s="13">
        <v>1663.015066569993</v>
      </c>
      <c r="C11" s="11">
        <v>2</v>
      </c>
      <c r="D11" s="12">
        <v>7</v>
      </c>
      <c r="E11" s="10" t="s">
        <v>7</v>
      </c>
      <c r="F11" s="3">
        <v>0</v>
      </c>
      <c r="G11" s="3">
        <f t="shared" si="1"/>
        <v>1</v>
      </c>
      <c r="H11" s="12">
        <v>12</v>
      </c>
      <c r="I11" s="3">
        <f t="shared" si="0"/>
        <v>19956.180798839916</v>
      </c>
      <c r="J11" s="13">
        <v>96</v>
      </c>
      <c r="K11" t="str">
        <f t="shared" si="2"/>
        <v>12X27</v>
      </c>
      <c r="L11" s="11">
        <v>7</v>
      </c>
      <c r="M11" s="3" t="s">
        <v>14</v>
      </c>
      <c r="N11" s="3">
        <f t="shared" si="3"/>
        <v>3238.015066569993</v>
      </c>
      <c r="O11" s="3">
        <f t="shared" si="4"/>
        <v>1663.015066569993</v>
      </c>
      <c r="P11" s="3">
        <f t="shared" si="5"/>
        <v>1575</v>
      </c>
      <c r="Q11" s="13">
        <v>1575</v>
      </c>
      <c r="U11" s="11">
        <v>2</v>
      </c>
      <c r="V11" s="12">
        <v>6</v>
      </c>
      <c r="W11" s="3">
        <f>_xlfn.XLOOKUP(U11,'Information '!$G$2:$G$8,'Information '!$I$2:$I$8)</f>
        <v>39.380000000000003</v>
      </c>
      <c r="X11" s="3">
        <f>_xlfn.XLOOKUP(U11,'Information '!$G$2:$G$8,'Information '!$J$2:$J$8)</f>
        <v>-109.79</v>
      </c>
      <c r="Y11" s="3">
        <f>_xlfn.XLOOKUP(V11,'Information '!$G$2:$G$8,'Information '!$I$2:$I$8)</f>
        <v>40.07</v>
      </c>
      <c r="Z11" s="3">
        <f>_xlfn.XLOOKUP(V11,'Information '!$G$2:$G$8,'Information '!$J$2:$J$8)</f>
        <v>-101.01</v>
      </c>
      <c r="AA11" s="15">
        <f t="shared" si="6"/>
        <v>8.8070710227634716</v>
      </c>
    </row>
    <row r="12" spans="1:27" x14ac:dyDescent="0.35">
      <c r="A12" s="16"/>
      <c r="B12" s="13">
        <v>414.01506656999254</v>
      </c>
      <c r="C12" s="11">
        <v>3</v>
      </c>
      <c r="D12" s="12">
        <v>2</v>
      </c>
      <c r="E12" s="10" t="s">
        <v>3</v>
      </c>
      <c r="F12" s="3">
        <v>1</v>
      </c>
      <c r="G12" s="3">
        <f t="shared" si="1"/>
        <v>1</v>
      </c>
      <c r="H12" s="12">
        <v>19</v>
      </c>
      <c r="I12" s="3">
        <f t="shared" si="0"/>
        <v>7866.2862648298578</v>
      </c>
      <c r="J12" s="13">
        <v>99</v>
      </c>
      <c r="K12" t="str">
        <f t="shared" si="2"/>
        <v>19X32</v>
      </c>
      <c r="U12" s="11">
        <v>2</v>
      </c>
      <c r="V12" s="12">
        <v>7</v>
      </c>
      <c r="W12" s="3">
        <f>_xlfn.XLOOKUP(U12,'Information '!$G$2:$G$8,'Information '!$I$2:$I$8)</f>
        <v>39.380000000000003</v>
      </c>
      <c r="X12" s="3">
        <f>_xlfn.XLOOKUP(U12,'Information '!$G$2:$G$8,'Information '!$J$2:$J$8)</f>
        <v>-109.79</v>
      </c>
      <c r="Y12" s="3">
        <f>_xlfn.XLOOKUP(V12,'Information '!$G$2:$G$8,'Information '!$I$2:$I$8)</f>
        <v>31.72</v>
      </c>
      <c r="Z12" s="3">
        <f>_xlfn.XLOOKUP(V12,'Information '!$G$2:$G$8,'Information '!$J$2:$J$8)</f>
        <v>-103.45</v>
      </c>
      <c r="AA12" s="15">
        <f t="shared" si="6"/>
        <v>9.9433998209867891</v>
      </c>
    </row>
    <row r="13" spans="1:27" x14ac:dyDescent="0.35">
      <c r="A13" s="16"/>
      <c r="B13" s="13">
        <v>0</v>
      </c>
      <c r="C13" s="11">
        <v>3</v>
      </c>
      <c r="D13" s="12">
        <v>4</v>
      </c>
      <c r="E13" s="10" t="s">
        <v>3</v>
      </c>
      <c r="F13" s="3">
        <v>1</v>
      </c>
      <c r="G13" s="3">
        <f t="shared" si="1"/>
        <v>1</v>
      </c>
      <c r="H13" s="12">
        <v>15</v>
      </c>
      <c r="I13" s="3">
        <f t="shared" si="0"/>
        <v>0</v>
      </c>
      <c r="J13" s="13">
        <v>101</v>
      </c>
      <c r="K13" t="str">
        <f t="shared" si="2"/>
        <v>15X34</v>
      </c>
      <c r="U13" s="11">
        <v>3</v>
      </c>
      <c r="V13" s="12">
        <v>2</v>
      </c>
      <c r="W13" s="3">
        <f>_xlfn.XLOOKUP(U13,'Information '!$G$2:$G$8,'Information '!$I$2:$I$8)</f>
        <v>34.979999999999997</v>
      </c>
      <c r="X13" s="3">
        <f>_xlfn.XLOOKUP(U13,'Information '!$G$2:$G$8,'Information '!$J$2:$J$8)</f>
        <v>-86.61</v>
      </c>
      <c r="Y13" s="3">
        <f>_xlfn.XLOOKUP(V13,'Information '!$G$2:$G$8,'Information '!$I$2:$I$8)</f>
        <v>39.380000000000003</v>
      </c>
      <c r="Z13" s="3">
        <f>_xlfn.XLOOKUP(V13,'Information '!$G$2:$G$8,'Information '!$J$2:$J$8)</f>
        <v>-109.79</v>
      </c>
      <c r="AA13" s="15">
        <f t="shared" si="6"/>
        <v>23.59390599286181</v>
      </c>
    </row>
    <row r="14" spans="1:27" x14ac:dyDescent="0.35">
      <c r="A14" s="16"/>
      <c r="B14" s="13">
        <v>1014.9849334300075</v>
      </c>
      <c r="C14" s="11">
        <v>3</v>
      </c>
      <c r="D14" s="12">
        <v>6</v>
      </c>
      <c r="E14" s="10" t="s">
        <v>1</v>
      </c>
      <c r="F14" s="3">
        <v>1</v>
      </c>
      <c r="G14" s="3">
        <f t="shared" si="1"/>
        <v>1</v>
      </c>
      <c r="H14" s="12">
        <v>20</v>
      </c>
      <c r="I14" s="3">
        <f t="shared" si="0"/>
        <v>20299.698668600147</v>
      </c>
      <c r="J14" s="13">
        <v>94</v>
      </c>
      <c r="K14" t="str">
        <f t="shared" si="2"/>
        <v>20X36</v>
      </c>
      <c r="M14" s="20" t="s">
        <v>52</v>
      </c>
      <c r="N14" s="21">
        <f>SUMPRODUCT(B5:B28,H5:H28)</f>
        <v>211325.12053255996</v>
      </c>
      <c r="U14" s="11">
        <v>3</v>
      </c>
      <c r="V14" s="12">
        <v>4</v>
      </c>
      <c r="W14" s="3">
        <f>_xlfn.XLOOKUP(U14,'Information '!$G$2:$G$8,'Information '!$I$2:$I$8)</f>
        <v>34.979999999999997</v>
      </c>
      <c r="X14" s="3">
        <f>_xlfn.XLOOKUP(U14,'Information '!$G$2:$G$8,'Information '!$J$2:$J$8)</f>
        <v>-86.61</v>
      </c>
      <c r="Y14" s="3">
        <f>_xlfn.XLOOKUP(V14,'Information '!$G$2:$G$8,'Information '!$I$2:$I$8)</f>
        <v>41.43</v>
      </c>
      <c r="Z14" s="3">
        <f>_xlfn.XLOOKUP(V14,'Information '!$G$2:$G$8,'Information '!$J$2:$J$8)</f>
        <v>-94.98</v>
      </c>
      <c r="AA14" s="15">
        <f t="shared" si="6"/>
        <v>10.566901154075405</v>
      </c>
    </row>
    <row r="15" spans="1:27" x14ac:dyDescent="0.35">
      <c r="A15" s="16"/>
      <c r="B15" s="13">
        <v>1510.9999999999998</v>
      </c>
      <c r="C15" s="11">
        <v>4</v>
      </c>
      <c r="D15" s="12">
        <v>1</v>
      </c>
      <c r="E15" s="10" t="s">
        <v>4</v>
      </c>
      <c r="F15" s="3">
        <v>1</v>
      </c>
      <c r="G15" s="3">
        <f t="shared" si="1"/>
        <v>1</v>
      </c>
      <c r="H15" s="12">
        <v>16</v>
      </c>
      <c r="I15" s="3">
        <f t="shared" si="0"/>
        <v>24175.999999999996</v>
      </c>
      <c r="J15" s="13">
        <v>84</v>
      </c>
      <c r="K15" t="str">
        <f t="shared" si="2"/>
        <v>16X41</v>
      </c>
      <c r="U15" s="11">
        <v>3</v>
      </c>
      <c r="V15" s="12">
        <v>6</v>
      </c>
      <c r="W15" s="3">
        <f>_xlfn.XLOOKUP(U15,'Information '!$G$2:$G$8,'Information '!$I$2:$I$8)</f>
        <v>34.979999999999997</v>
      </c>
      <c r="X15" s="3">
        <f>_xlfn.XLOOKUP(U15,'Information '!$G$2:$G$8,'Information '!$J$2:$J$8)</f>
        <v>-86.61</v>
      </c>
      <c r="Y15" s="3">
        <f>_xlfn.XLOOKUP(V15,'Information '!$G$2:$G$8,'Information '!$I$2:$I$8)</f>
        <v>40.07</v>
      </c>
      <c r="Z15" s="3">
        <f>_xlfn.XLOOKUP(V15,'Information '!$G$2:$G$8,'Information '!$J$2:$J$8)</f>
        <v>-101.01</v>
      </c>
      <c r="AA15" s="15">
        <f t="shared" si="6"/>
        <v>15.273116905203082</v>
      </c>
    </row>
    <row r="16" spans="1:27" x14ac:dyDescent="0.35">
      <c r="A16" s="16"/>
      <c r="B16" s="13">
        <v>0</v>
      </c>
      <c r="C16" s="11">
        <v>4</v>
      </c>
      <c r="D16" s="12">
        <v>2</v>
      </c>
      <c r="E16" s="10" t="s">
        <v>0</v>
      </c>
      <c r="F16" s="3">
        <v>1</v>
      </c>
      <c r="G16" s="3">
        <f t="shared" si="1"/>
        <v>1</v>
      </c>
      <c r="H16" s="12">
        <v>7</v>
      </c>
      <c r="I16" s="3">
        <f t="shared" si="0"/>
        <v>0</v>
      </c>
      <c r="J16" s="13">
        <v>84</v>
      </c>
      <c r="K16" t="str">
        <f t="shared" si="2"/>
        <v>7X42</v>
      </c>
      <c r="U16" s="11">
        <v>4</v>
      </c>
      <c r="V16" s="12">
        <v>1</v>
      </c>
      <c r="W16" s="3">
        <f>_xlfn.XLOOKUP(U16,'Information '!$G$2:$G$8,'Information '!$I$2:$I$8)</f>
        <v>41.43</v>
      </c>
      <c r="X16" s="3">
        <f>_xlfn.XLOOKUP(U16,'Information '!$G$2:$G$8,'Information '!$J$2:$J$8)</f>
        <v>-94.98</v>
      </c>
      <c r="Y16" s="3">
        <f>_xlfn.XLOOKUP(V16,'Information '!$G$2:$G$8,'Information '!$I$2:$I$8)</f>
        <v>37.5</v>
      </c>
      <c r="Z16" s="3">
        <f>_xlfn.XLOOKUP(V16,'Information '!$G$2:$G$8,'Information '!$J$2:$J$8)</f>
        <v>-102.5</v>
      </c>
      <c r="AA16" s="15">
        <f t="shared" si="6"/>
        <v>8.485004419562781</v>
      </c>
    </row>
    <row r="17" spans="1:27" x14ac:dyDescent="0.35">
      <c r="A17" s="16"/>
      <c r="B17" s="13">
        <v>0</v>
      </c>
      <c r="C17" s="11">
        <v>4</v>
      </c>
      <c r="D17" s="12">
        <v>3</v>
      </c>
      <c r="E17" s="10" t="s">
        <v>3</v>
      </c>
      <c r="F17" s="3">
        <v>1</v>
      </c>
      <c r="G17" s="3">
        <f t="shared" si="1"/>
        <v>0</v>
      </c>
      <c r="H17" s="12">
        <v>23</v>
      </c>
      <c r="I17" s="3">
        <f t="shared" si="0"/>
        <v>0</v>
      </c>
      <c r="J17" s="13">
        <v>21</v>
      </c>
      <c r="K17" t="str">
        <f t="shared" si="2"/>
        <v>23X43</v>
      </c>
      <c r="M17" s="20" t="s">
        <v>53</v>
      </c>
      <c r="N17" s="21">
        <f>SUMPRODUCT(B5:B28,AA6:AA29)</f>
        <v>96283.846561393962</v>
      </c>
      <c r="U17" s="11">
        <v>4</v>
      </c>
      <c r="V17" s="12">
        <v>2</v>
      </c>
      <c r="W17" s="3">
        <f>_xlfn.XLOOKUP(U17,'Information '!$G$2:$G$8,'Information '!$I$2:$I$8)</f>
        <v>41.43</v>
      </c>
      <c r="X17" s="3">
        <f>_xlfn.XLOOKUP(U17,'Information '!$G$2:$G$8,'Information '!$J$2:$J$8)</f>
        <v>-94.98</v>
      </c>
      <c r="Y17" s="3">
        <f>_xlfn.XLOOKUP(V17,'Information '!$G$2:$G$8,'Information '!$I$2:$I$8)</f>
        <v>39.380000000000003</v>
      </c>
      <c r="Z17" s="3">
        <f>_xlfn.XLOOKUP(V17,'Information '!$G$2:$G$8,'Information '!$J$2:$J$8)</f>
        <v>-109.79</v>
      </c>
      <c r="AA17" s="15">
        <f t="shared" si="6"/>
        <v>14.951207309110528</v>
      </c>
    </row>
    <row r="18" spans="1:27" x14ac:dyDescent="0.35">
      <c r="A18" s="16"/>
      <c r="B18" s="13">
        <v>0</v>
      </c>
      <c r="C18" s="11">
        <v>4</v>
      </c>
      <c r="D18" s="12">
        <v>6</v>
      </c>
      <c r="E18" s="10" t="s">
        <v>6</v>
      </c>
      <c r="F18" s="3">
        <v>0</v>
      </c>
      <c r="G18" s="3">
        <f t="shared" si="1"/>
        <v>1</v>
      </c>
      <c r="H18" s="12">
        <v>14</v>
      </c>
      <c r="I18" s="3">
        <f t="shared" si="0"/>
        <v>0</v>
      </c>
      <c r="J18" s="13">
        <v>81</v>
      </c>
      <c r="K18" t="str">
        <f t="shared" si="2"/>
        <v>14X46</v>
      </c>
      <c r="U18" s="11">
        <v>4</v>
      </c>
      <c r="V18" s="12">
        <v>3</v>
      </c>
      <c r="W18" s="3">
        <f>_xlfn.XLOOKUP(U18,'Information '!$G$2:$G$8,'Information '!$I$2:$I$8)</f>
        <v>41.43</v>
      </c>
      <c r="X18" s="3">
        <f>_xlfn.XLOOKUP(U18,'Information '!$G$2:$G$8,'Information '!$J$2:$J$8)</f>
        <v>-94.98</v>
      </c>
      <c r="Y18" s="3">
        <f>_xlfn.XLOOKUP(V18,'Information '!$G$2:$G$8,'Information '!$I$2:$I$8)</f>
        <v>34.979999999999997</v>
      </c>
      <c r="Z18" s="3">
        <f>_xlfn.XLOOKUP(V18,'Information '!$G$2:$G$8,'Information '!$J$2:$J$8)</f>
        <v>-86.61</v>
      </c>
      <c r="AA18" s="15">
        <f t="shared" si="6"/>
        <v>10.566901154075405</v>
      </c>
    </row>
    <row r="19" spans="1:27" x14ac:dyDescent="0.35">
      <c r="A19" s="16"/>
      <c r="B19" s="13">
        <v>1670</v>
      </c>
      <c r="C19" s="11">
        <v>5</v>
      </c>
      <c r="D19" s="12">
        <v>1</v>
      </c>
      <c r="E19" s="10" t="s">
        <v>0</v>
      </c>
      <c r="F19" s="3">
        <v>1</v>
      </c>
      <c r="G19" s="3">
        <f t="shared" si="1"/>
        <v>1</v>
      </c>
      <c r="H19" s="12">
        <v>24</v>
      </c>
      <c r="I19" s="3">
        <f t="shared" si="0"/>
        <v>40080</v>
      </c>
      <c r="J19" s="13">
        <v>70</v>
      </c>
      <c r="K19" t="str">
        <f t="shared" si="2"/>
        <v>24X51</v>
      </c>
      <c r="P19" s="1"/>
      <c r="U19" s="11">
        <v>4</v>
      </c>
      <c r="V19" s="12">
        <v>6</v>
      </c>
      <c r="W19" s="3">
        <f>_xlfn.XLOOKUP(U19,'Information '!$G$2:$G$8,'Information '!$I$2:$I$8)</f>
        <v>41.43</v>
      </c>
      <c r="X19" s="3">
        <f>_xlfn.XLOOKUP(U19,'Information '!$G$2:$G$8,'Information '!$J$2:$J$8)</f>
        <v>-94.98</v>
      </c>
      <c r="Y19" s="3">
        <f>_xlfn.XLOOKUP(V19,'Information '!$G$2:$G$8,'Information '!$I$2:$I$8)</f>
        <v>40.07</v>
      </c>
      <c r="Z19" s="3">
        <f>_xlfn.XLOOKUP(V19,'Information '!$G$2:$G$8,'Information '!$J$2:$J$8)</f>
        <v>-101.01</v>
      </c>
      <c r="AA19" s="15">
        <f t="shared" si="6"/>
        <v>6.181464227834697</v>
      </c>
    </row>
    <row r="20" spans="1:27" x14ac:dyDescent="0.35">
      <c r="A20" s="16"/>
      <c r="B20" s="13">
        <v>0</v>
      </c>
      <c r="C20" s="11">
        <v>5</v>
      </c>
      <c r="D20" s="12">
        <v>6</v>
      </c>
      <c r="E20" s="10" t="s">
        <v>3</v>
      </c>
      <c r="F20" s="3">
        <v>1</v>
      </c>
      <c r="G20" s="3">
        <f t="shared" si="1"/>
        <v>1</v>
      </c>
      <c r="H20" s="12">
        <v>9</v>
      </c>
      <c r="I20" s="3">
        <f t="shared" si="0"/>
        <v>0</v>
      </c>
      <c r="J20" s="13">
        <v>72</v>
      </c>
      <c r="K20" t="str">
        <f t="shared" si="2"/>
        <v>9X56</v>
      </c>
      <c r="M20" s="20" t="s">
        <v>54</v>
      </c>
      <c r="N20" s="22">
        <f>SUMPRODUCT(B5:B28,F5:F28)</f>
        <v>7090.984933430007</v>
      </c>
      <c r="U20" s="11">
        <v>5</v>
      </c>
      <c r="V20" s="12">
        <v>1</v>
      </c>
      <c r="W20" s="3">
        <f>_xlfn.XLOOKUP(U20,'Information '!$G$2:$G$8,'Information '!$I$2:$I$8)</f>
        <v>33.270000000000003</v>
      </c>
      <c r="X20" s="3">
        <f>_xlfn.XLOOKUP(U20,'Information '!$G$2:$G$8,'Information '!$J$2:$J$8)</f>
        <v>-94.36</v>
      </c>
      <c r="Y20" s="3">
        <f>_xlfn.XLOOKUP(V20,'Information '!$G$2:$G$8,'Information '!$I$2:$I$8)</f>
        <v>37.5</v>
      </c>
      <c r="Z20" s="3">
        <f>_xlfn.XLOOKUP(V20,'Information '!$G$2:$G$8,'Information '!$J$2:$J$8)</f>
        <v>-102.5</v>
      </c>
      <c r="AA20" s="15">
        <f t="shared" si="6"/>
        <v>9.1734671744112095</v>
      </c>
    </row>
    <row r="21" spans="1:27" x14ac:dyDescent="0.35">
      <c r="A21" s="16"/>
      <c r="B21" s="13">
        <v>2480.9849334300075</v>
      </c>
      <c r="C21" s="11">
        <v>6</v>
      </c>
      <c r="D21" s="12">
        <v>1</v>
      </c>
      <c r="E21" s="10" t="s">
        <v>1</v>
      </c>
      <c r="F21" s="3">
        <v>1</v>
      </c>
      <c r="G21" s="3">
        <f t="shared" si="1"/>
        <v>1</v>
      </c>
      <c r="H21" s="12">
        <v>19</v>
      </c>
      <c r="I21" s="3">
        <f t="shared" si="0"/>
        <v>47138.713735170139</v>
      </c>
      <c r="J21" s="13">
        <v>105</v>
      </c>
      <c r="K21" t="str">
        <f t="shared" si="2"/>
        <v>19X61</v>
      </c>
      <c r="U21" s="11">
        <v>5</v>
      </c>
      <c r="V21" s="12">
        <v>6</v>
      </c>
      <c r="W21" s="3">
        <f>_xlfn.XLOOKUP(U21,'Information '!$G$2:$G$8,'Information '!$I$2:$I$8)</f>
        <v>33.270000000000003</v>
      </c>
      <c r="X21" s="3">
        <f>_xlfn.XLOOKUP(U21,'Information '!$G$2:$G$8,'Information '!$J$2:$J$8)</f>
        <v>-94.36</v>
      </c>
      <c r="Y21" s="3">
        <f>_xlfn.XLOOKUP(V21,'Information '!$G$2:$G$8,'Information '!$I$2:$I$8)</f>
        <v>40.07</v>
      </c>
      <c r="Z21" s="3">
        <f>_xlfn.XLOOKUP(V21,'Information '!$G$2:$G$8,'Information '!$J$2:$J$8)</f>
        <v>-101.01</v>
      </c>
      <c r="AA21" s="15">
        <f t="shared" si="6"/>
        <v>9.5111776347621664</v>
      </c>
    </row>
    <row r="22" spans="1:27" x14ac:dyDescent="0.35">
      <c r="A22" s="16"/>
      <c r="B22" s="13">
        <v>0</v>
      </c>
      <c r="C22" s="11">
        <v>6</v>
      </c>
      <c r="D22" s="12">
        <v>2</v>
      </c>
      <c r="E22" s="10" t="s">
        <v>0</v>
      </c>
      <c r="F22" s="3">
        <v>1</v>
      </c>
      <c r="G22" s="3">
        <f t="shared" si="1"/>
        <v>1</v>
      </c>
      <c r="H22" s="12">
        <v>8</v>
      </c>
      <c r="I22" s="3">
        <f t="shared" si="0"/>
        <v>0</v>
      </c>
      <c r="J22" s="13">
        <v>99</v>
      </c>
      <c r="K22" t="str">
        <f t="shared" si="2"/>
        <v>8X62</v>
      </c>
      <c r="U22" s="11">
        <v>6</v>
      </c>
      <c r="V22" s="12">
        <v>1</v>
      </c>
      <c r="W22" s="3">
        <f>_xlfn.XLOOKUP(U22,'Information '!$G$2:$G$8,'Information '!$I$2:$I$8)</f>
        <v>40.07</v>
      </c>
      <c r="X22" s="3">
        <f>_xlfn.XLOOKUP(U22,'Information '!$G$2:$G$8,'Information '!$J$2:$J$8)</f>
        <v>-101.01</v>
      </c>
      <c r="Y22" s="3">
        <f>_xlfn.XLOOKUP(V22,'Information '!$G$2:$G$8,'Information '!$I$2:$I$8)</f>
        <v>37.5</v>
      </c>
      <c r="Z22" s="3">
        <f>_xlfn.XLOOKUP(V22,'Information '!$G$2:$G$8,'Information '!$J$2:$J$8)</f>
        <v>-102.5</v>
      </c>
      <c r="AA22" s="15">
        <f t="shared" si="6"/>
        <v>2.9706901555025875</v>
      </c>
    </row>
    <row r="23" spans="1:27" x14ac:dyDescent="0.35">
      <c r="A23" s="16"/>
      <c r="B23" s="13">
        <v>0</v>
      </c>
      <c r="C23" s="11">
        <v>6</v>
      </c>
      <c r="D23" s="12">
        <v>3</v>
      </c>
      <c r="E23" s="10" t="s">
        <v>2</v>
      </c>
      <c r="F23" s="3">
        <v>0</v>
      </c>
      <c r="G23" s="3">
        <f t="shared" si="1"/>
        <v>0</v>
      </c>
      <c r="H23" s="12">
        <v>5</v>
      </c>
      <c r="I23" s="3">
        <f t="shared" si="0"/>
        <v>0</v>
      </c>
      <c r="J23" s="13">
        <v>33</v>
      </c>
      <c r="K23" t="str">
        <f t="shared" si="2"/>
        <v>5X63</v>
      </c>
      <c r="M23" s="20" t="s">
        <v>55</v>
      </c>
      <c r="N23" s="22">
        <f>SUMPRODUCT(B5:B28,G5:G28)</f>
        <v>11992.015066569993</v>
      </c>
      <c r="U23" s="11">
        <v>6</v>
      </c>
      <c r="V23" s="12">
        <v>2</v>
      </c>
      <c r="W23" s="3">
        <f>_xlfn.XLOOKUP(U23,'Information '!$G$2:$G$8,'Information '!$I$2:$I$8)</f>
        <v>40.07</v>
      </c>
      <c r="X23" s="3">
        <f>_xlfn.XLOOKUP(U23,'Information '!$G$2:$G$8,'Information '!$J$2:$J$8)</f>
        <v>-101.01</v>
      </c>
      <c r="Y23" s="3">
        <f>_xlfn.XLOOKUP(V23,'Information '!$G$2:$G$8,'Information '!$I$2:$I$8)</f>
        <v>39.380000000000003</v>
      </c>
      <c r="Z23" s="3">
        <f>_xlfn.XLOOKUP(V23,'Information '!$G$2:$G$8,'Information '!$J$2:$J$8)</f>
        <v>-109.79</v>
      </c>
      <c r="AA23" s="15">
        <f t="shared" si="6"/>
        <v>8.8070710227634716</v>
      </c>
    </row>
    <row r="24" spans="1:27" x14ac:dyDescent="0.35">
      <c r="A24" s="16"/>
      <c r="B24" s="13">
        <v>0</v>
      </c>
      <c r="C24" s="11">
        <v>6</v>
      </c>
      <c r="D24" s="12">
        <v>5</v>
      </c>
      <c r="E24" s="10" t="s">
        <v>0</v>
      </c>
      <c r="F24" s="3">
        <v>1</v>
      </c>
      <c r="G24" s="3">
        <f t="shared" si="1"/>
        <v>1</v>
      </c>
      <c r="H24" s="12">
        <v>11</v>
      </c>
      <c r="I24" s="3">
        <f t="shared" si="0"/>
        <v>0</v>
      </c>
      <c r="J24" s="13">
        <v>86</v>
      </c>
      <c r="K24" t="str">
        <f t="shared" si="2"/>
        <v>11X65</v>
      </c>
      <c r="U24" s="11">
        <v>6</v>
      </c>
      <c r="V24" s="12">
        <v>3</v>
      </c>
      <c r="W24" s="3">
        <f>_xlfn.XLOOKUP(U24,'Information '!$G$2:$G$8,'Information '!$I$2:$I$8)</f>
        <v>40.07</v>
      </c>
      <c r="X24" s="3">
        <f>_xlfn.XLOOKUP(U24,'Information '!$G$2:$G$8,'Information '!$J$2:$J$8)</f>
        <v>-101.01</v>
      </c>
      <c r="Y24" s="3">
        <f>_xlfn.XLOOKUP(V24,'Information '!$G$2:$G$8,'Information '!$I$2:$I$8)</f>
        <v>34.979999999999997</v>
      </c>
      <c r="Z24" s="3">
        <f>_xlfn.XLOOKUP(V24,'Information '!$G$2:$G$8,'Information '!$J$2:$J$8)</f>
        <v>-86.61</v>
      </c>
      <c r="AA24" s="15">
        <f t="shared" si="6"/>
        <v>15.273116905203082</v>
      </c>
    </row>
    <row r="25" spans="1:27" x14ac:dyDescent="0.35">
      <c r="A25" s="16"/>
      <c r="B25" s="13">
        <v>3238.015066569993</v>
      </c>
      <c r="C25" s="11">
        <v>7</v>
      </c>
      <c r="D25" s="12">
        <v>1</v>
      </c>
      <c r="E25" s="10" t="s">
        <v>2</v>
      </c>
      <c r="F25" s="3">
        <v>0</v>
      </c>
      <c r="G25" s="3">
        <f t="shared" si="1"/>
        <v>1</v>
      </c>
      <c r="H25" s="12">
        <v>16</v>
      </c>
      <c r="I25" s="3">
        <f t="shared" si="0"/>
        <v>51808.241065119888</v>
      </c>
      <c r="J25" s="13">
        <v>93</v>
      </c>
      <c r="K25" t="str">
        <f t="shared" si="2"/>
        <v>16X71</v>
      </c>
      <c r="M25" s="2" t="s">
        <v>56</v>
      </c>
      <c r="N25" s="2" t="s">
        <v>57</v>
      </c>
      <c r="O25" s="2" t="s">
        <v>58</v>
      </c>
      <c r="P25" s="2" t="s">
        <v>59</v>
      </c>
      <c r="Q25" s="2" t="s">
        <v>66</v>
      </c>
      <c r="R25" s="2" t="s">
        <v>67</v>
      </c>
      <c r="S25" s="2" t="s">
        <v>69</v>
      </c>
      <c r="U25" s="11">
        <v>6</v>
      </c>
      <c r="V25" s="12">
        <v>5</v>
      </c>
      <c r="W25" s="3">
        <f>_xlfn.XLOOKUP(U25,'Information '!$G$2:$G$8,'Information '!$I$2:$I$8)</f>
        <v>40.07</v>
      </c>
      <c r="X25" s="3">
        <f>_xlfn.XLOOKUP(U25,'Information '!$G$2:$G$8,'Information '!$J$2:$J$8)</f>
        <v>-101.01</v>
      </c>
      <c r="Y25" s="3">
        <f>_xlfn.XLOOKUP(V25,'Information '!$G$2:$G$8,'Information '!$I$2:$I$8)</f>
        <v>33.270000000000003</v>
      </c>
      <c r="Z25" s="3">
        <f>_xlfn.XLOOKUP(V25,'Information '!$G$2:$G$8,'Information '!$J$2:$J$8)</f>
        <v>-94.36</v>
      </c>
      <c r="AA25" s="15">
        <f t="shared" si="6"/>
        <v>9.5111776347621664</v>
      </c>
    </row>
    <row r="26" spans="1:27" x14ac:dyDescent="0.35">
      <c r="A26" s="16"/>
      <c r="B26" s="13">
        <v>0</v>
      </c>
      <c r="C26" s="11">
        <v>7</v>
      </c>
      <c r="D26" s="12">
        <v>3</v>
      </c>
      <c r="E26" s="10" t="s">
        <v>0</v>
      </c>
      <c r="F26" s="3">
        <v>1</v>
      </c>
      <c r="G26" s="3">
        <f t="shared" si="1"/>
        <v>1</v>
      </c>
      <c r="H26" s="12">
        <v>8</v>
      </c>
      <c r="I26" s="3">
        <f t="shared" si="0"/>
        <v>0</v>
      </c>
      <c r="J26" s="13">
        <v>86</v>
      </c>
      <c r="K26" t="str">
        <f t="shared" si="2"/>
        <v>8X73</v>
      </c>
      <c r="M26" s="3" t="s">
        <v>60</v>
      </c>
      <c r="N26" s="23">
        <f>SUMPRODUCT(B5:B28,H5:H28)</f>
        <v>211325.12053255996</v>
      </c>
      <c r="O26" s="24">
        <v>196581</v>
      </c>
      <c r="P26" s="23">
        <f>N26-O26</f>
        <v>14744.120532559959</v>
      </c>
      <c r="Q26" s="25">
        <f>P26/O26</f>
        <v>7.5002775103188798E-2</v>
      </c>
      <c r="R26" s="3">
        <v>1</v>
      </c>
      <c r="S26" s="3">
        <f>Q26*R26</f>
        <v>7.5002775103188798E-2</v>
      </c>
      <c r="U26" s="11">
        <v>7</v>
      </c>
      <c r="V26" s="12">
        <v>1</v>
      </c>
      <c r="W26" s="3">
        <f>_xlfn.XLOOKUP(U26,'Information '!$G$2:$G$8,'Information '!$I$2:$I$8)</f>
        <v>31.72</v>
      </c>
      <c r="X26" s="3">
        <f>_xlfn.XLOOKUP(U26,'Information '!$G$2:$G$8,'Information '!$J$2:$J$8)</f>
        <v>-103.45</v>
      </c>
      <c r="Y26" s="3">
        <f>_xlfn.XLOOKUP(V26,'Information '!$G$2:$G$8,'Information '!$I$2:$I$8)</f>
        <v>37.5</v>
      </c>
      <c r="Z26" s="3">
        <f>_xlfn.XLOOKUP(V26,'Information '!$G$2:$G$8,'Information '!$J$2:$J$8)</f>
        <v>-102.5</v>
      </c>
      <c r="AA26" s="15">
        <f t="shared" si="6"/>
        <v>5.8575506826659227</v>
      </c>
    </row>
    <row r="27" spans="1:27" x14ac:dyDescent="0.35">
      <c r="A27" s="16"/>
      <c r="B27" s="13">
        <v>0</v>
      </c>
      <c r="C27" s="11">
        <v>7</v>
      </c>
      <c r="D27" s="12">
        <v>5</v>
      </c>
      <c r="E27" s="10" t="s">
        <v>5</v>
      </c>
      <c r="F27" s="3">
        <v>1</v>
      </c>
      <c r="G27" s="3">
        <f t="shared" si="1"/>
        <v>1</v>
      </c>
      <c r="H27" s="12">
        <v>22</v>
      </c>
      <c r="I27" s="3">
        <f t="shared" si="0"/>
        <v>0</v>
      </c>
      <c r="J27" s="13">
        <v>88</v>
      </c>
      <c r="K27" t="str">
        <f t="shared" si="2"/>
        <v>22X75</v>
      </c>
      <c r="M27" s="3" t="s">
        <v>61</v>
      </c>
      <c r="N27" s="21">
        <f>SUMPRODUCT(B5:B28,AA6:AA29)</f>
        <v>96283.846561393962</v>
      </c>
      <c r="O27" s="24">
        <v>82502.03</v>
      </c>
      <c r="P27" s="23">
        <f t="shared" ref="P27:P29" si="7">N27-O27</f>
        <v>13781.816561393964</v>
      </c>
      <c r="Q27" s="25">
        <f t="shared" ref="Q27:Q29" si="8">P27/O27</f>
        <v>0.16704821155787275</v>
      </c>
      <c r="R27" s="3">
        <v>1</v>
      </c>
      <c r="S27" s="3">
        <f t="shared" ref="S27:S29" si="9">Q27*R27</f>
        <v>0.16704821155787275</v>
      </c>
      <c r="U27" s="11">
        <v>7</v>
      </c>
      <c r="V27" s="12">
        <v>3</v>
      </c>
      <c r="W27" s="3">
        <f>_xlfn.XLOOKUP(U27,'Information '!$G$2:$G$8,'Information '!$I$2:$I$8)</f>
        <v>31.72</v>
      </c>
      <c r="X27" s="3">
        <f>_xlfn.XLOOKUP(U27,'Information '!$G$2:$G$8,'Information '!$J$2:$J$8)</f>
        <v>-103.45</v>
      </c>
      <c r="Y27" s="3">
        <f>_xlfn.XLOOKUP(V27,'Information '!$G$2:$G$8,'Information '!$I$2:$I$8)</f>
        <v>34.979999999999997</v>
      </c>
      <c r="Z27" s="3">
        <f>_xlfn.XLOOKUP(V27,'Information '!$G$2:$G$8,'Information '!$J$2:$J$8)</f>
        <v>-86.61</v>
      </c>
      <c r="AA27" s="15">
        <f t="shared" si="6"/>
        <v>17.152644111040143</v>
      </c>
    </row>
    <row r="28" spans="1:27" x14ac:dyDescent="0.35">
      <c r="A28" s="16"/>
      <c r="B28" s="13">
        <v>0</v>
      </c>
      <c r="C28" s="11">
        <v>7</v>
      </c>
      <c r="D28" s="12">
        <v>6</v>
      </c>
      <c r="E28" s="10" t="s">
        <v>3</v>
      </c>
      <c r="F28" s="3">
        <v>1</v>
      </c>
      <c r="G28" s="3">
        <f t="shared" si="1"/>
        <v>1</v>
      </c>
      <c r="H28" s="12">
        <v>13</v>
      </c>
      <c r="I28" s="3">
        <f t="shared" si="0"/>
        <v>0</v>
      </c>
      <c r="J28" s="13">
        <v>91</v>
      </c>
      <c r="K28" t="str">
        <f t="shared" si="2"/>
        <v>13X76</v>
      </c>
      <c r="M28" s="3" t="s">
        <v>62</v>
      </c>
      <c r="N28" s="3">
        <f>SUMPRODUCT(B5:B28,F5:F28)</f>
        <v>7090.984933430007</v>
      </c>
      <c r="O28" s="22">
        <v>6076</v>
      </c>
      <c r="P28" s="23">
        <f t="shared" si="7"/>
        <v>1014.984933430007</v>
      </c>
      <c r="Q28" s="25">
        <f t="shared" si="8"/>
        <v>0.16704821155859234</v>
      </c>
      <c r="R28" s="3">
        <v>1</v>
      </c>
      <c r="S28" s="3">
        <f t="shared" si="9"/>
        <v>0.16704821155859234</v>
      </c>
      <c r="U28" s="11">
        <v>7</v>
      </c>
      <c r="V28" s="12">
        <v>5</v>
      </c>
      <c r="W28" s="3">
        <f>_xlfn.XLOOKUP(U28,'Information '!$G$2:$G$8,'Information '!$I$2:$I$8)</f>
        <v>31.72</v>
      </c>
      <c r="X28" s="3">
        <f>_xlfn.XLOOKUP(U28,'Information '!$G$2:$G$8,'Information '!$J$2:$J$8)</f>
        <v>-103.45</v>
      </c>
      <c r="Y28" s="3">
        <f>_xlfn.XLOOKUP(V28,'Information '!$G$2:$G$8,'Information '!$I$2:$I$8)</f>
        <v>33.270000000000003</v>
      </c>
      <c r="Z28" s="3">
        <f>_xlfn.XLOOKUP(V28,'Information '!$G$2:$G$8,'Information '!$J$2:$J$8)</f>
        <v>-94.36</v>
      </c>
      <c r="AA28" s="15">
        <f t="shared" si="6"/>
        <v>9.2212038259654623</v>
      </c>
    </row>
    <row r="29" spans="1:27" x14ac:dyDescent="0.35">
      <c r="K29" t="str">
        <f>_xlfn.TEXTJOIN("+",1,K5:K28)</f>
        <v>22X12+6X13+24X14+18X24+7X25+21X26+12X27+19X32+15X34+20X36+16X41+7X42+23X43+14X46+24X51+9X56+19X61+8X62+5X63+11X65+16X71+8X73+22X75+13X76</v>
      </c>
      <c r="M29" s="3" t="s">
        <v>63</v>
      </c>
      <c r="N29" s="3">
        <f>SUMPRODUCT(B5:B28,G5:G28)</f>
        <v>11992.015066569993</v>
      </c>
      <c r="O29" s="22">
        <v>11578</v>
      </c>
      <c r="P29" s="23">
        <f>N29-O29</f>
        <v>414.015066569993</v>
      </c>
      <c r="Q29" s="25">
        <f t="shared" si="8"/>
        <v>3.5758772376057436E-2</v>
      </c>
      <c r="R29" s="3">
        <v>1</v>
      </c>
      <c r="S29" s="3">
        <f t="shared" si="9"/>
        <v>3.5758772376057436E-2</v>
      </c>
      <c r="U29" s="11">
        <v>7</v>
      </c>
      <c r="V29" s="12">
        <v>6</v>
      </c>
      <c r="W29" s="3">
        <f>_xlfn.XLOOKUP(U29,'Information '!$G$2:$G$8,'Information '!$I$2:$I$8)</f>
        <v>31.72</v>
      </c>
      <c r="X29" s="3">
        <f>_xlfn.XLOOKUP(U29,'Information '!$G$2:$G$8,'Information '!$J$2:$J$8)</f>
        <v>-103.45</v>
      </c>
      <c r="Y29" s="3">
        <f>_xlfn.XLOOKUP(V29,'Information '!$G$2:$G$8,'Information '!$I$2:$I$8)</f>
        <v>40.07</v>
      </c>
      <c r="Z29" s="3">
        <f>_xlfn.XLOOKUP(V29,'Information '!$G$2:$G$8,'Information '!$J$2:$J$8)</f>
        <v>-101.01</v>
      </c>
      <c r="AA29" s="15">
        <f t="shared" si="6"/>
        <v>8.6992011127459303</v>
      </c>
    </row>
    <row r="31" spans="1:27" x14ac:dyDescent="0.35">
      <c r="M31" t="s">
        <v>68</v>
      </c>
      <c r="N31">
        <v>0.1670482115586161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DE5D-0127-4B7E-8024-478536E3D2B2}">
  <dimension ref="A4:AA31"/>
  <sheetViews>
    <sheetView tabSelected="1" topLeftCell="J11" workbookViewId="0">
      <selection activeCell="O16" sqref="O16"/>
    </sheetView>
  </sheetViews>
  <sheetFormatPr defaultRowHeight="14.5" x14ac:dyDescent="0.35"/>
  <cols>
    <col min="5" max="5" width="23.6328125" bestFit="1" customWidth="1"/>
    <col min="6" max="7" width="23.6328125" customWidth="1"/>
    <col min="8" max="8" width="20.1796875" bestFit="1" customWidth="1"/>
    <col min="9" max="9" width="12.54296875" bestFit="1" customWidth="1"/>
    <col min="10" max="10" width="15.1796875" bestFit="1" customWidth="1"/>
    <col min="11" max="11" width="6.7265625" customWidth="1"/>
    <col min="12" max="12" width="10.453125" bestFit="1" customWidth="1"/>
    <col min="13" max="13" width="23.36328125" bestFit="1" customWidth="1"/>
    <col min="14" max="14" width="15.81640625" bestFit="1" customWidth="1"/>
    <col min="15" max="15" width="12.1796875" bestFit="1" customWidth="1"/>
    <col min="16" max="16" width="12.90625" bestFit="1" customWidth="1"/>
    <col min="17" max="17" width="14.54296875" bestFit="1" customWidth="1"/>
    <col min="19" max="19" width="19" bestFit="1" customWidth="1"/>
    <col min="23" max="23" width="12.36328125" bestFit="1" customWidth="1"/>
    <col min="24" max="24" width="13.81640625" bestFit="1" customWidth="1"/>
    <col min="25" max="25" width="10" bestFit="1" customWidth="1"/>
    <col min="26" max="26" width="11" bestFit="1" customWidth="1"/>
    <col min="27" max="27" width="16.08984375" bestFit="1" customWidth="1"/>
  </cols>
  <sheetData>
    <row r="4" spans="1:27" x14ac:dyDescent="0.35">
      <c r="B4" s="2" t="s">
        <v>45</v>
      </c>
      <c r="C4" s="2" t="s">
        <v>25</v>
      </c>
      <c r="D4" s="2" t="s">
        <v>15</v>
      </c>
      <c r="E4" s="2" t="s">
        <v>17</v>
      </c>
      <c r="F4" s="2" t="s">
        <v>64</v>
      </c>
      <c r="G4" s="2" t="s">
        <v>65</v>
      </c>
      <c r="H4" s="2" t="s">
        <v>16</v>
      </c>
      <c r="I4" s="2" t="s">
        <v>51</v>
      </c>
      <c r="J4" s="2" t="s">
        <v>18</v>
      </c>
      <c r="L4" s="2"/>
      <c r="M4" s="2" t="s">
        <v>46</v>
      </c>
      <c r="N4" s="2" t="s">
        <v>47</v>
      </c>
      <c r="O4" s="2" t="s">
        <v>48</v>
      </c>
      <c r="P4" s="2" t="s">
        <v>49</v>
      </c>
      <c r="Q4" s="2" t="s">
        <v>50</v>
      </c>
      <c r="U4" s="3"/>
      <c r="V4" s="3"/>
      <c r="W4" s="10" t="s">
        <v>35</v>
      </c>
      <c r="X4" s="10" t="s">
        <v>36</v>
      </c>
      <c r="Y4" s="10" t="s">
        <v>37</v>
      </c>
      <c r="Z4" s="10" t="s">
        <v>38</v>
      </c>
    </row>
    <row r="5" spans="1:27" x14ac:dyDescent="0.35">
      <c r="A5" s="16"/>
      <c r="B5" s="13">
        <v>0</v>
      </c>
      <c r="C5" s="11">
        <v>1</v>
      </c>
      <c r="D5" s="12">
        <v>2</v>
      </c>
      <c r="E5" s="10" t="s">
        <v>7</v>
      </c>
      <c r="F5" s="3">
        <v>0</v>
      </c>
      <c r="G5" s="3">
        <f>IF(J5&gt;=70,1,0)</f>
        <v>1</v>
      </c>
      <c r="H5" s="12">
        <v>22</v>
      </c>
      <c r="I5" s="3">
        <f t="shared" ref="I5:I28" si="0">H5*B5</f>
        <v>0</v>
      </c>
      <c r="J5" s="13">
        <v>87</v>
      </c>
      <c r="K5" t="str">
        <f>_xlfn.CONCAT(H5,"X",C5,D5)</f>
        <v>22X12</v>
      </c>
      <c r="L5" s="11">
        <v>1</v>
      </c>
      <c r="M5" s="3" t="s">
        <v>8</v>
      </c>
      <c r="N5" s="3">
        <f>SUMIF($C$5:$C$28,L5,$B$5:$B$28)</f>
        <v>0</v>
      </c>
      <c r="O5" s="3">
        <f>SUMIF($D$5:$D$28,L5,$B$5:$B$28)</f>
        <v>8900</v>
      </c>
      <c r="P5" s="3">
        <f>N5-O5</f>
        <v>-8900</v>
      </c>
      <c r="Q5" s="13">
        <v>-8900</v>
      </c>
      <c r="U5" s="2" t="s">
        <v>25</v>
      </c>
      <c r="V5" s="2" t="s">
        <v>15</v>
      </c>
      <c r="W5" s="14" t="s">
        <v>40</v>
      </c>
      <c r="X5" s="14" t="s">
        <v>41</v>
      </c>
      <c r="Y5" s="14" t="s">
        <v>42</v>
      </c>
      <c r="Z5" s="14" t="s">
        <v>43</v>
      </c>
      <c r="AA5" s="14" t="s">
        <v>44</v>
      </c>
    </row>
    <row r="6" spans="1:27" x14ac:dyDescent="0.35">
      <c r="A6" s="16"/>
      <c r="B6" s="13">
        <v>0</v>
      </c>
      <c r="C6" s="11">
        <v>1</v>
      </c>
      <c r="D6" s="12">
        <v>3</v>
      </c>
      <c r="E6" s="10" t="s">
        <v>3</v>
      </c>
      <c r="F6" s="3">
        <v>1</v>
      </c>
      <c r="G6" s="3">
        <f t="shared" ref="G6:G28" si="1">IF(J6&gt;=70,1,0)</f>
        <v>0</v>
      </c>
      <c r="H6" s="12">
        <v>6</v>
      </c>
      <c r="I6" s="3">
        <f t="shared" si="0"/>
        <v>0</v>
      </c>
      <c r="J6" s="13">
        <v>38</v>
      </c>
      <c r="K6" t="str">
        <f t="shared" ref="K6:K29" si="2">_xlfn.CONCAT(H6,"X",C6,D6)</f>
        <v>6X13</v>
      </c>
      <c r="L6" s="11">
        <v>2</v>
      </c>
      <c r="M6" s="3" t="s">
        <v>9</v>
      </c>
      <c r="N6" s="3">
        <f t="shared" ref="N6:N11" si="3">SUMIF($C$5:$C$28,L6,$B$5:$B$28)</f>
        <v>1249</v>
      </c>
      <c r="O6" s="3">
        <f t="shared" ref="O6:O11" si="4">SUMIF($D$5:$D$28,L6,$B$5:$B$28)</f>
        <v>0</v>
      </c>
      <c r="P6" s="3">
        <f t="shared" ref="P6:P11" si="5">N6-O6</f>
        <v>1249</v>
      </c>
      <c r="Q6" s="13">
        <v>1249</v>
      </c>
      <c r="U6" s="11">
        <v>1</v>
      </c>
      <c r="V6" s="12">
        <v>2</v>
      </c>
      <c r="W6" s="3">
        <f>_xlfn.XLOOKUP(U6,'Information '!$G$2:$G$8,'Information '!$I$2:$I$8)</f>
        <v>37.5</v>
      </c>
      <c r="X6" s="3">
        <f>_xlfn.XLOOKUP(U6,'Information '!$G$2:$G$8,'Information '!$J$2:$J$8)</f>
        <v>-102.5</v>
      </c>
      <c r="Y6" s="3">
        <f>_xlfn.XLOOKUP(V6,'Information '!$G$2:$G$8,'Information '!$I$2:$I$8)</f>
        <v>39.380000000000003</v>
      </c>
      <c r="Z6" s="3">
        <f>_xlfn.XLOOKUP(V6,'Information '!$G$2:$G$8,'Information '!$J$2:$J$8)</f>
        <v>-109.79</v>
      </c>
      <c r="AA6" s="15">
        <f>SQRT((Y6-W6)^2+(Z6-X6)^2)</f>
        <v>7.5285124692730703</v>
      </c>
    </row>
    <row r="7" spans="1:27" x14ac:dyDescent="0.35">
      <c r="A7" s="16"/>
      <c r="B7" s="13">
        <v>0</v>
      </c>
      <c r="C7" s="11">
        <v>1</v>
      </c>
      <c r="D7" s="12">
        <v>4</v>
      </c>
      <c r="E7" s="10" t="s">
        <v>3</v>
      </c>
      <c r="F7" s="3">
        <v>1</v>
      </c>
      <c r="G7" s="3">
        <f t="shared" si="1"/>
        <v>1</v>
      </c>
      <c r="H7" s="12">
        <v>24</v>
      </c>
      <c r="I7" s="3">
        <f t="shared" si="0"/>
        <v>0</v>
      </c>
      <c r="J7" s="13">
        <v>97</v>
      </c>
      <c r="K7" t="str">
        <f t="shared" si="2"/>
        <v>24X14</v>
      </c>
      <c r="L7" s="11">
        <v>3</v>
      </c>
      <c r="M7" s="3" t="s">
        <v>10</v>
      </c>
      <c r="N7" s="3">
        <f t="shared" si="3"/>
        <v>1428.9999999999995</v>
      </c>
      <c r="O7" s="3">
        <f t="shared" si="4"/>
        <v>0</v>
      </c>
      <c r="P7" s="3">
        <f t="shared" si="5"/>
        <v>1428.9999999999995</v>
      </c>
      <c r="Q7" s="13">
        <v>1429</v>
      </c>
      <c r="U7" s="11">
        <v>1</v>
      </c>
      <c r="V7" s="12">
        <v>3</v>
      </c>
      <c r="W7" s="3">
        <f>_xlfn.XLOOKUP(U7,'Information '!$G$2:$G$8,'Information '!$I$2:$I$8)</f>
        <v>37.5</v>
      </c>
      <c r="X7" s="3">
        <f>_xlfn.XLOOKUP(U7,'Information '!$G$2:$G$8,'Information '!$J$2:$J$8)</f>
        <v>-102.5</v>
      </c>
      <c r="Y7" s="3">
        <f>_xlfn.XLOOKUP(V7,'Information '!$G$2:$G$8,'Information '!$I$2:$I$8)</f>
        <v>34.979999999999997</v>
      </c>
      <c r="Z7" s="3">
        <f>_xlfn.XLOOKUP(V7,'Information '!$G$2:$G$8,'Information '!$J$2:$J$8)</f>
        <v>-86.61</v>
      </c>
      <c r="AA7" s="15">
        <f t="shared" ref="AA7:AA29" si="6">SQRT((Y7-W7)^2+(Z7-X7)^2)</f>
        <v>16.088582908385685</v>
      </c>
    </row>
    <row r="8" spans="1:27" x14ac:dyDescent="0.35">
      <c r="A8" s="16"/>
      <c r="B8" s="13">
        <v>0</v>
      </c>
      <c r="C8" s="11">
        <v>2</v>
      </c>
      <c r="D8" s="12">
        <v>4</v>
      </c>
      <c r="E8" s="10" t="s">
        <v>4</v>
      </c>
      <c r="F8" s="3">
        <v>1</v>
      </c>
      <c r="G8" s="3">
        <f t="shared" si="1"/>
        <v>1</v>
      </c>
      <c r="H8" s="12">
        <v>18</v>
      </c>
      <c r="I8" s="3">
        <f t="shared" si="0"/>
        <v>0</v>
      </c>
      <c r="J8" s="13">
        <v>91</v>
      </c>
      <c r="K8" t="str">
        <f t="shared" si="2"/>
        <v>18X24</v>
      </c>
      <c r="L8" s="11">
        <v>4</v>
      </c>
      <c r="M8" s="3" t="s">
        <v>11</v>
      </c>
      <c r="N8" s="3">
        <f t="shared" si="3"/>
        <v>2704.9756063266154</v>
      </c>
      <c r="O8" s="3">
        <f t="shared" si="4"/>
        <v>1193.9756063266152</v>
      </c>
      <c r="P8" s="3">
        <f t="shared" si="5"/>
        <v>1511.0000000000002</v>
      </c>
      <c r="Q8" s="13">
        <v>1511</v>
      </c>
      <c r="U8" s="11">
        <v>1</v>
      </c>
      <c r="V8" s="12">
        <v>4</v>
      </c>
      <c r="W8" s="3">
        <f>_xlfn.XLOOKUP(U8,'Information '!$G$2:$G$8,'Information '!$I$2:$I$8)</f>
        <v>37.5</v>
      </c>
      <c r="X8" s="3">
        <f>_xlfn.XLOOKUP(U8,'Information '!$G$2:$G$8,'Information '!$J$2:$J$8)</f>
        <v>-102.5</v>
      </c>
      <c r="Y8" s="3">
        <f>_xlfn.XLOOKUP(V8,'Information '!$G$2:$G$8,'Information '!$I$2:$I$8)</f>
        <v>41.43</v>
      </c>
      <c r="Z8" s="3">
        <f>_xlfn.XLOOKUP(V8,'Information '!$G$2:$G$8,'Information '!$J$2:$J$8)</f>
        <v>-94.98</v>
      </c>
      <c r="AA8" s="15">
        <f t="shared" si="6"/>
        <v>8.485004419562781</v>
      </c>
    </row>
    <row r="9" spans="1:27" x14ac:dyDescent="0.35">
      <c r="A9" s="16"/>
      <c r="B9" s="13">
        <v>0</v>
      </c>
      <c r="C9" s="11">
        <v>2</v>
      </c>
      <c r="D9" s="12">
        <v>5</v>
      </c>
      <c r="E9" s="10" t="s">
        <v>6</v>
      </c>
      <c r="F9" s="3">
        <v>0</v>
      </c>
      <c r="G9" s="3">
        <f t="shared" si="1"/>
        <v>1</v>
      </c>
      <c r="H9" s="12">
        <v>7</v>
      </c>
      <c r="I9" s="3">
        <f t="shared" si="0"/>
        <v>0</v>
      </c>
      <c r="J9" s="13">
        <v>83</v>
      </c>
      <c r="K9" t="str">
        <f t="shared" si="2"/>
        <v>7X25</v>
      </c>
      <c r="L9" s="11">
        <v>5</v>
      </c>
      <c r="M9" s="3" t="s">
        <v>12</v>
      </c>
      <c r="N9" s="3">
        <f t="shared" si="3"/>
        <v>1670</v>
      </c>
      <c r="O9" s="3">
        <f t="shared" si="4"/>
        <v>0</v>
      </c>
      <c r="P9" s="3">
        <f t="shared" si="5"/>
        <v>1670</v>
      </c>
      <c r="Q9" s="13">
        <v>1670</v>
      </c>
      <c r="U9" s="11">
        <v>2</v>
      </c>
      <c r="V9" s="12">
        <v>4</v>
      </c>
      <c r="W9" s="3">
        <f>_xlfn.XLOOKUP(U9,'Information '!$G$2:$G$8,'Information '!$I$2:$I$8)</f>
        <v>39.380000000000003</v>
      </c>
      <c r="X9" s="3">
        <f>_xlfn.XLOOKUP(U9,'Information '!$G$2:$G$8,'Information '!$J$2:$J$8)</f>
        <v>-109.79</v>
      </c>
      <c r="Y9" s="3">
        <f>_xlfn.XLOOKUP(V9,'Information '!$G$2:$G$8,'Information '!$I$2:$I$8)</f>
        <v>41.43</v>
      </c>
      <c r="Z9" s="3">
        <f>_xlfn.XLOOKUP(V9,'Information '!$G$2:$G$8,'Information '!$J$2:$J$8)</f>
        <v>-94.98</v>
      </c>
      <c r="AA9" s="15">
        <f t="shared" si="6"/>
        <v>14.951207309110528</v>
      </c>
    </row>
    <row r="10" spans="1:27" x14ac:dyDescent="0.35">
      <c r="A10" s="16"/>
      <c r="B10" s="13">
        <v>312.9791277665222</v>
      </c>
      <c r="C10" s="11">
        <v>2</v>
      </c>
      <c r="D10" s="12">
        <v>6</v>
      </c>
      <c r="E10" s="10" t="s">
        <v>7</v>
      </c>
      <c r="F10" s="3">
        <v>0</v>
      </c>
      <c r="G10" s="3">
        <f t="shared" si="1"/>
        <v>1</v>
      </c>
      <c r="H10" s="12">
        <v>21</v>
      </c>
      <c r="I10" s="3">
        <f t="shared" si="0"/>
        <v>6572.5616830969666</v>
      </c>
      <c r="J10" s="13">
        <v>86</v>
      </c>
      <c r="K10" t="str">
        <f t="shared" si="2"/>
        <v>21X26</v>
      </c>
      <c r="L10" s="11">
        <v>6</v>
      </c>
      <c r="M10" s="3" t="s">
        <v>13</v>
      </c>
      <c r="N10" s="3">
        <f t="shared" si="3"/>
        <v>2014.003521439907</v>
      </c>
      <c r="O10" s="3">
        <f t="shared" si="4"/>
        <v>548.00352143990654</v>
      </c>
      <c r="P10" s="3">
        <f t="shared" si="5"/>
        <v>1466.0000000000005</v>
      </c>
      <c r="Q10" s="13">
        <v>1466</v>
      </c>
      <c r="U10" s="11">
        <v>2</v>
      </c>
      <c r="V10" s="12">
        <v>5</v>
      </c>
      <c r="W10" s="3">
        <f>_xlfn.XLOOKUP(U10,'Information '!$G$2:$G$8,'Information '!$I$2:$I$8)</f>
        <v>39.380000000000003</v>
      </c>
      <c r="X10" s="3">
        <f>_xlfn.XLOOKUP(U10,'Information '!$G$2:$G$8,'Information '!$J$2:$J$8)</f>
        <v>-109.79</v>
      </c>
      <c r="Y10" s="3">
        <f>_xlfn.XLOOKUP(V10,'Information '!$G$2:$G$8,'Information '!$I$2:$I$8)</f>
        <v>33.270000000000003</v>
      </c>
      <c r="Z10" s="3">
        <f>_xlfn.XLOOKUP(V10,'Information '!$G$2:$G$8,'Information '!$J$2:$J$8)</f>
        <v>-94.36</v>
      </c>
      <c r="AA10" s="15">
        <f t="shared" si="6"/>
        <v>16.595692212137468</v>
      </c>
    </row>
    <row r="11" spans="1:27" x14ac:dyDescent="0.35">
      <c r="A11" s="16"/>
      <c r="B11" s="13">
        <v>936.02087223347792</v>
      </c>
      <c r="C11" s="11">
        <v>2</v>
      </c>
      <c r="D11" s="12">
        <v>7</v>
      </c>
      <c r="E11" s="10" t="s">
        <v>7</v>
      </c>
      <c r="F11" s="3">
        <v>0</v>
      </c>
      <c r="G11" s="3">
        <f t="shared" si="1"/>
        <v>1</v>
      </c>
      <c r="H11" s="12">
        <v>12</v>
      </c>
      <c r="I11" s="3">
        <f t="shared" si="0"/>
        <v>11232.250466801735</v>
      </c>
      <c r="J11" s="13">
        <v>96</v>
      </c>
      <c r="K11" t="str">
        <f t="shared" si="2"/>
        <v>12X27</v>
      </c>
      <c r="L11" s="11">
        <v>7</v>
      </c>
      <c r="M11" s="3" t="s">
        <v>14</v>
      </c>
      <c r="N11" s="3">
        <f t="shared" si="3"/>
        <v>2511.0208722334778</v>
      </c>
      <c r="O11" s="3">
        <f t="shared" si="4"/>
        <v>936.02087223347792</v>
      </c>
      <c r="P11" s="3">
        <f t="shared" si="5"/>
        <v>1575</v>
      </c>
      <c r="Q11" s="13">
        <v>1575</v>
      </c>
      <c r="U11" s="11">
        <v>2</v>
      </c>
      <c r="V11" s="12">
        <v>6</v>
      </c>
      <c r="W11" s="3">
        <f>_xlfn.XLOOKUP(U11,'Information '!$G$2:$G$8,'Information '!$I$2:$I$8)</f>
        <v>39.380000000000003</v>
      </c>
      <c r="X11" s="3">
        <f>_xlfn.XLOOKUP(U11,'Information '!$G$2:$G$8,'Information '!$J$2:$J$8)</f>
        <v>-109.79</v>
      </c>
      <c r="Y11" s="3">
        <f>_xlfn.XLOOKUP(V11,'Information '!$G$2:$G$8,'Information '!$I$2:$I$8)</f>
        <v>40.07</v>
      </c>
      <c r="Z11" s="3">
        <f>_xlfn.XLOOKUP(V11,'Information '!$G$2:$G$8,'Information '!$J$2:$J$8)</f>
        <v>-101.01</v>
      </c>
      <c r="AA11" s="15">
        <f t="shared" si="6"/>
        <v>8.8070710227634716</v>
      </c>
    </row>
    <row r="12" spans="1:27" x14ac:dyDescent="0.35">
      <c r="A12" s="16"/>
      <c r="B12" s="13">
        <v>0</v>
      </c>
      <c r="C12" s="11">
        <v>3</v>
      </c>
      <c r="D12" s="12">
        <v>2</v>
      </c>
      <c r="E12" s="10" t="s">
        <v>3</v>
      </c>
      <c r="F12" s="3">
        <v>1</v>
      </c>
      <c r="G12" s="3">
        <f t="shared" si="1"/>
        <v>1</v>
      </c>
      <c r="H12" s="12">
        <v>19</v>
      </c>
      <c r="I12" s="3">
        <f t="shared" si="0"/>
        <v>0</v>
      </c>
      <c r="J12" s="13">
        <v>99</v>
      </c>
      <c r="K12" t="str">
        <f t="shared" si="2"/>
        <v>19X32</v>
      </c>
      <c r="U12" s="11">
        <v>2</v>
      </c>
      <c r="V12" s="12">
        <v>7</v>
      </c>
      <c r="W12" s="3">
        <f>_xlfn.XLOOKUP(U12,'Information '!$G$2:$G$8,'Information '!$I$2:$I$8)</f>
        <v>39.380000000000003</v>
      </c>
      <c r="X12" s="3">
        <f>_xlfn.XLOOKUP(U12,'Information '!$G$2:$G$8,'Information '!$J$2:$J$8)</f>
        <v>-109.79</v>
      </c>
      <c r="Y12" s="3">
        <f>_xlfn.XLOOKUP(V12,'Information '!$G$2:$G$8,'Information '!$I$2:$I$8)</f>
        <v>31.72</v>
      </c>
      <c r="Z12" s="3">
        <f>_xlfn.XLOOKUP(V12,'Information '!$G$2:$G$8,'Information '!$J$2:$J$8)</f>
        <v>-103.45</v>
      </c>
      <c r="AA12" s="15">
        <f t="shared" si="6"/>
        <v>9.9433998209867891</v>
      </c>
    </row>
    <row r="13" spans="1:27" x14ac:dyDescent="0.35">
      <c r="A13" s="16"/>
      <c r="B13" s="13">
        <v>1193.9756063266152</v>
      </c>
      <c r="C13" s="11">
        <v>3</v>
      </c>
      <c r="D13" s="12">
        <v>4</v>
      </c>
      <c r="E13" s="10" t="s">
        <v>3</v>
      </c>
      <c r="F13" s="3">
        <v>1</v>
      </c>
      <c r="G13" s="3">
        <f t="shared" si="1"/>
        <v>1</v>
      </c>
      <c r="H13" s="12">
        <v>15</v>
      </c>
      <c r="I13" s="3">
        <f t="shared" si="0"/>
        <v>17909.634094899229</v>
      </c>
      <c r="J13" s="13">
        <v>101</v>
      </c>
      <c r="K13" t="str">
        <f t="shared" si="2"/>
        <v>15X34</v>
      </c>
      <c r="U13" s="11">
        <v>3</v>
      </c>
      <c r="V13" s="12">
        <v>2</v>
      </c>
      <c r="W13" s="3">
        <f>_xlfn.XLOOKUP(U13,'Information '!$G$2:$G$8,'Information '!$I$2:$I$8)</f>
        <v>34.979999999999997</v>
      </c>
      <c r="X13" s="3">
        <f>_xlfn.XLOOKUP(U13,'Information '!$G$2:$G$8,'Information '!$J$2:$J$8)</f>
        <v>-86.61</v>
      </c>
      <c r="Y13" s="3">
        <f>_xlfn.XLOOKUP(V13,'Information '!$G$2:$G$8,'Information '!$I$2:$I$8)</f>
        <v>39.380000000000003</v>
      </c>
      <c r="Z13" s="3">
        <f>_xlfn.XLOOKUP(V13,'Information '!$G$2:$G$8,'Information '!$J$2:$J$8)</f>
        <v>-109.79</v>
      </c>
      <c r="AA13" s="15">
        <f t="shared" si="6"/>
        <v>23.59390599286181</v>
      </c>
    </row>
    <row r="14" spans="1:27" x14ac:dyDescent="0.35">
      <c r="A14" s="16"/>
      <c r="B14" s="13">
        <v>235.02439367338434</v>
      </c>
      <c r="C14" s="11">
        <v>3</v>
      </c>
      <c r="D14" s="12">
        <v>6</v>
      </c>
      <c r="E14" s="10" t="s">
        <v>1</v>
      </c>
      <c r="F14" s="3">
        <v>1</v>
      </c>
      <c r="G14" s="3">
        <f t="shared" si="1"/>
        <v>1</v>
      </c>
      <c r="H14" s="12">
        <v>20</v>
      </c>
      <c r="I14" s="3">
        <f t="shared" si="0"/>
        <v>4700.4878734676868</v>
      </c>
      <c r="J14" s="13">
        <v>94</v>
      </c>
      <c r="K14" t="str">
        <f t="shared" si="2"/>
        <v>20X36</v>
      </c>
      <c r="M14" s="20" t="s">
        <v>52</v>
      </c>
      <c r="N14" s="21">
        <f>SUMPRODUCT(B5:B28,H5:H28)</f>
        <v>202216.94468258534</v>
      </c>
      <c r="U14" s="11">
        <v>3</v>
      </c>
      <c r="V14" s="12">
        <v>4</v>
      </c>
      <c r="W14" s="3">
        <f>_xlfn.XLOOKUP(U14,'Information '!$G$2:$G$8,'Information '!$I$2:$I$8)</f>
        <v>34.979999999999997</v>
      </c>
      <c r="X14" s="3">
        <f>_xlfn.XLOOKUP(U14,'Information '!$G$2:$G$8,'Information '!$J$2:$J$8)</f>
        <v>-86.61</v>
      </c>
      <c r="Y14" s="3">
        <f>_xlfn.XLOOKUP(V14,'Information '!$G$2:$G$8,'Information '!$I$2:$I$8)</f>
        <v>41.43</v>
      </c>
      <c r="Z14" s="3">
        <f>_xlfn.XLOOKUP(V14,'Information '!$G$2:$G$8,'Information '!$J$2:$J$8)</f>
        <v>-94.98</v>
      </c>
      <c r="AA14" s="15">
        <f t="shared" si="6"/>
        <v>10.566901154075405</v>
      </c>
    </row>
    <row r="15" spans="1:27" x14ac:dyDescent="0.35">
      <c r="A15" s="16"/>
      <c r="B15" s="13">
        <v>2704.9756063266154</v>
      </c>
      <c r="C15" s="11">
        <v>4</v>
      </c>
      <c r="D15" s="12">
        <v>1</v>
      </c>
      <c r="E15" s="10" t="s">
        <v>4</v>
      </c>
      <c r="F15" s="3">
        <v>1</v>
      </c>
      <c r="G15" s="3">
        <f t="shared" si="1"/>
        <v>1</v>
      </c>
      <c r="H15" s="12">
        <v>16</v>
      </c>
      <c r="I15" s="3">
        <f t="shared" si="0"/>
        <v>43279.609701225847</v>
      </c>
      <c r="J15" s="13">
        <v>84</v>
      </c>
      <c r="K15" t="str">
        <f t="shared" si="2"/>
        <v>16X41</v>
      </c>
      <c r="U15" s="11">
        <v>3</v>
      </c>
      <c r="V15" s="12">
        <v>6</v>
      </c>
      <c r="W15" s="3">
        <f>_xlfn.XLOOKUP(U15,'Information '!$G$2:$G$8,'Information '!$I$2:$I$8)</f>
        <v>34.979999999999997</v>
      </c>
      <c r="X15" s="3">
        <f>_xlfn.XLOOKUP(U15,'Information '!$G$2:$G$8,'Information '!$J$2:$J$8)</f>
        <v>-86.61</v>
      </c>
      <c r="Y15" s="3">
        <f>_xlfn.XLOOKUP(V15,'Information '!$G$2:$G$8,'Information '!$I$2:$I$8)</f>
        <v>40.07</v>
      </c>
      <c r="Z15" s="3">
        <f>_xlfn.XLOOKUP(V15,'Information '!$G$2:$G$8,'Information '!$J$2:$J$8)</f>
        <v>-101.01</v>
      </c>
      <c r="AA15" s="15">
        <f t="shared" si="6"/>
        <v>15.273116905203082</v>
      </c>
    </row>
    <row r="16" spans="1:27" x14ac:dyDescent="0.35">
      <c r="A16" s="16"/>
      <c r="B16" s="13">
        <v>0</v>
      </c>
      <c r="C16" s="11">
        <v>4</v>
      </c>
      <c r="D16" s="12">
        <v>2</v>
      </c>
      <c r="E16" s="10" t="s">
        <v>0</v>
      </c>
      <c r="F16" s="3">
        <v>1</v>
      </c>
      <c r="G16" s="3">
        <f t="shared" si="1"/>
        <v>1</v>
      </c>
      <c r="H16" s="12">
        <v>7</v>
      </c>
      <c r="I16" s="3">
        <f t="shared" si="0"/>
        <v>0</v>
      </c>
      <c r="J16" s="13">
        <v>84</v>
      </c>
      <c r="K16" t="str">
        <f t="shared" si="2"/>
        <v>7X42</v>
      </c>
      <c r="U16" s="11">
        <v>4</v>
      </c>
      <c r="V16" s="12">
        <v>1</v>
      </c>
      <c r="W16" s="3">
        <f>_xlfn.XLOOKUP(U16,'Information '!$G$2:$G$8,'Information '!$I$2:$I$8)</f>
        <v>41.43</v>
      </c>
      <c r="X16" s="3">
        <f>_xlfn.XLOOKUP(U16,'Information '!$G$2:$G$8,'Information '!$J$2:$J$8)</f>
        <v>-94.98</v>
      </c>
      <c r="Y16" s="3">
        <f>_xlfn.XLOOKUP(V16,'Information '!$G$2:$G$8,'Information '!$I$2:$I$8)</f>
        <v>37.5</v>
      </c>
      <c r="Z16" s="3">
        <f>_xlfn.XLOOKUP(V16,'Information '!$G$2:$G$8,'Information '!$J$2:$J$8)</f>
        <v>-102.5</v>
      </c>
      <c r="AA16" s="15">
        <f t="shared" si="6"/>
        <v>8.485004419562781</v>
      </c>
    </row>
    <row r="17" spans="1:27" x14ac:dyDescent="0.35">
      <c r="A17" s="16"/>
      <c r="B17" s="13">
        <v>0</v>
      </c>
      <c r="C17" s="11">
        <v>4</v>
      </c>
      <c r="D17" s="12">
        <v>3</v>
      </c>
      <c r="E17" s="10" t="s">
        <v>3</v>
      </c>
      <c r="F17" s="3">
        <v>1</v>
      </c>
      <c r="G17" s="3">
        <f t="shared" si="1"/>
        <v>0</v>
      </c>
      <c r="H17" s="12">
        <v>23</v>
      </c>
      <c r="I17" s="3">
        <f t="shared" si="0"/>
        <v>0</v>
      </c>
      <c r="J17" s="13">
        <v>21</v>
      </c>
      <c r="K17" t="str">
        <f t="shared" si="2"/>
        <v>23X43</v>
      </c>
      <c r="M17" s="20" t="s">
        <v>53</v>
      </c>
      <c r="N17" s="21">
        <f>SUMPRODUCT(B5:B28,AA6:AA29)</f>
        <v>87232.669047253483</v>
      </c>
      <c r="U17" s="11">
        <v>4</v>
      </c>
      <c r="V17" s="12">
        <v>2</v>
      </c>
      <c r="W17" s="3">
        <f>_xlfn.XLOOKUP(U17,'Information '!$G$2:$G$8,'Information '!$I$2:$I$8)</f>
        <v>41.43</v>
      </c>
      <c r="X17" s="3">
        <f>_xlfn.XLOOKUP(U17,'Information '!$G$2:$G$8,'Information '!$J$2:$J$8)</f>
        <v>-94.98</v>
      </c>
      <c r="Y17" s="3">
        <f>_xlfn.XLOOKUP(V17,'Information '!$G$2:$G$8,'Information '!$I$2:$I$8)</f>
        <v>39.380000000000003</v>
      </c>
      <c r="Z17" s="3">
        <f>_xlfn.XLOOKUP(V17,'Information '!$G$2:$G$8,'Information '!$J$2:$J$8)</f>
        <v>-109.79</v>
      </c>
      <c r="AA17" s="15">
        <f t="shared" si="6"/>
        <v>14.951207309110528</v>
      </c>
    </row>
    <row r="18" spans="1:27" x14ac:dyDescent="0.35">
      <c r="A18" s="16"/>
      <c r="B18" s="13">
        <v>0</v>
      </c>
      <c r="C18" s="11">
        <v>4</v>
      </c>
      <c r="D18" s="12">
        <v>6</v>
      </c>
      <c r="E18" s="10" t="s">
        <v>6</v>
      </c>
      <c r="F18" s="3">
        <v>0</v>
      </c>
      <c r="G18" s="3">
        <f t="shared" si="1"/>
        <v>1</v>
      </c>
      <c r="H18" s="12">
        <v>14</v>
      </c>
      <c r="I18" s="3">
        <f t="shared" si="0"/>
        <v>0</v>
      </c>
      <c r="J18" s="13">
        <v>81</v>
      </c>
      <c r="K18" t="str">
        <f t="shared" si="2"/>
        <v>14X46</v>
      </c>
      <c r="U18" s="11">
        <v>4</v>
      </c>
      <c r="V18" s="12">
        <v>3</v>
      </c>
      <c r="W18" s="3">
        <f>_xlfn.XLOOKUP(U18,'Information '!$G$2:$G$8,'Information '!$I$2:$I$8)</f>
        <v>41.43</v>
      </c>
      <c r="X18" s="3">
        <f>_xlfn.XLOOKUP(U18,'Information '!$G$2:$G$8,'Information '!$J$2:$J$8)</f>
        <v>-94.98</v>
      </c>
      <c r="Y18" s="3">
        <f>_xlfn.XLOOKUP(V18,'Information '!$G$2:$G$8,'Information '!$I$2:$I$8)</f>
        <v>34.979999999999997</v>
      </c>
      <c r="Z18" s="3">
        <f>_xlfn.XLOOKUP(V18,'Information '!$G$2:$G$8,'Information '!$J$2:$J$8)</f>
        <v>-86.61</v>
      </c>
      <c r="AA18" s="15">
        <f t="shared" si="6"/>
        <v>10.566901154075405</v>
      </c>
    </row>
    <row r="19" spans="1:27" x14ac:dyDescent="0.35">
      <c r="A19" s="16"/>
      <c r="B19" s="13">
        <v>1670</v>
      </c>
      <c r="C19" s="11">
        <v>5</v>
      </c>
      <c r="D19" s="12">
        <v>1</v>
      </c>
      <c r="E19" s="10" t="s">
        <v>0</v>
      </c>
      <c r="F19" s="3">
        <v>1</v>
      </c>
      <c r="G19" s="3">
        <f t="shared" si="1"/>
        <v>1</v>
      </c>
      <c r="H19" s="12">
        <v>24</v>
      </c>
      <c r="I19" s="3">
        <f t="shared" si="0"/>
        <v>40080</v>
      </c>
      <c r="J19" s="13">
        <v>70</v>
      </c>
      <c r="K19" t="str">
        <f t="shared" si="2"/>
        <v>24X51</v>
      </c>
      <c r="P19" s="1"/>
      <c r="U19" s="11">
        <v>4</v>
      </c>
      <c r="V19" s="12">
        <v>6</v>
      </c>
      <c r="W19" s="3">
        <f>_xlfn.XLOOKUP(U19,'Information '!$G$2:$G$8,'Information '!$I$2:$I$8)</f>
        <v>41.43</v>
      </c>
      <c r="X19" s="3">
        <f>_xlfn.XLOOKUP(U19,'Information '!$G$2:$G$8,'Information '!$J$2:$J$8)</f>
        <v>-94.98</v>
      </c>
      <c r="Y19" s="3">
        <f>_xlfn.XLOOKUP(V19,'Information '!$G$2:$G$8,'Information '!$I$2:$I$8)</f>
        <v>40.07</v>
      </c>
      <c r="Z19" s="3">
        <f>_xlfn.XLOOKUP(V19,'Information '!$G$2:$G$8,'Information '!$J$2:$J$8)</f>
        <v>-101.01</v>
      </c>
      <c r="AA19" s="15">
        <f t="shared" si="6"/>
        <v>6.181464227834697</v>
      </c>
    </row>
    <row r="20" spans="1:27" x14ac:dyDescent="0.35">
      <c r="A20" s="16"/>
      <c r="B20" s="13">
        <v>0</v>
      </c>
      <c r="C20" s="11">
        <v>5</v>
      </c>
      <c r="D20" s="12">
        <v>6</v>
      </c>
      <c r="E20" s="10" t="s">
        <v>3</v>
      </c>
      <c r="F20" s="3">
        <v>1</v>
      </c>
      <c r="G20" s="3">
        <f t="shared" si="1"/>
        <v>1</v>
      </c>
      <c r="H20" s="12">
        <v>9</v>
      </c>
      <c r="I20" s="3">
        <f t="shared" si="0"/>
        <v>0</v>
      </c>
      <c r="J20" s="13">
        <v>72</v>
      </c>
      <c r="K20" t="str">
        <f t="shared" si="2"/>
        <v>9X56</v>
      </c>
      <c r="M20" s="20" t="s">
        <v>54</v>
      </c>
      <c r="N20" s="22">
        <f>SUMPRODUCT(B5:B28,F5:F28)</f>
        <v>7817.9791277665217</v>
      </c>
      <c r="U20" s="11">
        <v>5</v>
      </c>
      <c r="V20" s="12">
        <v>1</v>
      </c>
      <c r="W20" s="3">
        <f>_xlfn.XLOOKUP(U20,'Information '!$G$2:$G$8,'Information '!$I$2:$I$8)</f>
        <v>33.270000000000003</v>
      </c>
      <c r="X20" s="3">
        <f>_xlfn.XLOOKUP(U20,'Information '!$G$2:$G$8,'Information '!$J$2:$J$8)</f>
        <v>-94.36</v>
      </c>
      <c r="Y20" s="3">
        <f>_xlfn.XLOOKUP(V20,'Information '!$G$2:$G$8,'Information '!$I$2:$I$8)</f>
        <v>37.5</v>
      </c>
      <c r="Z20" s="3">
        <f>_xlfn.XLOOKUP(V20,'Information '!$G$2:$G$8,'Information '!$J$2:$J$8)</f>
        <v>-102.5</v>
      </c>
      <c r="AA20" s="15">
        <f t="shared" si="6"/>
        <v>9.1734671744112095</v>
      </c>
    </row>
    <row r="21" spans="1:27" x14ac:dyDescent="0.35">
      <c r="A21" s="16"/>
      <c r="B21" s="13">
        <v>2014.003521439907</v>
      </c>
      <c r="C21" s="11">
        <v>6</v>
      </c>
      <c r="D21" s="12">
        <v>1</v>
      </c>
      <c r="E21" s="10" t="s">
        <v>1</v>
      </c>
      <c r="F21" s="3">
        <v>1</v>
      </c>
      <c r="G21" s="3">
        <f t="shared" si="1"/>
        <v>1</v>
      </c>
      <c r="H21" s="12">
        <v>19</v>
      </c>
      <c r="I21" s="3">
        <f t="shared" si="0"/>
        <v>38266.066907358232</v>
      </c>
      <c r="J21" s="13">
        <v>105</v>
      </c>
      <c r="K21" t="str">
        <f t="shared" si="2"/>
        <v>19X61</v>
      </c>
      <c r="U21" s="11">
        <v>5</v>
      </c>
      <c r="V21" s="12">
        <v>6</v>
      </c>
      <c r="W21" s="3">
        <f>_xlfn.XLOOKUP(U21,'Information '!$G$2:$G$8,'Information '!$I$2:$I$8)</f>
        <v>33.270000000000003</v>
      </c>
      <c r="X21" s="3">
        <f>_xlfn.XLOOKUP(U21,'Information '!$G$2:$G$8,'Information '!$J$2:$J$8)</f>
        <v>-94.36</v>
      </c>
      <c r="Y21" s="3">
        <f>_xlfn.XLOOKUP(V21,'Information '!$G$2:$G$8,'Information '!$I$2:$I$8)</f>
        <v>40.07</v>
      </c>
      <c r="Z21" s="3">
        <f>_xlfn.XLOOKUP(V21,'Information '!$G$2:$G$8,'Information '!$J$2:$J$8)</f>
        <v>-101.01</v>
      </c>
      <c r="AA21" s="15">
        <f t="shared" si="6"/>
        <v>9.5111776347621664</v>
      </c>
    </row>
    <row r="22" spans="1:27" x14ac:dyDescent="0.35">
      <c r="A22" s="16"/>
      <c r="B22" s="13">
        <v>0</v>
      </c>
      <c r="C22" s="11">
        <v>6</v>
      </c>
      <c r="D22" s="12">
        <v>2</v>
      </c>
      <c r="E22" s="10" t="s">
        <v>0</v>
      </c>
      <c r="F22" s="3">
        <v>1</v>
      </c>
      <c r="G22" s="3">
        <f t="shared" si="1"/>
        <v>1</v>
      </c>
      <c r="H22" s="12">
        <v>8</v>
      </c>
      <c r="I22" s="3">
        <f t="shared" si="0"/>
        <v>0</v>
      </c>
      <c r="J22" s="13">
        <v>99</v>
      </c>
      <c r="K22" t="str">
        <f t="shared" si="2"/>
        <v>8X62</v>
      </c>
      <c r="U22" s="11">
        <v>6</v>
      </c>
      <c r="V22" s="12">
        <v>1</v>
      </c>
      <c r="W22" s="3">
        <f>_xlfn.XLOOKUP(U22,'Information '!$G$2:$G$8,'Information '!$I$2:$I$8)</f>
        <v>40.07</v>
      </c>
      <c r="X22" s="3">
        <f>_xlfn.XLOOKUP(U22,'Information '!$G$2:$G$8,'Information '!$J$2:$J$8)</f>
        <v>-101.01</v>
      </c>
      <c r="Y22" s="3">
        <f>_xlfn.XLOOKUP(V22,'Information '!$G$2:$G$8,'Information '!$I$2:$I$8)</f>
        <v>37.5</v>
      </c>
      <c r="Z22" s="3">
        <f>_xlfn.XLOOKUP(V22,'Information '!$G$2:$G$8,'Information '!$J$2:$J$8)</f>
        <v>-102.5</v>
      </c>
      <c r="AA22" s="15">
        <f t="shared" si="6"/>
        <v>2.9706901555025875</v>
      </c>
    </row>
    <row r="23" spans="1:27" x14ac:dyDescent="0.35">
      <c r="A23" s="16"/>
      <c r="B23" s="13">
        <v>0</v>
      </c>
      <c r="C23" s="11">
        <v>6</v>
      </c>
      <c r="D23" s="12">
        <v>3</v>
      </c>
      <c r="E23" s="10" t="s">
        <v>2</v>
      </c>
      <c r="F23" s="3">
        <v>0</v>
      </c>
      <c r="G23" s="3">
        <f t="shared" si="1"/>
        <v>0</v>
      </c>
      <c r="H23" s="12">
        <v>5</v>
      </c>
      <c r="I23" s="3">
        <f t="shared" si="0"/>
        <v>0</v>
      </c>
      <c r="J23" s="13">
        <v>33</v>
      </c>
      <c r="K23" t="str">
        <f t="shared" si="2"/>
        <v>5X63</v>
      </c>
      <c r="M23" s="20" t="s">
        <v>55</v>
      </c>
      <c r="N23" s="22">
        <f>SUMPRODUCT(B5:B28,G5:G28)</f>
        <v>11577.999999999998</v>
      </c>
      <c r="U23" s="11">
        <v>6</v>
      </c>
      <c r="V23" s="12">
        <v>2</v>
      </c>
      <c r="W23" s="3">
        <f>_xlfn.XLOOKUP(U23,'Information '!$G$2:$G$8,'Information '!$I$2:$I$8)</f>
        <v>40.07</v>
      </c>
      <c r="X23" s="3">
        <f>_xlfn.XLOOKUP(U23,'Information '!$G$2:$G$8,'Information '!$J$2:$J$8)</f>
        <v>-101.01</v>
      </c>
      <c r="Y23" s="3">
        <f>_xlfn.XLOOKUP(V23,'Information '!$G$2:$G$8,'Information '!$I$2:$I$8)</f>
        <v>39.380000000000003</v>
      </c>
      <c r="Z23" s="3">
        <f>_xlfn.XLOOKUP(V23,'Information '!$G$2:$G$8,'Information '!$J$2:$J$8)</f>
        <v>-109.79</v>
      </c>
      <c r="AA23" s="15">
        <f t="shared" si="6"/>
        <v>8.8070710227634716</v>
      </c>
    </row>
    <row r="24" spans="1:27" x14ac:dyDescent="0.35">
      <c r="A24" s="16"/>
      <c r="B24" s="13">
        <v>0</v>
      </c>
      <c r="C24" s="11">
        <v>6</v>
      </c>
      <c r="D24" s="12">
        <v>5</v>
      </c>
      <c r="E24" s="10" t="s">
        <v>0</v>
      </c>
      <c r="F24" s="3">
        <v>1</v>
      </c>
      <c r="G24" s="3">
        <f t="shared" si="1"/>
        <v>1</v>
      </c>
      <c r="H24" s="12">
        <v>11</v>
      </c>
      <c r="I24" s="3">
        <f t="shared" si="0"/>
        <v>0</v>
      </c>
      <c r="J24" s="13">
        <v>86</v>
      </c>
      <c r="K24" t="str">
        <f t="shared" si="2"/>
        <v>11X65</v>
      </c>
      <c r="U24" s="11">
        <v>6</v>
      </c>
      <c r="V24" s="12">
        <v>3</v>
      </c>
      <c r="W24" s="3">
        <f>_xlfn.XLOOKUP(U24,'Information '!$G$2:$G$8,'Information '!$I$2:$I$8)</f>
        <v>40.07</v>
      </c>
      <c r="X24" s="3">
        <f>_xlfn.XLOOKUP(U24,'Information '!$G$2:$G$8,'Information '!$J$2:$J$8)</f>
        <v>-101.01</v>
      </c>
      <c r="Y24" s="3">
        <f>_xlfn.XLOOKUP(V24,'Information '!$G$2:$G$8,'Information '!$I$2:$I$8)</f>
        <v>34.979999999999997</v>
      </c>
      <c r="Z24" s="3">
        <f>_xlfn.XLOOKUP(V24,'Information '!$G$2:$G$8,'Information '!$J$2:$J$8)</f>
        <v>-86.61</v>
      </c>
      <c r="AA24" s="15">
        <f t="shared" si="6"/>
        <v>15.273116905203082</v>
      </c>
    </row>
    <row r="25" spans="1:27" x14ac:dyDescent="0.35">
      <c r="A25" s="16"/>
      <c r="B25" s="13">
        <v>2511.0208722334778</v>
      </c>
      <c r="C25" s="11">
        <v>7</v>
      </c>
      <c r="D25" s="12">
        <v>1</v>
      </c>
      <c r="E25" s="10" t="s">
        <v>2</v>
      </c>
      <c r="F25" s="3">
        <v>0</v>
      </c>
      <c r="G25" s="3">
        <f t="shared" si="1"/>
        <v>1</v>
      </c>
      <c r="H25" s="12">
        <v>16</v>
      </c>
      <c r="I25" s="3">
        <f t="shared" si="0"/>
        <v>40176.333955735645</v>
      </c>
      <c r="J25" s="13">
        <v>93</v>
      </c>
      <c r="K25" t="str">
        <f t="shared" si="2"/>
        <v>16X71</v>
      </c>
      <c r="M25" s="2" t="s">
        <v>56</v>
      </c>
      <c r="N25" s="2" t="s">
        <v>57</v>
      </c>
      <c r="O25" s="2" t="s">
        <v>58</v>
      </c>
      <c r="P25" s="2" t="s">
        <v>59</v>
      </c>
      <c r="Q25" s="2" t="s">
        <v>66</v>
      </c>
      <c r="R25" s="2" t="s">
        <v>67</v>
      </c>
      <c r="S25" s="2" t="s">
        <v>69</v>
      </c>
      <c r="U25" s="11">
        <v>6</v>
      </c>
      <c r="V25" s="12">
        <v>5</v>
      </c>
      <c r="W25" s="3">
        <f>_xlfn.XLOOKUP(U25,'Information '!$G$2:$G$8,'Information '!$I$2:$I$8)</f>
        <v>40.07</v>
      </c>
      <c r="X25" s="3">
        <f>_xlfn.XLOOKUP(U25,'Information '!$G$2:$G$8,'Information '!$J$2:$J$8)</f>
        <v>-101.01</v>
      </c>
      <c r="Y25" s="3">
        <f>_xlfn.XLOOKUP(V25,'Information '!$G$2:$G$8,'Information '!$I$2:$I$8)</f>
        <v>33.270000000000003</v>
      </c>
      <c r="Z25" s="3">
        <f>_xlfn.XLOOKUP(V25,'Information '!$G$2:$G$8,'Information '!$J$2:$J$8)</f>
        <v>-94.36</v>
      </c>
      <c r="AA25" s="15">
        <f t="shared" si="6"/>
        <v>9.5111776347621664</v>
      </c>
    </row>
    <row r="26" spans="1:27" x14ac:dyDescent="0.35">
      <c r="A26" s="16"/>
      <c r="B26" s="13">
        <v>0</v>
      </c>
      <c r="C26" s="11">
        <v>7</v>
      </c>
      <c r="D26" s="12">
        <v>3</v>
      </c>
      <c r="E26" s="10" t="s">
        <v>0</v>
      </c>
      <c r="F26" s="3">
        <v>1</v>
      </c>
      <c r="G26" s="3">
        <f t="shared" si="1"/>
        <v>1</v>
      </c>
      <c r="H26" s="12">
        <v>8</v>
      </c>
      <c r="I26" s="3">
        <f t="shared" si="0"/>
        <v>0</v>
      </c>
      <c r="J26" s="13">
        <v>86</v>
      </c>
      <c r="K26" t="str">
        <f t="shared" si="2"/>
        <v>8X73</v>
      </c>
      <c r="M26" s="3" t="s">
        <v>60</v>
      </c>
      <c r="N26" s="23">
        <f>SUMPRODUCT(B5:B28,H5:H28)</f>
        <v>202216.94468258534</v>
      </c>
      <c r="O26" s="24">
        <v>196581</v>
      </c>
      <c r="P26" s="23">
        <f>N26-O26</f>
        <v>5635.9446825853374</v>
      </c>
      <c r="Q26" s="25">
        <f>P26/O26</f>
        <v>2.8669834229072686E-2</v>
      </c>
      <c r="R26" s="3">
        <v>10</v>
      </c>
      <c r="S26" s="3">
        <f>Q26*R26</f>
        <v>0.28669834229072688</v>
      </c>
      <c r="U26" s="11">
        <v>7</v>
      </c>
      <c r="V26" s="12">
        <v>1</v>
      </c>
      <c r="W26" s="3">
        <f>_xlfn.XLOOKUP(U26,'Information '!$G$2:$G$8,'Information '!$I$2:$I$8)</f>
        <v>31.72</v>
      </c>
      <c r="X26" s="3">
        <f>_xlfn.XLOOKUP(U26,'Information '!$G$2:$G$8,'Information '!$J$2:$J$8)</f>
        <v>-103.45</v>
      </c>
      <c r="Y26" s="3">
        <f>_xlfn.XLOOKUP(V26,'Information '!$G$2:$G$8,'Information '!$I$2:$I$8)</f>
        <v>37.5</v>
      </c>
      <c r="Z26" s="3">
        <f>_xlfn.XLOOKUP(V26,'Information '!$G$2:$G$8,'Information '!$J$2:$J$8)</f>
        <v>-102.5</v>
      </c>
      <c r="AA26" s="15">
        <f t="shared" si="6"/>
        <v>5.8575506826659227</v>
      </c>
    </row>
    <row r="27" spans="1:27" x14ac:dyDescent="0.35">
      <c r="A27" s="16"/>
      <c r="B27" s="13">
        <v>0</v>
      </c>
      <c r="C27" s="11">
        <v>7</v>
      </c>
      <c r="D27" s="12">
        <v>5</v>
      </c>
      <c r="E27" s="10" t="s">
        <v>5</v>
      </c>
      <c r="F27" s="3">
        <v>1</v>
      </c>
      <c r="G27" s="3">
        <f t="shared" si="1"/>
        <v>1</v>
      </c>
      <c r="H27" s="12">
        <v>22</v>
      </c>
      <c r="I27" s="3">
        <f t="shared" si="0"/>
        <v>0</v>
      </c>
      <c r="J27" s="13">
        <v>88</v>
      </c>
      <c r="K27" t="str">
        <f t="shared" si="2"/>
        <v>22X75</v>
      </c>
      <c r="M27" s="3" t="s">
        <v>61</v>
      </c>
      <c r="N27" s="21">
        <f>SUMPRODUCT(B5:B28,AA6:AA29)</f>
        <v>87232.669047253483</v>
      </c>
      <c r="O27" s="24">
        <v>82502.03</v>
      </c>
      <c r="P27" s="23">
        <f t="shared" ref="P27:P29" si="7">N27-O27</f>
        <v>4730.639047253484</v>
      </c>
      <c r="Q27" s="25">
        <f t="shared" ref="Q27:Q29" si="8">P27/O27</f>
        <v>5.7339668457291097E-2</v>
      </c>
      <c r="R27" s="3">
        <v>5</v>
      </c>
      <c r="S27" s="3">
        <f t="shared" ref="S27:S29" si="9">Q27*R27</f>
        <v>0.28669834228645547</v>
      </c>
      <c r="U27" s="11">
        <v>7</v>
      </c>
      <c r="V27" s="12">
        <v>3</v>
      </c>
      <c r="W27" s="3">
        <f>_xlfn.XLOOKUP(U27,'Information '!$G$2:$G$8,'Information '!$I$2:$I$8)</f>
        <v>31.72</v>
      </c>
      <c r="X27" s="3">
        <f>_xlfn.XLOOKUP(U27,'Information '!$G$2:$G$8,'Information '!$J$2:$J$8)</f>
        <v>-103.45</v>
      </c>
      <c r="Y27" s="3">
        <f>_xlfn.XLOOKUP(V27,'Information '!$G$2:$G$8,'Information '!$I$2:$I$8)</f>
        <v>34.979999999999997</v>
      </c>
      <c r="Z27" s="3">
        <f>_xlfn.XLOOKUP(V27,'Information '!$G$2:$G$8,'Information '!$J$2:$J$8)</f>
        <v>-86.61</v>
      </c>
      <c r="AA27" s="15">
        <f t="shared" si="6"/>
        <v>17.152644111040143</v>
      </c>
    </row>
    <row r="28" spans="1:27" x14ac:dyDescent="0.35">
      <c r="A28" s="16"/>
      <c r="B28" s="13">
        <v>0</v>
      </c>
      <c r="C28" s="11">
        <v>7</v>
      </c>
      <c r="D28" s="12">
        <v>6</v>
      </c>
      <c r="E28" s="10" t="s">
        <v>3</v>
      </c>
      <c r="F28" s="3">
        <v>1</v>
      </c>
      <c r="G28" s="3">
        <f t="shared" si="1"/>
        <v>1</v>
      </c>
      <c r="H28" s="12">
        <v>13</v>
      </c>
      <c r="I28" s="3">
        <f t="shared" si="0"/>
        <v>0</v>
      </c>
      <c r="J28" s="13">
        <v>91</v>
      </c>
      <c r="K28" t="str">
        <f t="shared" si="2"/>
        <v>13X76</v>
      </c>
      <c r="M28" s="3" t="s">
        <v>62</v>
      </c>
      <c r="N28" s="3">
        <f>SUMPRODUCT(B5:B28,F5:F28)</f>
        <v>7817.9791277665217</v>
      </c>
      <c r="O28" s="22">
        <v>6076</v>
      </c>
      <c r="P28" s="23">
        <f t="shared" si="7"/>
        <v>1741.9791277665217</v>
      </c>
      <c r="Q28" s="25">
        <f t="shared" si="8"/>
        <v>0.28669834229205426</v>
      </c>
      <c r="R28" s="3">
        <v>1</v>
      </c>
      <c r="S28" s="3">
        <f t="shared" si="9"/>
        <v>0.28669834229205426</v>
      </c>
      <c r="U28" s="11">
        <v>7</v>
      </c>
      <c r="V28" s="12">
        <v>5</v>
      </c>
      <c r="W28" s="3">
        <f>_xlfn.XLOOKUP(U28,'Information '!$G$2:$G$8,'Information '!$I$2:$I$8)</f>
        <v>31.72</v>
      </c>
      <c r="X28" s="3">
        <f>_xlfn.XLOOKUP(U28,'Information '!$G$2:$G$8,'Information '!$J$2:$J$8)</f>
        <v>-103.45</v>
      </c>
      <c r="Y28" s="3">
        <f>_xlfn.XLOOKUP(V28,'Information '!$G$2:$G$8,'Information '!$I$2:$I$8)</f>
        <v>33.270000000000003</v>
      </c>
      <c r="Z28" s="3">
        <f>_xlfn.XLOOKUP(V28,'Information '!$G$2:$G$8,'Information '!$J$2:$J$8)</f>
        <v>-94.36</v>
      </c>
      <c r="AA28" s="15">
        <f t="shared" si="6"/>
        <v>9.2212038259654623</v>
      </c>
    </row>
    <row r="29" spans="1:27" x14ac:dyDescent="0.35">
      <c r="K29" t="str">
        <f>_xlfn.TEXTJOIN("+",1,K5:K28)</f>
        <v>22X12+6X13+24X14+18X24+7X25+21X26+12X27+19X32+15X34+20X36+16X41+7X42+23X43+14X46+24X51+9X56+19X61+8X62+5X63+11X65+16X71+8X73+22X75+13X76</v>
      </c>
      <c r="M29" s="3" t="s">
        <v>63</v>
      </c>
      <c r="N29" s="3">
        <f>SUMPRODUCT(B5:B28,G5:G28)</f>
        <v>11577.999999999998</v>
      </c>
      <c r="O29" s="22">
        <v>11578</v>
      </c>
      <c r="P29" s="23">
        <f>N29-O29</f>
        <v>0</v>
      </c>
      <c r="Q29" s="25">
        <f t="shared" si="8"/>
        <v>0</v>
      </c>
      <c r="R29" s="3">
        <v>1</v>
      </c>
      <c r="S29" s="3">
        <f t="shared" si="9"/>
        <v>0</v>
      </c>
      <c r="U29" s="11">
        <v>7</v>
      </c>
      <c r="V29" s="12">
        <v>6</v>
      </c>
      <c r="W29" s="3">
        <f>_xlfn.XLOOKUP(U29,'Information '!$G$2:$G$8,'Information '!$I$2:$I$8)</f>
        <v>31.72</v>
      </c>
      <c r="X29" s="3">
        <f>_xlfn.XLOOKUP(U29,'Information '!$G$2:$G$8,'Information '!$J$2:$J$8)</f>
        <v>-103.45</v>
      </c>
      <c r="Y29" s="3">
        <f>_xlfn.XLOOKUP(V29,'Information '!$G$2:$G$8,'Information '!$I$2:$I$8)</f>
        <v>40.07</v>
      </c>
      <c r="Z29" s="3">
        <f>_xlfn.XLOOKUP(V29,'Information '!$G$2:$G$8,'Information '!$J$2:$J$8)</f>
        <v>-101.01</v>
      </c>
      <c r="AA29" s="15">
        <f t="shared" si="6"/>
        <v>8.6992011127459303</v>
      </c>
    </row>
    <row r="31" spans="1:27" x14ac:dyDescent="0.35">
      <c r="M31" t="s">
        <v>68</v>
      </c>
      <c r="N31">
        <v>0.28669834229196572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1C7F-57F6-470E-A003-98572046B1AC}">
  <dimension ref="D1:D25"/>
  <sheetViews>
    <sheetView workbookViewId="0">
      <selection activeCell="K16" sqref="K16"/>
    </sheetView>
  </sheetViews>
  <sheetFormatPr defaultRowHeight="14.5" x14ac:dyDescent="0.35"/>
  <cols>
    <col min="4" max="4" width="17.453125" customWidth="1"/>
  </cols>
  <sheetData>
    <row r="1" spans="4:4" x14ac:dyDescent="0.35">
      <c r="D1" s="2" t="s">
        <v>18</v>
      </c>
    </row>
    <row r="2" spans="4:4" x14ac:dyDescent="0.35">
      <c r="D2" s="13">
        <v>87</v>
      </c>
    </row>
    <row r="3" spans="4:4" x14ac:dyDescent="0.35">
      <c r="D3" s="13">
        <v>38</v>
      </c>
    </row>
    <row r="4" spans="4:4" x14ac:dyDescent="0.35">
      <c r="D4" s="13">
        <v>97</v>
      </c>
    </row>
    <row r="5" spans="4:4" x14ac:dyDescent="0.35">
      <c r="D5" s="13">
        <v>91</v>
      </c>
    </row>
    <row r="6" spans="4:4" x14ac:dyDescent="0.35">
      <c r="D6" s="13">
        <v>83</v>
      </c>
    </row>
    <row r="7" spans="4:4" x14ac:dyDescent="0.35">
      <c r="D7" s="13">
        <v>86</v>
      </c>
    </row>
    <row r="8" spans="4:4" x14ac:dyDescent="0.35">
      <c r="D8" s="13">
        <v>96</v>
      </c>
    </row>
    <row r="9" spans="4:4" x14ac:dyDescent="0.35">
      <c r="D9" s="13">
        <v>99</v>
      </c>
    </row>
    <row r="10" spans="4:4" x14ac:dyDescent="0.35">
      <c r="D10" s="13">
        <v>101</v>
      </c>
    </row>
    <row r="11" spans="4:4" x14ac:dyDescent="0.35">
      <c r="D11" s="13">
        <v>94</v>
      </c>
    </row>
    <row r="12" spans="4:4" x14ac:dyDescent="0.35">
      <c r="D12" s="13">
        <v>84</v>
      </c>
    </row>
    <row r="13" spans="4:4" x14ac:dyDescent="0.35">
      <c r="D13" s="13">
        <v>84</v>
      </c>
    </row>
    <row r="14" spans="4:4" x14ac:dyDescent="0.35">
      <c r="D14" s="13">
        <v>21</v>
      </c>
    </row>
    <row r="15" spans="4:4" x14ac:dyDescent="0.35">
      <c r="D15" s="13">
        <v>81</v>
      </c>
    </row>
    <row r="16" spans="4:4" x14ac:dyDescent="0.35">
      <c r="D16" s="13">
        <v>70</v>
      </c>
    </row>
    <row r="17" spans="4:4" x14ac:dyDescent="0.35">
      <c r="D17" s="13">
        <v>72</v>
      </c>
    </row>
    <row r="18" spans="4:4" x14ac:dyDescent="0.35">
      <c r="D18" s="13">
        <v>105</v>
      </c>
    </row>
    <row r="19" spans="4:4" x14ac:dyDescent="0.35">
      <c r="D19" s="13">
        <v>99</v>
      </c>
    </row>
    <row r="20" spans="4:4" x14ac:dyDescent="0.35">
      <c r="D20" s="13">
        <v>33</v>
      </c>
    </row>
    <row r="21" spans="4:4" x14ac:dyDescent="0.35">
      <c r="D21" s="13">
        <v>86</v>
      </c>
    </row>
    <row r="22" spans="4:4" x14ac:dyDescent="0.35">
      <c r="D22" s="13">
        <v>93</v>
      </c>
    </row>
    <row r="23" spans="4:4" x14ac:dyDescent="0.35">
      <c r="D23" s="13">
        <v>86</v>
      </c>
    </row>
    <row r="24" spans="4:4" x14ac:dyDescent="0.35">
      <c r="D24" s="13">
        <v>88</v>
      </c>
    </row>
    <row r="25" spans="4:4" x14ac:dyDescent="0.35">
      <c r="D25" s="13">
        <v>91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 </vt:lpstr>
      <vt:lpstr>Distance Model </vt:lpstr>
      <vt:lpstr>Transporation Model </vt:lpstr>
      <vt:lpstr>Transporation Model stipulation</vt:lpstr>
      <vt:lpstr>Congestion Levels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Gaskin</dc:creator>
  <cp:lastModifiedBy>Jessica Gaskin</cp:lastModifiedBy>
  <dcterms:created xsi:type="dcterms:W3CDTF">2025-04-16T22:27:13Z</dcterms:created>
  <dcterms:modified xsi:type="dcterms:W3CDTF">2025-04-22T00:00:43Z</dcterms:modified>
</cp:coreProperties>
</file>