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ssi\Box\Crab Lab Group Folder\Seasonal and Diet Field Data\Data entered\"/>
    </mc:Choice>
  </mc:AlternateContent>
  <xr:revisionPtr revIDLastSave="0" documentId="13_ncr:1_{B8B85565-87E1-484F-82EA-8B2F7AAC89DD}" xr6:coauthVersionLast="45" xr6:coauthVersionMax="45" xr10:uidLastSave="{00000000-0000-0000-0000-000000000000}"/>
  <bookViews>
    <workbookView xWindow="-120" yWindow="-18120" windowWidth="29040" windowHeight="17640" xr2:uid="{00000000-000D-0000-FFFF-FFFF00000000}"/>
  </bookViews>
  <sheets>
    <sheet name="Data entry" sheetId="1" r:id="rId1"/>
    <sheet name="species codes" sheetId="2" r:id="rId2"/>
  </sheets>
  <definedNames>
    <definedName name="_xlnm._FilterDatabase" localSheetId="0" hidden="1">'Data entry'!$A$1:$V$523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92" i="1" l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40" i="1"/>
  <c r="R541" i="1"/>
  <c r="R542" i="1"/>
  <c r="R543" i="1"/>
  <c r="R544" i="1"/>
  <c r="R545" i="1"/>
  <c r="R546" i="1"/>
  <c r="R547" i="1"/>
  <c r="R548" i="1"/>
  <c r="R549" i="1"/>
  <c r="R550" i="1"/>
  <c r="R529" i="1"/>
  <c r="R530" i="1"/>
  <c r="R531" i="1"/>
  <c r="R532" i="1"/>
  <c r="R533" i="1"/>
  <c r="R534" i="1"/>
  <c r="R535" i="1"/>
  <c r="R536" i="1"/>
  <c r="R537" i="1"/>
  <c r="R538" i="1"/>
  <c r="R539" i="1"/>
  <c r="R524" i="1"/>
  <c r="R525" i="1"/>
  <c r="R526" i="1"/>
  <c r="R527" i="1"/>
  <c r="R528" i="1"/>
  <c r="P608" i="1"/>
  <c r="P607" i="1"/>
  <c r="P603" i="1"/>
  <c r="P602" i="1"/>
  <c r="P598" i="1"/>
  <c r="P597" i="1"/>
  <c r="P592" i="1"/>
  <c r="P591" i="1"/>
  <c r="P586" i="1"/>
  <c r="P585" i="1"/>
  <c r="P584" i="1"/>
  <c r="P583" i="1"/>
  <c r="P575" i="1"/>
  <c r="P574" i="1"/>
  <c r="P573" i="1"/>
  <c r="P572" i="1"/>
  <c r="P564" i="1"/>
  <c r="P563" i="1"/>
  <c r="P560" i="1"/>
  <c r="P559" i="1"/>
  <c r="R488" i="1" l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17" i="1" l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6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3" i="1"/>
  <c r="R94" i="1"/>
  <c r="R95" i="1"/>
  <c r="R96" i="1"/>
  <c r="R99" i="1"/>
  <c r="R100" i="1"/>
  <c r="R101" i="1"/>
  <c r="R104" i="1"/>
  <c r="R105" i="1"/>
  <c r="R106" i="1"/>
  <c r="R107" i="1"/>
  <c r="R110" i="1"/>
  <c r="R111" i="1"/>
  <c r="R112" i="1"/>
  <c r="R115" i="1"/>
  <c r="R116" i="1"/>
  <c r="R117" i="1"/>
  <c r="R118" i="1"/>
  <c r="R119" i="1"/>
  <c r="R120" i="1"/>
  <c r="R121" i="1"/>
  <c r="R122" i="1"/>
  <c r="R125" i="1"/>
  <c r="R126" i="1"/>
  <c r="R127" i="1"/>
  <c r="R128" i="1"/>
  <c r="R131" i="1"/>
  <c r="R132" i="1"/>
  <c r="R133" i="1"/>
  <c r="R134" i="1"/>
  <c r="R137" i="1"/>
  <c r="R138" i="1"/>
  <c r="R139" i="1"/>
  <c r="R140" i="1"/>
  <c r="R143" i="1"/>
  <c r="R144" i="1"/>
  <c r="R145" i="1"/>
  <c r="R146" i="1"/>
  <c r="R149" i="1"/>
  <c r="R150" i="1"/>
  <c r="R151" i="1"/>
  <c r="R152" i="1"/>
  <c r="R155" i="1"/>
  <c r="R156" i="1"/>
  <c r="R157" i="1"/>
  <c r="R158" i="1"/>
  <c r="R159" i="1"/>
  <c r="R160" i="1"/>
  <c r="R161" i="1"/>
  <c r="R162" i="1"/>
  <c r="R165" i="1"/>
  <c r="R166" i="1"/>
  <c r="R167" i="1"/>
  <c r="R168" i="1"/>
  <c r="R171" i="1"/>
  <c r="R172" i="1"/>
  <c r="R173" i="1"/>
  <c r="R174" i="1"/>
  <c r="R175" i="1"/>
  <c r="R176" i="1"/>
  <c r="R177" i="1"/>
  <c r="R178" i="1"/>
  <c r="R181" i="1"/>
  <c r="R182" i="1"/>
  <c r="R183" i="1"/>
  <c r="R184" i="1"/>
  <c r="R185" i="1"/>
  <c r="R188" i="1"/>
  <c r="R189" i="1"/>
  <c r="R190" i="1"/>
  <c r="R191" i="1"/>
  <c r="R192" i="1"/>
  <c r="R193" i="1"/>
  <c r="R196" i="1"/>
  <c r="R197" i="1"/>
  <c r="R198" i="1"/>
  <c r="R199" i="1"/>
  <c r="R200" i="1"/>
  <c r="R201" i="1"/>
  <c r="R202" i="1"/>
  <c r="R203" i="1"/>
  <c r="R204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" i="1"/>
  <c r="P205" i="1"/>
  <c r="R205" i="1" s="1"/>
  <c r="P204" i="1"/>
  <c r="P195" i="1"/>
  <c r="R195" i="1" s="1"/>
  <c r="P194" i="1"/>
  <c r="R194" i="1" s="1"/>
  <c r="P187" i="1"/>
  <c r="R187" i="1" s="1"/>
  <c r="P186" i="1"/>
  <c r="R186" i="1" s="1"/>
  <c r="P180" i="1"/>
  <c r="R180" i="1" s="1"/>
  <c r="P179" i="1"/>
  <c r="R179" i="1" s="1"/>
  <c r="P170" i="1"/>
  <c r="R170" i="1" s="1"/>
  <c r="P169" i="1"/>
  <c r="R169" i="1" s="1"/>
  <c r="P164" i="1"/>
  <c r="R164" i="1" s="1"/>
  <c r="P163" i="1"/>
  <c r="R163" i="1" s="1"/>
  <c r="P154" i="1"/>
  <c r="R154" i="1" s="1"/>
  <c r="P153" i="1"/>
  <c r="R153" i="1" s="1"/>
  <c r="P148" i="1"/>
  <c r="R148" i="1" s="1"/>
  <c r="P147" i="1"/>
  <c r="R147" i="1" s="1"/>
  <c r="P142" i="1"/>
  <c r="R142" i="1" s="1"/>
  <c r="P141" i="1"/>
  <c r="R141" i="1" s="1"/>
  <c r="P136" i="1"/>
  <c r="R136" i="1" s="1"/>
  <c r="P135" i="1"/>
  <c r="R135" i="1" s="1"/>
  <c r="P130" i="1"/>
  <c r="R130" i="1" s="1"/>
  <c r="P129" i="1"/>
  <c r="R129" i="1" s="1"/>
  <c r="P124" i="1"/>
  <c r="R124" i="1" s="1"/>
  <c r="P123" i="1"/>
  <c r="R123" i="1" s="1"/>
  <c r="P114" i="1"/>
  <c r="R114" i="1" s="1"/>
  <c r="P113" i="1"/>
  <c r="R113" i="1" s="1"/>
  <c r="P109" i="1"/>
  <c r="R109" i="1" s="1"/>
  <c r="P108" i="1"/>
  <c r="R108" i="1" s="1"/>
  <c r="P103" i="1"/>
  <c r="R103" i="1" s="1"/>
  <c r="P102" i="1"/>
  <c r="R102" i="1" s="1"/>
  <c r="P98" i="1"/>
  <c r="R98" i="1" s="1"/>
  <c r="P97" i="1"/>
  <c r="R97" i="1" s="1"/>
  <c r="P92" i="1"/>
  <c r="R92" i="1" s="1"/>
  <c r="P91" i="1"/>
  <c r="R91" i="1" s="1"/>
  <c r="P9" i="1" l="1"/>
  <c r="R9" i="1" s="1"/>
  <c r="P8" i="1"/>
  <c r="R8" i="1" s="1"/>
  <c r="P7" i="1"/>
  <c r="R7" i="1" s="1"/>
  <c r="P5" i="1"/>
  <c r="R5" i="1" s="1"/>
  <c r="P4" i="1"/>
  <c r="R4" i="1" s="1"/>
  <c r="P3" i="1"/>
  <c r="R3" i="1" s="1"/>
</calcChain>
</file>

<file path=xl/sharedStrings.xml><?xml version="1.0" encoding="utf-8"?>
<sst xmlns="http://schemas.openxmlformats.org/spreadsheetml/2006/main" count="3511" uniqueCount="301">
  <si>
    <t>Site</t>
  </si>
  <si>
    <t>Date</t>
  </si>
  <si>
    <t>Time start</t>
  </si>
  <si>
    <t>Time end</t>
  </si>
  <si>
    <t>Tide</t>
  </si>
  <si>
    <t>Dist. (m) from shore</t>
  </si>
  <si>
    <t>Haul #</t>
  </si>
  <si>
    <t>Species</t>
  </si>
  <si>
    <t>Notes</t>
  </si>
  <si>
    <t>MPA /Reference</t>
  </si>
  <si>
    <t>Time of low tide</t>
  </si>
  <si>
    <t>Investgators</t>
  </si>
  <si>
    <t># of buckets</t>
  </si>
  <si>
    <t>Total Wet Weight (g)</t>
  </si>
  <si>
    <t>Inverts</t>
  </si>
  <si>
    <t>SP_CODE</t>
  </si>
  <si>
    <t>SCIENTIFIC_NAME</t>
  </si>
  <si>
    <t>type</t>
  </si>
  <si>
    <t>COMMON_NAME</t>
  </si>
  <si>
    <t>prior code</t>
  </si>
  <si>
    <t>notes</t>
  </si>
  <si>
    <t>CP</t>
  </si>
  <si>
    <t>Colpomenia peregrina</t>
  </si>
  <si>
    <t>brown</t>
  </si>
  <si>
    <t>.</t>
  </si>
  <si>
    <t>DL</t>
  </si>
  <si>
    <t>Desmarestia ligulata</t>
  </si>
  <si>
    <t>Acid Weed</t>
  </si>
  <si>
    <t>EGME</t>
  </si>
  <si>
    <t>Egregia menziesii</t>
  </si>
  <si>
    <t>Feather Boa Kelp</t>
  </si>
  <si>
    <t>E</t>
  </si>
  <si>
    <t>EA</t>
  </si>
  <si>
    <t>Eisenia arborea</t>
  </si>
  <si>
    <t>Southern Palm Kelp</t>
  </si>
  <si>
    <t>LAFA</t>
  </si>
  <si>
    <t>Laminaria farlowii</t>
  </si>
  <si>
    <t>Oar Weed</t>
  </si>
  <si>
    <t>MAPY</t>
  </si>
  <si>
    <t>Macrocystis pyrifera</t>
  </si>
  <si>
    <t>Giant Kelp</t>
  </si>
  <si>
    <t>M</t>
  </si>
  <si>
    <t>NELU</t>
  </si>
  <si>
    <t>Nereocystis luetkeana</t>
  </si>
  <si>
    <t>Mermaid's bladder</t>
  </si>
  <si>
    <t>PEPO</t>
  </si>
  <si>
    <t>Pelagophycus porra</t>
  </si>
  <si>
    <t>Brown</t>
  </si>
  <si>
    <t>Elk kelp</t>
  </si>
  <si>
    <t>POPA</t>
  </si>
  <si>
    <t>Postelsia palmaeformis</t>
  </si>
  <si>
    <t>Sea palm</t>
  </si>
  <si>
    <t>PTCA</t>
  </si>
  <si>
    <t>Pterygophora californica</t>
  </si>
  <si>
    <t>Palm Kelp</t>
  </si>
  <si>
    <t>SAHO</t>
  </si>
  <si>
    <t>Sargassum horneri</t>
  </si>
  <si>
    <t>SH</t>
  </si>
  <si>
    <t>non-native</t>
  </si>
  <si>
    <t>SAMU</t>
  </si>
  <si>
    <t>Sargassum muticum</t>
  </si>
  <si>
    <t>Wire-weed</t>
  </si>
  <si>
    <t>SM</t>
  </si>
  <si>
    <t>SAAG</t>
  </si>
  <si>
    <t>Sargassum agardhianum</t>
  </si>
  <si>
    <t>native</t>
  </si>
  <si>
    <t>CYOS</t>
  </si>
  <si>
    <t>Stephanocystis osmundacea</t>
  </si>
  <si>
    <t>Chainbladder kelp</t>
  </si>
  <si>
    <t>CYSTO</t>
  </si>
  <si>
    <t>prev. known as Cystoseira</t>
  </si>
  <si>
    <t>UNPI</t>
  </si>
  <si>
    <t>Undaria pinnatifida</t>
  </si>
  <si>
    <t>Wakame</t>
  </si>
  <si>
    <t>ZOFA</t>
  </si>
  <si>
    <t>Zonaria farlowii</t>
  </si>
  <si>
    <t>BRWN</t>
  </si>
  <si>
    <t>nonspecified Brown Alga</t>
  </si>
  <si>
    <t>BLD</t>
  </si>
  <si>
    <t>Unidentifiable juvenile kelp</t>
  </si>
  <si>
    <t>Unidentifiable juvenile kelp - not a unique species</t>
  </si>
  <si>
    <t>UBB</t>
  </si>
  <si>
    <t>Unidentifiable small brown blade</t>
  </si>
  <si>
    <t>Unidentified brown blade - not a unique species</t>
  </si>
  <si>
    <t>B</t>
  </si>
  <si>
    <t>COF</t>
  </si>
  <si>
    <t>Codium fragile</t>
  </si>
  <si>
    <t>green</t>
  </si>
  <si>
    <t>Dead Man's Fingers</t>
  </si>
  <si>
    <t>UV</t>
  </si>
  <si>
    <t>Ulva spp.</t>
  </si>
  <si>
    <t>Sea Lettuce</t>
  </si>
  <si>
    <t>G</t>
  </si>
  <si>
    <t>FG</t>
  </si>
  <si>
    <t>Ulva spp.; Sponogomorpha spp.</t>
  </si>
  <si>
    <t>Filamentous green</t>
  </si>
  <si>
    <t>GRN</t>
  </si>
  <si>
    <t>nonspecified green Alga</t>
  </si>
  <si>
    <t>RHCA</t>
  </si>
  <si>
    <t>Rhodymenia californica</t>
  </si>
  <si>
    <t>red</t>
  </si>
  <si>
    <t>CC</t>
  </si>
  <si>
    <t>Chondracanthus corymbiferus; Chondracanthus exasperatus</t>
  </si>
  <si>
    <t>CZ</t>
  </si>
  <si>
    <t>Chondracanthus spinosus</t>
  </si>
  <si>
    <t>CO</t>
  </si>
  <si>
    <t>Corallina officinalis</t>
  </si>
  <si>
    <t>Pink Feather Coralline</t>
  </si>
  <si>
    <t>GR</t>
  </si>
  <si>
    <t>Gelidium spp.</t>
  </si>
  <si>
    <t>Agarweed</t>
  </si>
  <si>
    <t>GS</t>
  </si>
  <si>
    <t>Gracilaria spp.</t>
  </si>
  <si>
    <t>IR</t>
  </si>
  <si>
    <t>Mazzaella spp.</t>
  </si>
  <si>
    <t>FR</t>
  </si>
  <si>
    <t>Rhodophyta</t>
  </si>
  <si>
    <t>filamentous red</t>
  </si>
  <si>
    <t>REDS</t>
  </si>
  <si>
    <r>
      <t>nonspecified</t>
    </r>
    <r>
      <rPr>
        <sz val="11"/>
        <color rgb="FF000000"/>
        <rFont val="Calibri"/>
        <family val="2"/>
        <scheme val="minor"/>
      </rPr>
      <t xml:space="preserve"> Red Alga</t>
    </r>
  </si>
  <si>
    <t>Red alga - not a unique species</t>
  </si>
  <si>
    <t>R</t>
  </si>
  <si>
    <t>PHSC</t>
  </si>
  <si>
    <t>Phyllospadix scouleri</t>
  </si>
  <si>
    <t>seagrass</t>
  </si>
  <si>
    <t>Surfgrass</t>
  </si>
  <si>
    <t>P</t>
  </si>
  <si>
    <t>PHTO</t>
  </si>
  <si>
    <t>Phyllospadix torreyi</t>
  </si>
  <si>
    <t>ZOMA</t>
  </si>
  <si>
    <t>Zostera marina</t>
  </si>
  <si>
    <t>Eelgrass</t>
  </si>
  <si>
    <t>Z</t>
  </si>
  <si>
    <t>NOSP</t>
  </si>
  <si>
    <t>no species present</t>
  </si>
  <si>
    <t>FTHR</t>
  </si>
  <si>
    <t>Feather</t>
  </si>
  <si>
    <t>F</t>
  </si>
  <si>
    <t>TVL</t>
  </si>
  <si>
    <t>Plantae</t>
  </si>
  <si>
    <t>Terrestrial plant LIVE</t>
  </si>
  <si>
    <t>D</t>
  </si>
  <si>
    <t>TDS</t>
  </si>
  <si>
    <t>Terrestrial detritus= dead plants</t>
  </si>
  <si>
    <t>MARA</t>
  </si>
  <si>
    <t>Animal</t>
  </si>
  <si>
    <t>Marine animal</t>
  </si>
  <si>
    <t>A</t>
  </si>
  <si>
    <t>TAR</t>
  </si>
  <si>
    <t>Tar</t>
  </si>
  <si>
    <t>PLA</t>
  </si>
  <si>
    <t>plastic</t>
  </si>
  <si>
    <t>TRA</t>
  </si>
  <si>
    <t>Trash</t>
  </si>
  <si>
    <t>WOOD</t>
  </si>
  <si>
    <t>Wood</t>
  </si>
  <si>
    <t>W</t>
  </si>
  <si>
    <t>CHAR</t>
  </si>
  <si>
    <t>Charcoal</t>
  </si>
  <si>
    <t>ABRO</t>
  </si>
  <si>
    <t>Abronia spp</t>
  </si>
  <si>
    <t>plant</t>
  </si>
  <si>
    <t>red or pink sand verbena</t>
  </si>
  <si>
    <t>AMBR</t>
  </si>
  <si>
    <t>Ambrosia chamissonis</t>
  </si>
  <si>
    <t>Beach burr</t>
  </si>
  <si>
    <t>ATRI</t>
  </si>
  <si>
    <t>Atriplex leucophylla</t>
  </si>
  <si>
    <t>Salt bush</t>
  </si>
  <si>
    <t>CAKI</t>
  </si>
  <si>
    <t>Cakile maritima</t>
  </si>
  <si>
    <t>Sea rocket</t>
  </si>
  <si>
    <t>DIST</t>
  </si>
  <si>
    <t>Distichlis spicata</t>
  </si>
  <si>
    <t>saltgrass</t>
  </si>
  <si>
    <t>NS</t>
  </si>
  <si>
    <t>Tetragonia tetragonioides</t>
  </si>
  <si>
    <t>New Zealand Spinach</t>
  </si>
  <si>
    <t>SEAH</t>
  </si>
  <si>
    <t>Heliotropium curassavicum</t>
  </si>
  <si>
    <t>Seaside Heliotrope</t>
  </si>
  <si>
    <t>SHELL</t>
  </si>
  <si>
    <t>shell</t>
  </si>
  <si>
    <t>COBB</t>
  </si>
  <si>
    <t>cobble</t>
  </si>
  <si>
    <t>substrate</t>
  </si>
  <si>
    <t>SICO</t>
  </si>
  <si>
    <t>Silvetia compressa</t>
  </si>
  <si>
    <t>algae</t>
  </si>
  <si>
    <t>rockweed</t>
  </si>
  <si>
    <t>HYDR</t>
  </si>
  <si>
    <t>hydroid</t>
  </si>
  <si>
    <t>animal</t>
  </si>
  <si>
    <t>FEC</t>
  </si>
  <si>
    <t>feces</t>
  </si>
  <si>
    <t>Bechers Bay</t>
  </si>
  <si>
    <t>Phyllospadix</t>
  </si>
  <si>
    <t>Subweight of bucket (g)</t>
  </si>
  <si>
    <t>Reds</t>
  </si>
  <si>
    <t>Green</t>
  </si>
  <si>
    <t>Desmerestia</t>
  </si>
  <si>
    <t>Cystoseira</t>
  </si>
  <si>
    <t>Schooler, Johnson, Sampson</t>
  </si>
  <si>
    <t>Percos</t>
  </si>
  <si>
    <t>Beresford, Dugan, Madden</t>
  </si>
  <si>
    <t>Mixed bucket</t>
  </si>
  <si>
    <t>Macrocystis</t>
  </si>
  <si>
    <t>Egregia</t>
  </si>
  <si>
    <t>Ulva</t>
  </si>
  <si>
    <t>Percent of bucket</t>
  </si>
  <si>
    <t>Pterogophora</t>
  </si>
  <si>
    <t>rockweed present</t>
  </si>
  <si>
    <t>skinny</t>
  </si>
  <si>
    <t>very sandy</t>
  </si>
  <si>
    <t>lots of rocks</t>
  </si>
  <si>
    <t>Chondracanthus</t>
  </si>
  <si>
    <t>Zostera</t>
  </si>
  <si>
    <t>Entered</t>
  </si>
  <si>
    <t>Checked</t>
  </si>
  <si>
    <t>JM 1/29/21</t>
  </si>
  <si>
    <t>MPA</t>
  </si>
  <si>
    <t>Dugan, Beresford, Madden</t>
  </si>
  <si>
    <t>50'</t>
  </si>
  <si>
    <t>2 buckets</t>
  </si>
  <si>
    <t>Laura Beresford 12/7/20</t>
  </si>
  <si>
    <t>weight of mixed bucket 5320g / 12 total buckets / subweights of components of one bucket</t>
  </si>
  <si>
    <t>POR</t>
  </si>
  <si>
    <t>weight of mixed bucket 3070g / 28 total buckets / subweights of components of one bucket</t>
  </si>
  <si>
    <t>weight of mixed bucket 2730g / 9 total buckets / subweights of components of one bucket</t>
  </si>
  <si>
    <t>Seine Size (ft)</t>
  </si>
  <si>
    <t>Reference</t>
  </si>
  <si>
    <t>low-incoming</t>
  </si>
  <si>
    <t>Madden, Beresford, Dugan</t>
  </si>
  <si>
    <t>weight of mixed bucket 2850g / 9 total buckets / subweights of components of one bucket</t>
  </si>
  <si>
    <t>weight of mixed bucket 2490g / 19 total buckets / subweights of components of one bucket</t>
  </si>
  <si>
    <t>weight of mixed bucket 3080g / 21 total buckets / subweights of components of one bucket</t>
  </si>
  <si>
    <t>weight of mixed bucket 2620g / 40 total buckets / subweights of components of one bucket</t>
  </si>
  <si>
    <t>weight of mixed bucket 2320g / 15 total buckets / subweights of components of one bucket</t>
  </si>
  <si>
    <t>weight of mixed bucket 2280g / 11 total buckets / subweights of components of one bucket</t>
  </si>
  <si>
    <t>1 around 300 mm corbina escaped the net</t>
  </si>
  <si>
    <t>*7</t>
  </si>
  <si>
    <t>6 bucket of MAPY/EGME/PHYLLO/REDS mix / picked up early to miss wrack</t>
  </si>
  <si>
    <t>*8</t>
  </si>
  <si>
    <t>10 bucket of MAPY/EGME/PHYLLO/REDS mix / picked up early to miss wrack</t>
  </si>
  <si>
    <t>*9</t>
  </si>
  <si>
    <t>15 bucket of MAPY/EGME/PHYLLO/REDS mix / picked up early to miss wrack</t>
  </si>
  <si>
    <t>Refugio</t>
  </si>
  <si>
    <t>low</t>
  </si>
  <si>
    <t>weight of mixed bucket 3240g / 62 total buckets / subweights of components of one bucket</t>
  </si>
  <si>
    <t>Laura Beresford 12/9/20</t>
  </si>
  <si>
    <t>weight of mixed bucket 4460g / 18 total buckets / subweights of components of one bucket</t>
  </si>
  <si>
    <t>LOB</t>
  </si>
  <si>
    <t>lobster molt</t>
  </si>
  <si>
    <t>weight of mixed bucket 2880g / 59 total buckets / subweights of components of one bucket</t>
  </si>
  <si>
    <t>weight of mixed bucket 4040g / 20 total buckets / subweights of components of one bucket</t>
  </si>
  <si>
    <t>weight of mixed bucket 2220g / 24 total buckets / subweights of components of one bucket</t>
  </si>
  <si>
    <t>Styela montereyensis</t>
  </si>
  <si>
    <t>Beresford, Mangino, Madden</t>
  </si>
  <si>
    <t>Code</t>
  </si>
  <si>
    <t>Sargassum</t>
  </si>
  <si>
    <t>R Beach</t>
  </si>
  <si>
    <t>Madden, Beresford, Vanderzee</t>
  </si>
  <si>
    <t>Neap</t>
  </si>
  <si>
    <t>Spring</t>
  </si>
  <si>
    <t>old</t>
  </si>
  <si>
    <t>fresh</t>
  </si>
  <si>
    <t>reds</t>
  </si>
  <si>
    <t>worm tube</t>
  </si>
  <si>
    <t>Lobster molt</t>
  </si>
  <si>
    <t>Zonaria</t>
  </si>
  <si>
    <t>Laminaria</t>
  </si>
  <si>
    <t>Urchin</t>
  </si>
  <si>
    <t>missing number of buckets haul 5</t>
  </si>
  <si>
    <t>NA</t>
  </si>
  <si>
    <t>misc. red</t>
  </si>
  <si>
    <t>misc. green</t>
  </si>
  <si>
    <t>Cystoseira osmundacea</t>
  </si>
  <si>
    <t>Order entered</t>
  </si>
  <si>
    <t>Dugan</t>
  </si>
  <si>
    <t>Cancer gracilis male 46mm / blepharipoda leg</t>
  </si>
  <si>
    <t>9cm Pisaster</t>
  </si>
  <si>
    <t>1 Cancer Antennarius female 84 mm</t>
  </si>
  <si>
    <t>Laura Beresford</t>
  </si>
  <si>
    <t>Jessica Madden 1/8/2021</t>
  </si>
  <si>
    <t>8:50am</t>
  </si>
  <si>
    <t>Total mixed bucket 1990 g / 12 buckets / subweights of components of 1 bucket</t>
  </si>
  <si>
    <t>**Haul 4 is a REDO because bag flipped (caught 1 TOPS, 1 Walleye, 1 barred)</t>
  </si>
  <si>
    <t>Total mixed bucket 1720 g / 6 buckets / subweights of components of 1 bucket</t>
  </si>
  <si>
    <t>9:00am</t>
  </si>
  <si>
    <t>8:30am</t>
  </si>
  <si>
    <t>Madden, Beresford</t>
  </si>
  <si>
    <t>3 kelp crabs (12mm,15mm,15mm), 31 sandcrabs</t>
  </si>
  <si>
    <t>Total mixed bucket 1740 g / 11 buckets / subweights of components of 1 bucket</t>
  </si>
  <si>
    <t>Total mixed bucket 1880 g / 10 buckets / subweights of components of 1 bucket</t>
  </si>
  <si>
    <t>9mm kelp crab</t>
  </si>
  <si>
    <t>Total mixed bucket 2220 g / 21 buckets / subweights of components of 1 bucket</t>
  </si>
  <si>
    <t>12mm kelp crab</t>
  </si>
  <si>
    <t>Total mixed bucket 1560 g / 30 buckets / subweights of components of 1 bucket</t>
  </si>
  <si>
    <t>Total mixed bucket 2920 g / 4 buckets / subweights of components of 1 bucket</t>
  </si>
  <si>
    <t>3 kelp crabs (12mm,12mm,15mm)</t>
  </si>
  <si>
    <t>Total mixed bucket 2440 g / 6 buckets / subweights of components of 1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</si>
</sst>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;@"/>
    <numFmt numFmtId="167" formatCode="[$-409]h:mm\ AM/PM;@"/>
  </numFmts>
  <fonts count="5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15" fontId="0" fillId="0" borderId="0" xfId="0" applyNumberFormat="1"/>
    <xf numFmtId="166" fontId="0" fillId="0" borderId="0" xfId="0" applyNumberFormat="1" applyFont="1"/>
    <xf numFmtId="166" fontId="0" fillId="0" borderId="0" xfId="0" applyNumberFormat="1"/>
    <xf numFmtId="20" fontId="0" fillId="0" borderId="0" xfId="0" applyNumberFormat="1"/>
    <xf numFmtId="0" fontId="4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0"/>
  <sheetViews>
    <sheetView tabSelected="1" workbookViewId="0">
      <pane ySplit="1" topLeftCell="A577" activePane="bottomLeft" state="frozen"/>
      <selection pane="bottomLeft" activeCell="R523" sqref="R523:R610"/>
    </sheetView>
  </sheetViews>
  <sheetFormatPr defaultRowHeight="14.5" x14ac:dyDescent="0.35"/>
  <cols>
    <col min="2" max="2" width="19" bestFit="1" customWidth="1"/>
    <col min="3" max="3" width="17.26953125" customWidth="1"/>
    <col min="4" max="4" width="10.08984375" style="5" bestFit="1" customWidth="1"/>
    <col min="5" max="5" width="8.81640625" customWidth="1"/>
    <col min="6" max="6" width="9.81640625" bestFit="1" customWidth="1"/>
    <col min="8" max="8" width="10" bestFit="1" customWidth="1"/>
    <col min="9" max="9" width="19.26953125" customWidth="1"/>
    <col min="10" max="10" width="18.08984375" bestFit="1" customWidth="1"/>
    <col min="11" max="11" width="12.26953125" customWidth="1"/>
    <col min="12" max="12" width="27.26953125" customWidth="1"/>
    <col min="13" max="14" width="16.1796875" customWidth="1"/>
    <col min="15" max="15" width="11.08984375" customWidth="1"/>
    <col min="16" max="16" width="21.7265625" customWidth="1"/>
  </cols>
  <sheetData>
    <row r="1" spans="1:22" s="1" customFormat="1" x14ac:dyDescent="0.35">
      <c r="A1" s="1" t="s">
        <v>277</v>
      </c>
      <c r="B1" s="1" t="s">
        <v>0</v>
      </c>
      <c r="C1" s="1" t="s">
        <v>9</v>
      </c>
      <c r="D1" s="4" t="s">
        <v>1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11</v>
      </c>
      <c r="J1" s="1" t="s">
        <v>5</v>
      </c>
      <c r="K1" s="1" t="s">
        <v>229</v>
      </c>
      <c r="L1" s="1" t="s">
        <v>6</v>
      </c>
      <c r="M1" s="1" t="s">
        <v>7</v>
      </c>
      <c r="N1" s="1" t="s">
        <v>258</v>
      </c>
      <c r="O1" s="1" t="s">
        <v>209</v>
      </c>
      <c r="P1" s="1" t="s">
        <v>197</v>
      </c>
      <c r="Q1" s="1" t="s">
        <v>12</v>
      </c>
      <c r="R1" s="1" t="s">
        <v>13</v>
      </c>
      <c r="S1" s="1" t="s">
        <v>14</v>
      </c>
      <c r="T1" s="1" t="s">
        <v>8</v>
      </c>
      <c r="U1" s="1" t="s">
        <v>217</v>
      </c>
      <c r="V1" s="1" t="s">
        <v>218</v>
      </c>
    </row>
    <row r="2" spans="1:22" x14ac:dyDescent="0.35">
      <c r="A2">
        <v>1</v>
      </c>
      <c r="B2" t="s">
        <v>195</v>
      </c>
      <c r="D2" s="5">
        <v>43631</v>
      </c>
      <c r="I2" t="s">
        <v>202</v>
      </c>
      <c r="J2">
        <v>18</v>
      </c>
      <c r="K2">
        <v>50</v>
      </c>
      <c r="L2">
        <v>1</v>
      </c>
      <c r="M2" t="s">
        <v>196</v>
      </c>
      <c r="O2">
        <v>1</v>
      </c>
      <c r="P2">
        <v>1500</v>
      </c>
      <c r="Q2">
        <v>45</v>
      </c>
      <c r="R2">
        <f>O2*Q2*P2</f>
        <v>67500</v>
      </c>
      <c r="U2" t="s">
        <v>219</v>
      </c>
    </row>
    <row r="3" spans="1:22" x14ac:dyDescent="0.35">
      <c r="A3">
        <v>2</v>
      </c>
      <c r="B3" t="s">
        <v>195</v>
      </c>
      <c r="D3" s="5">
        <v>43631</v>
      </c>
      <c r="I3" t="s">
        <v>202</v>
      </c>
      <c r="J3">
        <v>18</v>
      </c>
      <c r="K3">
        <v>50</v>
      </c>
      <c r="L3">
        <v>1</v>
      </c>
      <c r="M3" t="s">
        <v>198</v>
      </c>
      <c r="O3">
        <v>1</v>
      </c>
      <c r="P3">
        <f>3000*0.25</f>
        <v>750</v>
      </c>
      <c r="Q3">
        <v>45</v>
      </c>
      <c r="R3">
        <f t="shared" ref="R3:R66" si="0">O3*Q3*P3</f>
        <v>33750</v>
      </c>
      <c r="U3" t="s">
        <v>219</v>
      </c>
    </row>
    <row r="4" spans="1:22" x14ac:dyDescent="0.35">
      <c r="A4">
        <v>3</v>
      </c>
      <c r="B4" t="s">
        <v>195</v>
      </c>
      <c r="D4" s="5">
        <v>43631</v>
      </c>
      <c r="I4" t="s">
        <v>202</v>
      </c>
      <c r="J4">
        <v>18</v>
      </c>
      <c r="K4">
        <v>50</v>
      </c>
      <c r="L4">
        <v>1</v>
      </c>
      <c r="M4" t="s">
        <v>199</v>
      </c>
      <c r="O4">
        <v>1</v>
      </c>
      <c r="P4">
        <f>3000*0.15</f>
        <v>450</v>
      </c>
      <c r="Q4">
        <v>45</v>
      </c>
      <c r="R4">
        <f t="shared" si="0"/>
        <v>20250</v>
      </c>
      <c r="U4" t="s">
        <v>219</v>
      </c>
    </row>
    <row r="5" spans="1:22" x14ac:dyDescent="0.35">
      <c r="A5">
        <v>4</v>
      </c>
      <c r="B5" t="s">
        <v>195</v>
      </c>
      <c r="D5" s="5">
        <v>43631</v>
      </c>
      <c r="I5" t="s">
        <v>202</v>
      </c>
      <c r="J5">
        <v>18</v>
      </c>
      <c r="K5">
        <v>50</v>
      </c>
      <c r="L5">
        <v>1</v>
      </c>
      <c r="M5" t="s">
        <v>47</v>
      </c>
      <c r="O5">
        <v>1</v>
      </c>
      <c r="P5">
        <f>3000*0.1</f>
        <v>300</v>
      </c>
      <c r="Q5">
        <v>45</v>
      </c>
      <c r="R5">
        <f t="shared" si="0"/>
        <v>13500</v>
      </c>
      <c r="U5" t="s">
        <v>219</v>
      </c>
    </row>
    <row r="6" spans="1:22" x14ac:dyDescent="0.35">
      <c r="A6">
        <v>5</v>
      </c>
      <c r="B6" t="s">
        <v>195</v>
      </c>
      <c r="D6" s="5">
        <v>43631</v>
      </c>
      <c r="I6" t="s">
        <v>202</v>
      </c>
      <c r="J6">
        <v>18</v>
      </c>
      <c r="K6">
        <v>50</v>
      </c>
      <c r="L6">
        <v>2</v>
      </c>
      <c r="M6" t="s">
        <v>196</v>
      </c>
      <c r="O6">
        <v>1</v>
      </c>
      <c r="P6">
        <v>1500</v>
      </c>
      <c r="Q6">
        <v>51</v>
      </c>
      <c r="R6">
        <f t="shared" si="0"/>
        <v>76500</v>
      </c>
      <c r="U6" t="s">
        <v>219</v>
      </c>
    </row>
    <row r="7" spans="1:22" x14ac:dyDescent="0.35">
      <c r="A7">
        <v>6</v>
      </c>
      <c r="B7" t="s">
        <v>195</v>
      </c>
      <c r="D7" s="5">
        <v>43631</v>
      </c>
      <c r="I7" t="s">
        <v>202</v>
      </c>
      <c r="J7">
        <v>18</v>
      </c>
      <c r="K7">
        <v>50</v>
      </c>
      <c r="L7">
        <v>2</v>
      </c>
      <c r="M7" t="s">
        <v>198</v>
      </c>
      <c r="O7">
        <v>1</v>
      </c>
      <c r="P7">
        <f>3000*0.25</f>
        <v>750</v>
      </c>
      <c r="Q7">
        <v>51</v>
      </c>
      <c r="R7">
        <f t="shared" si="0"/>
        <v>38250</v>
      </c>
      <c r="U7" t="s">
        <v>219</v>
      </c>
    </row>
    <row r="8" spans="1:22" x14ac:dyDescent="0.35">
      <c r="A8">
        <v>7</v>
      </c>
      <c r="B8" t="s">
        <v>195</v>
      </c>
      <c r="D8" s="5">
        <v>43631</v>
      </c>
      <c r="I8" t="s">
        <v>202</v>
      </c>
      <c r="J8">
        <v>18</v>
      </c>
      <c r="K8">
        <v>50</v>
      </c>
      <c r="L8">
        <v>2</v>
      </c>
      <c r="M8" t="s">
        <v>199</v>
      </c>
      <c r="O8">
        <v>1</v>
      </c>
      <c r="P8">
        <f>3000*0.15</f>
        <v>450</v>
      </c>
      <c r="Q8">
        <v>51</v>
      </c>
      <c r="R8">
        <f t="shared" si="0"/>
        <v>22950</v>
      </c>
      <c r="U8" t="s">
        <v>219</v>
      </c>
    </row>
    <row r="9" spans="1:22" x14ac:dyDescent="0.35">
      <c r="A9">
        <v>8</v>
      </c>
      <c r="B9" t="s">
        <v>195</v>
      </c>
      <c r="D9" s="5">
        <v>43631</v>
      </c>
      <c r="I9" t="s">
        <v>202</v>
      </c>
      <c r="J9">
        <v>18</v>
      </c>
      <c r="K9">
        <v>50</v>
      </c>
      <c r="L9">
        <v>2</v>
      </c>
      <c r="M9" t="s">
        <v>47</v>
      </c>
      <c r="O9">
        <v>1</v>
      </c>
      <c r="P9">
        <f>3000*0.1</f>
        <v>300</v>
      </c>
      <c r="Q9">
        <v>51</v>
      </c>
      <c r="R9">
        <f t="shared" si="0"/>
        <v>15300</v>
      </c>
      <c r="U9" t="s">
        <v>219</v>
      </c>
    </row>
    <row r="10" spans="1:22" x14ac:dyDescent="0.35">
      <c r="A10">
        <v>9</v>
      </c>
      <c r="B10" t="s">
        <v>195</v>
      </c>
      <c r="D10" s="5">
        <v>43631</v>
      </c>
      <c r="I10" t="s">
        <v>202</v>
      </c>
      <c r="J10">
        <v>20</v>
      </c>
      <c r="K10">
        <v>50</v>
      </c>
      <c r="L10">
        <v>3</v>
      </c>
      <c r="M10" t="s">
        <v>199</v>
      </c>
      <c r="O10">
        <v>1</v>
      </c>
      <c r="P10">
        <v>2</v>
      </c>
      <c r="Q10">
        <v>1</v>
      </c>
      <c r="R10">
        <f t="shared" si="0"/>
        <v>2</v>
      </c>
      <c r="U10" t="s">
        <v>219</v>
      </c>
    </row>
    <row r="11" spans="1:22" x14ac:dyDescent="0.35">
      <c r="A11">
        <v>10</v>
      </c>
      <c r="B11" t="s">
        <v>195</v>
      </c>
      <c r="D11" s="5">
        <v>43631</v>
      </c>
      <c r="I11" t="s">
        <v>202</v>
      </c>
      <c r="J11">
        <v>20</v>
      </c>
      <c r="K11">
        <v>50</v>
      </c>
      <c r="L11">
        <v>3</v>
      </c>
      <c r="M11" t="s">
        <v>198</v>
      </c>
      <c r="O11">
        <v>1</v>
      </c>
      <c r="P11">
        <v>2</v>
      </c>
      <c r="Q11">
        <v>1</v>
      </c>
      <c r="R11">
        <f t="shared" si="0"/>
        <v>2</v>
      </c>
      <c r="U11" t="s">
        <v>219</v>
      </c>
    </row>
    <row r="12" spans="1:22" x14ac:dyDescent="0.35">
      <c r="A12">
        <v>11</v>
      </c>
      <c r="B12" t="s">
        <v>195</v>
      </c>
      <c r="D12" s="5">
        <v>43631</v>
      </c>
      <c r="I12" t="s">
        <v>202</v>
      </c>
      <c r="J12">
        <v>18</v>
      </c>
      <c r="K12">
        <v>50</v>
      </c>
      <c r="L12">
        <v>4</v>
      </c>
      <c r="M12" t="s">
        <v>199</v>
      </c>
      <c r="O12">
        <v>1</v>
      </c>
      <c r="P12">
        <v>7</v>
      </c>
      <c r="Q12">
        <v>1</v>
      </c>
      <c r="R12">
        <f t="shared" si="0"/>
        <v>7</v>
      </c>
      <c r="U12" t="s">
        <v>219</v>
      </c>
    </row>
    <row r="13" spans="1:22" x14ac:dyDescent="0.35">
      <c r="A13">
        <v>12</v>
      </c>
      <c r="B13" t="s">
        <v>195</v>
      </c>
      <c r="D13" s="5">
        <v>43631</v>
      </c>
      <c r="I13" t="s">
        <v>202</v>
      </c>
      <c r="J13">
        <v>18</v>
      </c>
      <c r="K13">
        <v>50</v>
      </c>
      <c r="L13">
        <v>4</v>
      </c>
      <c r="M13" t="s">
        <v>200</v>
      </c>
      <c r="O13">
        <v>1</v>
      </c>
      <c r="P13">
        <v>2</v>
      </c>
      <c r="Q13">
        <v>1</v>
      </c>
      <c r="R13">
        <f t="shared" si="0"/>
        <v>2</v>
      </c>
      <c r="U13" t="s">
        <v>219</v>
      </c>
    </row>
    <row r="14" spans="1:22" x14ac:dyDescent="0.35">
      <c r="A14">
        <v>13</v>
      </c>
      <c r="B14" t="s">
        <v>195</v>
      </c>
      <c r="D14" s="5">
        <v>43631</v>
      </c>
      <c r="I14" t="s">
        <v>202</v>
      </c>
      <c r="J14">
        <v>18</v>
      </c>
      <c r="K14">
        <v>50</v>
      </c>
      <c r="L14">
        <v>4</v>
      </c>
      <c r="M14" t="s">
        <v>196</v>
      </c>
      <c r="O14">
        <v>1</v>
      </c>
      <c r="P14">
        <v>0.5</v>
      </c>
      <c r="Q14">
        <v>1</v>
      </c>
      <c r="R14">
        <f t="shared" si="0"/>
        <v>0.5</v>
      </c>
      <c r="U14" t="s">
        <v>219</v>
      </c>
    </row>
    <row r="15" spans="1:22" x14ac:dyDescent="0.35">
      <c r="A15">
        <v>14</v>
      </c>
      <c r="B15" t="s">
        <v>195</v>
      </c>
      <c r="D15" s="5">
        <v>43631</v>
      </c>
      <c r="I15" t="s">
        <v>202</v>
      </c>
      <c r="J15">
        <v>18</v>
      </c>
      <c r="K15">
        <v>50</v>
      </c>
      <c r="L15">
        <v>4</v>
      </c>
      <c r="M15" t="s">
        <v>47</v>
      </c>
      <c r="O15">
        <v>1</v>
      </c>
      <c r="P15">
        <v>2</v>
      </c>
      <c r="Q15">
        <v>1</v>
      </c>
      <c r="R15">
        <f t="shared" si="0"/>
        <v>2</v>
      </c>
      <c r="U15" t="s">
        <v>219</v>
      </c>
    </row>
    <row r="16" spans="1:22" x14ac:dyDescent="0.35">
      <c r="A16">
        <v>15</v>
      </c>
      <c r="B16" t="s">
        <v>195</v>
      </c>
      <c r="D16" s="5">
        <v>43631</v>
      </c>
      <c r="I16" t="s">
        <v>202</v>
      </c>
      <c r="K16">
        <v>50</v>
      </c>
      <c r="L16">
        <v>5</v>
      </c>
      <c r="M16" t="s">
        <v>199</v>
      </c>
      <c r="O16">
        <v>1</v>
      </c>
      <c r="P16">
        <v>4</v>
      </c>
      <c r="Q16">
        <v>1</v>
      </c>
      <c r="R16">
        <f t="shared" si="0"/>
        <v>4</v>
      </c>
      <c r="U16" t="s">
        <v>219</v>
      </c>
    </row>
    <row r="17" spans="1:21" x14ac:dyDescent="0.35">
      <c r="A17">
        <v>16</v>
      </c>
      <c r="B17" t="s">
        <v>195</v>
      </c>
      <c r="D17" s="5">
        <v>43631</v>
      </c>
      <c r="I17" t="s">
        <v>202</v>
      </c>
      <c r="K17">
        <v>50</v>
      </c>
      <c r="L17">
        <v>5</v>
      </c>
      <c r="M17" t="s">
        <v>196</v>
      </c>
      <c r="O17">
        <v>1</v>
      </c>
      <c r="P17">
        <v>6</v>
      </c>
      <c r="Q17">
        <v>1</v>
      </c>
      <c r="R17">
        <f t="shared" si="0"/>
        <v>6</v>
      </c>
      <c r="U17" t="s">
        <v>219</v>
      </c>
    </row>
    <row r="18" spans="1:21" x14ac:dyDescent="0.35">
      <c r="A18">
        <v>17</v>
      </c>
      <c r="B18" t="s">
        <v>195</v>
      </c>
      <c r="D18" s="5">
        <v>43631</v>
      </c>
      <c r="I18" t="s">
        <v>202</v>
      </c>
      <c r="K18">
        <v>50</v>
      </c>
      <c r="L18">
        <v>5</v>
      </c>
      <c r="M18" t="s">
        <v>201</v>
      </c>
      <c r="O18">
        <v>1</v>
      </c>
      <c r="P18">
        <v>3</v>
      </c>
      <c r="Q18">
        <v>1</v>
      </c>
      <c r="R18">
        <f t="shared" si="0"/>
        <v>3</v>
      </c>
      <c r="U18" t="s">
        <v>219</v>
      </c>
    </row>
    <row r="19" spans="1:21" x14ac:dyDescent="0.35">
      <c r="A19">
        <v>18</v>
      </c>
      <c r="B19" t="s">
        <v>195</v>
      </c>
      <c r="D19" s="5">
        <v>43631</v>
      </c>
      <c r="I19" t="s">
        <v>202</v>
      </c>
      <c r="K19">
        <v>50</v>
      </c>
      <c r="L19">
        <v>5</v>
      </c>
      <c r="M19" t="s">
        <v>198</v>
      </c>
      <c r="O19">
        <v>1</v>
      </c>
      <c r="P19">
        <v>6</v>
      </c>
      <c r="Q19">
        <v>1</v>
      </c>
      <c r="R19">
        <f t="shared" si="0"/>
        <v>6</v>
      </c>
      <c r="U19" t="s">
        <v>219</v>
      </c>
    </row>
    <row r="20" spans="1:21" x14ac:dyDescent="0.35">
      <c r="A20">
        <v>19</v>
      </c>
      <c r="B20" t="s">
        <v>195</v>
      </c>
      <c r="D20" s="5">
        <v>43631</v>
      </c>
      <c r="I20" t="s">
        <v>202</v>
      </c>
      <c r="K20">
        <v>50</v>
      </c>
      <c r="L20">
        <v>5</v>
      </c>
      <c r="M20" t="s">
        <v>47</v>
      </c>
      <c r="O20">
        <v>1</v>
      </c>
      <c r="P20">
        <v>4</v>
      </c>
      <c r="Q20">
        <v>1</v>
      </c>
      <c r="R20">
        <f t="shared" si="0"/>
        <v>4</v>
      </c>
      <c r="U20" t="s">
        <v>219</v>
      </c>
    </row>
    <row r="21" spans="1:21" x14ac:dyDescent="0.35">
      <c r="A21">
        <v>20</v>
      </c>
      <c r="B21" t="s">
        <v>203</v>
      </c>
      <c r="D21" s="5">
        <v>44120</v>
      </c>
      <c r="I21" t="s">
        <v>204</v>
      </c>
      <c r="J21">
        <v>20</v>
      </c>
      <c r="K21">
        <v>50</v>
      </c>
      <c r="L21">
        <v>1</v>
      </c>
      <c r="M21" t="s">
        <v>205</v>
      </c>
      <c r="O21">
        <v>1</v>
      </c>
      <c r="P21">
        <v>2560</v>
      </c>
      <c r="Q21">
        <v>2</v>
      </c>
      <c r="R21">
        <f t="shared" si="0"/>
        <v>5120</v>
      </c>
      <c r="T21" t="s">
        <v>214</v>
      </c>
      <c r="U21" t="s">
        <v>219</v>
      </c>
    </row>
    <row r="22" spans="1:21" x14ac:dyDescent="0.35">
      <c r="A22">
        <v>21</v>
      </c>
      <c r="B22" t="s">
        <v>203</v>
      </c>
      <c r="D22" s="5">
        <v>44120</v>
      </c>
      <c r="I22" t="s">
        <v>204</v>
      </c>
      <c r="J22">
        <v>20</v>
      </c>
      <c r="K22">
        <v>50</v>
      </c>
      <c r="L22">
        <v>1</v>
      </c>
      <c r="M22" t="s">
        <v>206</v>
      </c>
      <c r="O22">
        <v>1</v>
      </c>
      <c r="P22">
        <v>320</v>
      </c>
      <c r="Q22">
        <v>2</v>
      </c>
      <c r="R22">
        <f t="shared" si="0"/>
        <v>640</v>
      </c>
      <c r="U22" t="s">
        <v>219</v>
      </c>
    </row>
    <row r="23" spans="1:21" x14ac:dyDescent="0.35">
      <c r="A23">
        <v>22</v>
      </c>
      <c r="B23" t="s">
        <v>203</v>
      </c>
      <c r="D23" s="5">
        <v>44120</v>
      </c>
      <c r="I23" t="s">
        <v>204</v>
      </c>
      <c r="J23">
        <v>20</v>
      </c>
      <c r="K23">
        <v>50</v>
      </c>
      <c r="L23">
        <v>1</v>
      </c>
      <c r="M23" t="s">
        <v>207</v>
      </c>
      <c r="O23">
        <v>1</v>
      </c>
      <c r="P23">
        <v>160</v>
      </c>
      <c r="Q23">
        <v>2</v>
      </c>
      <c r="R23">
        <f t="shared" si="0"/>
        <v>320</v>
      </c>
      <c r="U23" t="s">
        <v>219</v>
      </c>
    </row>
    <row r="24" spans="1:21" x14ac:dyDescent="0.35">
      <c r="A24">
        <v>23</v>
      </c>
      <c r="B24" t="s">
        <v>203</v>
      </c>
      <c r="D24" s="5">
        <v>44120</v>
      </c>
      <c r="I24" t="s">
        <v>204</v>
      </c>
      <c r="J24">
        <v>20</v>
      </c>
      <c r="K24">
        <v>50</v>
      </c>
      <c r="L24">
        <v>1</v>
      </c>
      <c r="M24" t="s">
        <v>208</v>
      </c>
      <c r="O24">
        <v>1</v>
      </c>
      <c r="P24">
        <v>280</v>
      </c>
      <c r="Q24">
        <v>2</v>
      </c>
      <c r="R24">
        <f t="shared" si="0"/>
        <v>560</v>
      </c>
      <c r="U24" t="s">
        <v>219</v>
      </c>
    </row>
    <row r="25" spans="1:21" x14ac:dyDescent="0.35">
      <c r="A25">
        <v>24</v>
      </c>
      <c r="B25" t="s">
        <v>203</v>
      </c>
      <c r="D25" s="5">
        <v>44120</v>
      </c>
      <c r="I25" t="s">
        <v>204</v>
      </c>
      <c r="J25">
        <v>20</v>
      </c>
      <c r="K25">
        <v>50</v>
      </c>
      <c r="L25">
        <v>1</v>
      </c>
      <c r="M25" t="s">
        <v>196</v>
      </c>
      <c r="O25">
        <v>0.5</v>
      </c>
      <c r="P25">
        <v>1620</v>
      </c>
      <c r="Q25">
        <v>2</v>
      </c>
      <c r="R25">
        <f t="shared" si="0"/>
        <v>1620</v>
      </c>
      <c r="U25" t="s">
        <v>219</v>
      </c>
    </row>
    <row r="26" spans="1:21" x14ac:dyDescent="0.35">
      <c r="A26">
        <v>25</v>
      </c>
      <c r="B26" t="s">
        <v>203</v>
      </c>
      <c r="D26" s="5">
        <v>44120</v>
      </c>
      <c r="I26" t="s">
        <v>204</v>
      </c>
      <c r="J26">
        <v>20</v>
      </c>
      <c r="K26">
        <v>50</v>
      </c>
      <c r="L26">
        <v>1</v>
      </c>
      <c r="M26" t="s">
        <v>198</v>
      </c>
      <c r="O26">
        <v>0.1</v>
      </c>
      <c r="P26">
        <v>1620</v>
      </c>
      <c r="Q26">
        <v>2</v>
      </c>
      <c r="R26">
        <f t="shared" si="0"/>
        <v>324</v>
      </c>
      <c r="U26" t="s">
        <v>219</v>
      </c>
    </row>
    <row r="27" spans="1:21" x14ac:dyDescent="0.35">
      <c r="A27">
        <v>26</v>
      </c>
      <c r="B27" t="s">
        <v>203</v>
      </c>
      <c r="D27" s="5">
        <v>44120</v>
      </c>
      <c r="I27" t="s">
        <v>204</v>
      </c>
      <c r="J27">
        <v>20</v>
      </c>
      <c r="K27">
        <v>50</v>
      </c>
      <c r="L27">
        <v>1</v>
      </c>
      <c r="M27" t="s">
        <v>206</v>
      </c>
      <c r="O27">
        <v>0.2</v>
      </c>
      <c r="P27">
        <v>1620</v>
      </c>
      <c r="Q27">
        <v>2</v>
      </c>
      <c r="R27">
        <f t="shared" si="0"/>
        <v>648</v>
      </c>
      <c r="U27" t="s">
        <v>219</v>
      </c>
    </row>
    <row r="28" spans="1:21" x14ac:dyDescent="0.35">
      <c r="A28">
        <v>27</v>
      </c>
      <c r="B28" t="s">
        <v>203</v>
      </c>
      <c r="D28" s="5">
        <v>44120</v>
      </c>
      <c r="I28" t="s">
        <v>204</v>
      </c>
      <c r="J28">
        <v>20</v>
      </c>
      <c r="K28">
        <v>50</v>
      </c>
      <c r="L28">
        <v>1</v>
      </c>
      <c r="M28" t="s">
        <v>207</v>
      </c>
      <c r="O28">
        <v>0.2</v>
      </c>
      <c r="P28">
        <v>1620</v>
      </c>
      <c r="Q28">
        <v>2</v>
      </c>
      <c r="R28">
        <f t="shared" si="0"/>
        <v>648</v>
      </c>
      <c r="U28" t="s">
        <v>219</v>
      </c>
    </row>
    <row r="29" spans="1:21" x14ac:dyDescent="0.35">
      <c r="A29">
        <v>28</v>
      </c>
      <c r="B29" t="s">
        <v>203</v>
      </c>
      <c r="D29" s="5">
        <v>44120</v>
      </c>
      <c r="I29" t="s">
        <v>204</v>
      </c>
      <c r="J29">
        <v>20</v>
      </c>
      <c r="K29">
        <v>50</v>
      </c>
      <c r="L29">
        <v>2</v>
      </c>
      <c r="M29" t="s">
        <v>205</v>
      </c>
      <c r="O29">
        <v>1</v>
      </c>
      <c r="P29">
        <v>5360</v>
      </c>
      <c r="Q29">
        <v>37</v>
      </c>
      <c r="R29">
        <f t="shared" si="0"/>
        <v>198320</v>
      </c>
      <c r="U29" t="s">
        <v>219</v>
      </c>
    </row>
    <row r="30" spans="1:21" x14ac:dyDescent="0.35">
      <c r="A30">
        <v>29</v>
      </c>
      <c r="B30" t="s">
        <v>203</v>
      </c>
      <c r="D30" s="5">
        <v>44120</v>
      </c>
      <c r="I30" t="s">
        <v>204</v>
      </c>
      <c r="J30">
        <v>20</v>
      </c>
      <c r="K30">
        <v>50</v>
      </c>
      <c r="L30">
        <v>2</v>
      </c>
      <c r="M30" t="s">
        <v>206</v>
      </c>
      <c r="O30">
        <v>1</v>
      </c>
      <c r="P30">
        <v>320</v>
      </c>
      <c r="Q30">
        <v>37</v>
      </c>
      <c r="R30">
        <f t="shared" si="0"/>
        <v>11840</v>
      </c>
      <c r="U30" t="s">
        <v>219</v>
      </c>
    </row>
    <row r="31" spans="1:21" x14ac:dyDescent="0.35">
      <c r="A31">
        <v>30</v>
      </c>
      <c r="B31" t="s">
        <v>203</v>
      </c>
      <c r="D31" s="5">
        <v>44120</v>
      </c>
      <c r="I31" t="s">
        <v>204</v>
      </c>
      <c r="J31">
        <v>20</v>
      </c>
      <c r="K31">
        <v>50</v>
      </c>
      <c r="L31">
        <v>2</v>
      </c>
      <c r="M31" t="s">
        <v>207</v>
      </c>
      <c r="O31">
        <v>1</v>
      </c>
      <c r="P31">
        <v>1180</v>
      </c>
      <c r="Q31">
        <v>37</v>
      </c>
      <c r="R31">
        <f t="shared" si="0"/>
        <v>43660</v>
      </c>
      <c r="U31" t="s">
        <v>219</v>
      </c>
    </row>
    <row r="32" spans="1:21" x14ac:dyDescent="0.35">
      <c r="A32">
        <v>31</v>
      </c>
      <c r="B32" t="s">
        <v>203</v>
      </c>
      <c r="D32" s="5">
        <v>44120</v>
      </c>
      <c r="I32" t="s">
        <v>204</v>
      </c>
      <c r="J32">
        <v>20</v>
      </c>
      <c r="K32">
        <v>50</v>
      </c>
      <c r="L32">
        <v>2</v>
      </c>
      <c r="M32" t="s">
        <v>208</v>
      </c>
      <c r="O32">
        <v>1</v>
      </c>
      <c r="P32">
        <v>80</v>
      </c>
      <c r="Q32">
        <v>37</v>
      </c>
      <c r="R32">
        <f t="shared" si="0"/>
        <v>2960</v>
      </c>
      <c r="U32" t="s">
        <v>219</v>
      </c>
    </row>
    <row r="33" spans="1:21" x14ac:dyDescent="0.35">
      <c r="A33">
        <v>32</v>
      </c>
      <c r="B33" t="s">
        <v>203</v>
      </c>
      <c r="D33" s="5">
        <v>44120</v>
      </c>
      <c r="I33" t="s">
        <v>204</v>
      </c>
      <c r="J33">
        <v>20</v>
      </c>
      <c r="K33">
        <v>50</v>
      </c>
      <c r="L33">
        <v>2</v>
      </c>
      <c r="M33" t="s">
        <v>198</v>
      </c>
      <c r="O33">
        <v>1</v>
      </c>
      <c r="P33">
        <v>220</v>
      </c>
      <c r="Q33">
        <v>37</v>
      </c>
      <c r="R33">
        <f t="shared" si="0"/>
        <v>8140</v>
      </c>
      <c r="U33" t="s">
        <v>219</v>
      </c>
    </row>
    <row r="34" spans="1:21" x14ac:dyDescent="0.35">
      <c r="A34">
        <v>33</v>
      </c>
      <c r="B34" t="s">
        <v>203</v>
      </c>
      <c r="D34" s="5">
        <v>44120</v>
      </c>
      <c r="I34" t="s">
        <v>204</v>
      </c>
      <c r="J34">
        <v>20</v>
      </c>
      <c r="K34">
        <v>50</v>
      </c>
      <c r="L34">
        <v>2</v>
      </c>
      <c r="M34" t="s">
        <v>196</v>
      </c>
      <c r="O34">
        <v>0.5</v>
      </c>
      <c r="P34">
        <v>3120</v>
      </c>
      <c r="Q34">
        <v>37</v>
      </c>
      <c r="R34">
        <f t="shared" si="0"/>
        <v>57720</v>
      </c>
      <c r="U34" t="s">
        <v>219</v>
      </c>
    </row>
    <row r="35" spans="1:21" x14ac:dyDescent="0.35">
      <c r="A35">
        <v>34</v>
      </c>
      <c r="B35" t="s">
        <v>203</v>
      </c>
      <c r="D35" s="5">
        <v>44120</v>
      </c>
      <c r="I35" t="s">
        <v>204</v>
      </c>
      <c r="J35">
        <v>20</v>
      </c>
      <c r="K35">
        <v>50</v>
      </c>
      <c r="L35">
        <v>2</v>
      </c>
      <c r="M35" t="s">
        <v>198</v>
      </c>
      <c r="O35">
        <v>0.1</v>
      </c>
      <c r="P35">
        <v>3120</v>
      </c>
      <c r="Q35">
        <v>37</v>
      </c>
      <c r="R35">
        <f t="shared" si="0"/>
        <v>11544</v>
      </c>
      <c r="U35" t="s">
        <v>219</v>
      </c>
    </row>
    <row r="36" spans="1:21" x14ac:dyDescent="0.35">
      <c r="A36">
        <v>35</v>
      </c>
      <c r="B36" t="s">
        <v>203</v>
      </c>
      <c r="D36" s="5">
        <v>44120</v>
      </c>
      <c r="I36" t="s">
        <v>204</v>
      </c>
      <c r="J36">
        <v>20</v>
      </c>
      <c r="K36">
        <v>50</v>
      </c>
      <c r="L36">
        <v>2</v>
      </c>
      <c r="M36" t="s">
        <v>206</v>
      </c>
      <c r="O36">
        <v>0.2</v>
      </c>
      <c r="P36">
        <v>3120</v>
      </c>
      <c r="Q36">
        <v>37</v>
      </c>
      <c r="R36">
        <f t="shared" si="0"/>
        <v>23088</v>
      </c>
      <c r="U36" t="s">
        <v>219</v>
      </c>
    </row>
    <row r="37" spans="1:21" x14ac:dyDescent="0.35">
      <c r="A37">
        <v>36</v>
      </c>
      <c r="B37" t="s">
        <v>203</v>
      </c>
      <c r="D37" s="5">
        <v>44120</v>
      </c>
      <c r="I37" t="s">
        <v>204</v>
      </c>
      <c r="J37">
        <v>20</v>
      </c>
      <c r="K37">
        <v>50</v>
      </c>
      <c r="L37">
        <v>2</v>
      </c>
      <c r="M37" t="s">
        <v>207</v>
      </c>
      <c r="O37">
        <v>0.2</v>
      </c>
      <c r="P37">
        <v>3120</v>
      </c>
      <c r="Q37">
        <v>37</v>
      </c>
      <c r="R37">
        <f t="shared" si="0"/>
        <v>23088</v>
      </c>
      <c r="U37" t="s">
        <v>219</v>
      </c>
    </row>
    <row r="38" spans="1:21" x14ac:dyDescent="0.35">
      <c r="A38">
        <v>37</v>
      </c>
      <c r="B38" t="s">
        <v>203</v>
      </c>
      <c r="D38" s="5">
        <v>44120</v>
      </c>
      <c r="I38" t="s">
        <v>204</v>
      </c>
      <c r="J38">
        <v>20</v>
      </c>
      <c r="K38">
        <v>50</v>
      </c>
      <c r="L38">
        <v>3</v>
      </c>
      <c r="M38" t="s">
        <v>205</v>
      </c>
      <c r="O38">
        <v>1</v>
      </c>
      <c r="P38">
        <v>2600</v>
      </c>
      <c r="Q38">
        <v>97</v>
      </c>
      <c r="R38">
        <f t="shared" si="0"/>
        <v>252200</v>
      </c>
      <c r="T38" t="s">
        <v>211</v>
      </c>
      <c r="U38" t="s">
        <v>219</v>
      </c>
    </row>
    <row r="39" spans="1:21" x14ac:dyDescent="0.35">
      <c r="A39">
        <v>38</v>
      </c>
      <c r="B39" t="s">
        <v>203</v>
      </c>
      <c r="D39" s="5">
        <v>44120</v>
      </c>
      <c r="I39" t="s">
        <v>204</v>
      </c>
      <c r="J39">
        <v>20</v>
      </c>
      <c r="K39">
        <v>50</v>
      </c>
      <c r="L39">
        <v>3</v>
      </c>
      <c r="M39" t="s">
        <v>206</v>
      </c>
      <c r="O39">
        <v>1</v>
      </c>
      <c r="P39">
        <v>720</v>
      </c>
      <c r="Q39">
        <v>97</v>
      </c>
      <c r="R39">
        <f t="shared" si="0"/>
        <v>69840</v>
      </c>
      <c r="U39" t="s">
        <v>219</v>
      </c>
    </row>
    <row r="40" spans="1:21" x14ac:dyDescent="0.35">
      <c r="A40">
        <v>39</v>
      </c>
      <c r="B40" t="s">
        <v>203</v>
      </c>
      <c r="D40" s="5">
        <v>44120</v>
      </c>
      <c r="I40" t="s">
        <v>204</v>
      </c>
      <c r="J40">
        <v>20</v>
      </c>
      <c r="K40">
        <v>50</v>
      </c>
      <c r="L40">
        <v>3</v>
      </c>
      <c r="M40" t="s">
        <v>207</v>
      </c>
      <c r="O40">
        <v>1</v>
      </c>
      <c r="P40">
        <v>1580</v>
      </c>
      <c r="Q40">
        <v>97</v>
      </c>
      <c r="R40">
        <f t="shared" si="0"/>
        <v>153260</v>
      </c>
      <c r="U40" t="s">
        <v>219</v>
      </c>
    </row>
    <row r="41" spans="1:21" x14ac:dyDescent="0.35">
      <c r="A41">
        <v>40</v>
      </c>
      <c r="B41" t="s">
        <v>203</v>
      </c>
      <c r="D41" s="5">
        <v>44120</v>
      </c>
      <c r="I41" t="s">
        <v>204</v>
      </c>
      <c r="J41">
        <v>20</v>
      </c>
      <c r="K41">
        <v>50</v>
      </c>
      <c r="L41">
        <v>3</v>
      </c>
      <c r="M41" t="s">
        <v>200</v>
      </c>
      <c r="O41">
        <v>1</v>
      </c>
      <c r="P41">
        <v>200</v>
      </c>
      <c r="Q41">
        <v>97</v>
      </c>
      <c r="R41">
        <f t="shared" si="0"/>
        <v>19400</v>
      </c>
      <c r="U41" t="s">
        <v>219</v>
      </c>
    </row>
    <row r="42" spans="1:21" x14ac:dyDescent="0.35">
      <c r="A42">
        <v>41</v>
      </c>
      <c r="B42" t="s">
        <v>203</v>
      </c>
      <c r="D42" s="5">
        <v>44120</v>
      </c>
      <c r="I42" t="s">
        <v>204</v>
      </c>
      <c r="J42">
        <v>20</v>
      </c>
      <c r="K42">
        <v>50</v>
      </c>
      <c r="L42">
        <v>3</v>
      </c>
      <c r="M42" t="s">
        <v>201</v>
      </c>
      <c r="O42">
        <v>1</v>
      </c>
      <c r="P42">
        <v>3</v>
      </c>
      <c r="Q42">
        <v>97</v>
      </c>
      <c r="R42">
        <f t="shared" si="0"/>
        <v>291</v>
      </c>
      <c r="U42" t="s">
        <v>219</v>
      </c>
    </row>
    <row r="43" spans="1:21" x14ac:dyDescent="0.35">
      <c r="A43">
        <v>42</v>
      </c>
      <c r="B43" t="s">
        <v>203</v>
      </c>
      <c r="D43" s="5">
        <v>44120</v>
      </c>
      <c r="I43" t="s">
        <v>204</v>
      </c>
      <c r="J43">
        <v>20</v>
      </c>
      <c r="K43">
        <v>50</v>
      </c>
      <c r="L43">
        <v>3</v>
      </c>
      <c r="M43" t="s">
        <v>208</v>
      </c>
      <c r="O43">
        <v>1</v>
      </c>
      <c r="P43">
        <v>80</v>
      </c>
      <c r="Q43">
        <v>97</v>
      </c>
      <c r="R43">
        <f t="shared" si="0"/>
        <v>7760</v>
      </c>
      <c r="U43" t="s">
        <v>219</v>
      </c>
    </row>
    <row r="44" spans="1:21" x14ac:dyDescent="0.35">
      <c r="A44">
        <v>43</v>
      </c>
      <c r="B44" t="s">
        <v>203</v>
      </c>
      <c r="D44" s="5">
        <v>44120</v>
      </c>
      <c r="I44" t="s">
        <v>204</v>
      </c>
      <c r="J44">
        <v>20</v>
      </c>
      <c r="K44">
        <v>50</v>
      </c>
      <c r="L44">
        <v>3</v>
      </c>
      <c r="M44" t="s">
        <v>210</v>
      </c>
      <c r="O44">
        <v>1</v>
      </c>
      <c r="P44">
        <v>60</v>
      </c>
      <c r="Q44">
        <v>97</v>
      </c>
      <c r="R44">
        <f t="shared" si="0"/>
        <v>5820</v>
      </c>
      <c r="T44" t="s">
        <v>212</v>
      </c>
      <c r="U44" t="s">
        <v>219</v>
      </c>
    </row>
    <row r="45" spans="1:21" x14ac:dyDescent="0.35">
      <c r="A45">
        <v>44</v>
      </c>
      <c r="B45" t="s">
        <v>203</v>
      </c>
      <c r="D45" s="5">
        <v>44120</v>
      </c>
      <c r="I45" t="s">
        <v>204</v>
      </c>
      <c r="J45">
        <v>20</v>
      </c>
      <c r="K45">
        <v>50</v>
      </c>
      <c r="L45">
        <v>3</v>
      </c>
      <c r="M45" t="s">
        <v>198</v>
      </c>
      <c r="O45">
        <v>1</v>
      </c>
      <c r="P45">
        <v>120</v>
      </c>
      <c r="Q45">
        <v>97</v>
      </c>
      <c r="R45">
        <f t="shared" si="0"/>
        <v>11640</v>
      </c>
      <c r="U45" t="s">
        <v>219</v>
      </c>
    </row>
    <row r="46" spans="1:21" x14ac:dyDescent="0.35">
      <c r="A46">
        <v>45</v>
      </c>
      <c r="B46" t="s">
        <v>203</v>
      </c>
      <c r="D46" s="5">
        <v>44120</v>
      </c>
      <c r="I46" t="s">
        <v>204</v>
      </c>
      <c r="J46">
        <v>20</v>
      </c>
      <c r="K46">
        <v>50</v>
      </c>
      <c r="L46">
        <v>3</v>
      </c>
      <c r="M46" t="s">
        <v>196</v>
      </c>
      <c r="O46">
        <v>0.5</v>
      </c>
      <c r="P46">
        <v>940</v>
      </c>
      <c r="Q46">
        <v>97</v>
      </c>
      <c r="R46">
        <f t="shared" si="0"/>
        <v>45590</v>
      </c>
      <c r="U46" t="s">
        <v>219</v>
      </c>
    </row>
    <row r="47" spans="1:21" x14ac:dyDescent="0.35">
      <c r="A47">
        <v>46</v>
      </c>
      <c r="B47" t="s">
        <v>203</v>
      </c>
      <c r="D47" s="5">
        <v>44120</v>
      </c>
      <c r="I47" t="s">
        <v>204</v>
      </c>
      <c r="J47">
        <v>20</v>
      </c>
      <c r="K47">
        <v>50</v>
      </c>
      <c r="L47">
        <v>3</v>
      </c>
      <c r="M47" t="s">
        <v>198</v>
      </c>
      <c r="O47">
        <v>0.4</v>
      </c>
      <c r="P47">
        <v>940</v>
      </c>
      <c r="Q47">
        <v>97</v>
      </c>
      <c r="R47">
        <f t="shared" si="0"/>
        <v>36472.000000000007</v>
      </c>
      <c r="U47" t="s">
        <v>219</v>
      </c>
    </row>
    <row r="48" spans="1:21" x14ac:dyDescent="0.35">
      <c r="A48">
        <v>47</v>
      </c>
      <c r="B48" t="s">
        <v>203</v>
      </c>
      <c r="D48" s="5">
        <v>44120</v>
      </c>
      <c r="I48" t="s">
        <v>204</v>
      </c>
      <c r="J48">
        <v>20</v>
      </c>
      <c r="K48">
        <v>50</v>
      </c>
      <c r="L48">
        <v>3</v>
      </c>
      <c r="M48" t="s">
        <v>47</v>
      </c>
      <c r="O48">
        <v>0.1</v>
      </c>
      <c r="P48">
        <v>940</v>
      </c>
      <c r="Q48">
        <v>97</v>
      </c>
      <c r="R48">
        <f t="shared" si="0"/>
        <v>9118.0000000000018</v>
      </c>
      <c r="U48" t="s">
        <v>219</v>
      </c>
    </row>
    <row r="49" spans="1:21" x14ac:dyDescent="0.35">
      <c r="A49">
        <v>48</v>
      </c>
      <c r="B49" t="s">
        <v>203</v>
      </c>
      <c r="D49" s="5">
        <v>44120</v>
      </c>
      <c r="I49" t="s">
        <v>204</v>
      </c>
      <c r="J49">
        <v>20</v>
      </c>
      <c r="K49">
        <v>50</v>
      </c>
      <c r="L49">
        <v>4</v>
      </c>
      <c r="M49" t="s">
        <v>205</v>
      </c>
      <c r="O49">
        <v>1</v>
      </c>
      <c r="P49">
        <v>1040</v>
      </c>
      <c r="Q49">
        <v>4</v>
      </c>
      <c r="R49">
        <f t="shared" si="0"/>
        <v>4160</v>
      </c>
      <c r="T49" t="s">
        <v>213</v>
      </c>
      <c r="U49" t="s">
        <v>219</v>
      </c>
    </row>
    <row r="50" spans="1:21" x14ac:dyDescent="0.35">
      <c r="A50">
        <v>49</v>
      </c>
      <c r="B50" t="s">
        <v>203</v>
      </c>
      <c r="D50" s="5">
        <v>44120</v>
      </c>
      <c r="I50" t="s">
        <v>204</v>
      </c>
      <c r="J50">
        <v>20</v>
      </c>
      <c r="K50">
        <v>50</v>
      </c>
      <c r="L50">
        <v>4</v>
      </c>
      <c r="M50" t="s">
        <v>206</v>
      </c>
      <c r="O50">
        <v>1</v>
      </c>
      <c r="P50">
        <v>220</v>
      </c>
      <c r="Q50">
        <v>4</v>
      </c>
      <c r="R50">
        <f t="shared" si="0"/>
        <v>880</v>
      </c>
      <c r="U50" t="s">
        <v>219</v>
      </c>
    </row>
    <row r="51" spans="1:21" x14ac:dyDescent="0.35">
      <c r="A51">
        <v>50</v>
      </c>
      <c r="B51" t="s">
        <v>203</v>
      </c>
      <c r="D51" s="5">
        <v>44120</v>
      </c>
      <c r="I51" t="s">
        <v>204</v>
      </c>
      <c r="J51">
        <v>20</v>
      </c>
      <c r="K51">
        <v>50</v>
      </c>
      <c r="L51">
        <v>4</v>
      </c>
      <c r="M51" t="s">
        <v>207</v>
      </c>
      <c r="O51">
        <v>1</v>
      </c>
      <c r="P51">
        <v>120</v>
      </c>
      <c r="Q51">
        <v>4</v>
      </c>
      <c r="R51">
        <f t="shared" si="0"/>
        <v>480</v>
      </c>
      <c r="U51" t="s">
        <v>219</v>
      </c>
    </row>
    <row r="52" spans="1:21" x14ac:dyDescent="0.35">
      <c r="A52">
        <v>51</v>
      </c>
      <c r="B52" t="s">
        <v>203</v>
      </c>
      <c r="D52" s="5">
        <v>44120</v>
      </c>
      <c r="I52" t="s">
        <v>204</v>
      </c>
      <c r="J52">
        <v>20</v>
      </c>
      <c r="K52">
        <v>50</v>
      </c>
      <c r="L52">
        <v>4</v>
      </c>
      <c r="M52" t="s">
        <v>210</v>
      </c>
      <c r="O52">
        <v>1</v>
      </c>
      <c r="P52">
        <v>20</v>
      </c>
      <c r="Q52">
        <v>4</v>
      </c>
      <c r="R52">
        <f t="shared" si="0"/>
        <v>80</v>
      </c>
      <c r="U52" t="s">
        <v>219</v>
      </c>
    </row>
    <row r="53" spans="1:21" x14ac:dyDescent="0.35">
      <c r="A53">
        <v>52</v>
      </c>
      <c r="B53" t="s">
        <v>203</v>
      </c>
      <c r="D53" s="5">
        <v>44120</v>
      </c>
      <c r="I53" t="s">
        <v>204</v>
      </c>
      <c r="J53">
        <v>20</v>
      </c>
      <c r="K53">
        <v>50</v>
      </c>
      <c r="L53">
        <v>4</v>
      </c>
      <c r="M53" t="s">
        <v>208</v>
      </c>
      <c r="O53">
        <v>1</v>
      </c>
      <c r="P53">
        <v>10</v>
      </c>
      <c r="Q53">
        <v>4</v>
      </c>
      <c r="R53">
        <f t="shared" si="0"/>
        <v>40</v>
      </c>
      <c r="U53" t="s">
        <v>219</v>
      </c>
    </row>
    <row r="54" spans="1:21" x14ac:dyDescent="0.35">
      <c r="A54">
        <v>53</v>
      </c>
      <c r="B54" t="s">
        <v>203</v>
      </c>
      <c r="D54" s="5">
        <v>44120</v>
      </c>
      <c r="I54" t="s">
        <v>204</v>
      </c>
      <c r="J54">
        <v>20</v>
      </c>
      <c r="K54">
        <v>50</v>
      </c>
      <c r="L54">
        <v>4</v>
      </c>
      <c r="M54" t="s">
        <v>198</v>
      </c>
      <c r="O54">
        <v>1</v>
      </c>
      <c r="P54">
        <v>30</v>
      </c>
      <c r="Q54">
        <v>4</v>
      </c>
      <c r="R54">
        <f t="shared" si="0"/>
        <v>120</v>
      </c>
      <c r="U54" t="s">
        <v>219</v>
      </c>
    </row>
    <row r="55" spans="1:21" x14ac:dyDescent="0.35">
      <c r="A55">
        <v>54</v>
      </c>
      <c r="B55" t="s">
        <v>203</v>
      </c>
      <c r="D55" s="5">
        <v>44120</v>
      </c>
      <c r="I55" t="s">
        <v>204</v>
      </c>
      <c r="J55">
        <v>20</v>
      </c>
      <c r="K55">
        <v>50</v>
      </c>
      <c r="L55">
        <v>4</v>
      </c>
      <c r="M55" t="s">
        <v>196</v>
      </c>
      <c r="O55">
        <v>0.5</v>
      </c>
      <c r="P55">
        <v>380</v>
      </c>
      <c r="Q55">
        <v>4</v>
      </c>
      <c r="R55">
        <f t="shared" si="0"/>
        <v>760</v>
      </c>
      <c r="U55" t="s">
        <v>219</v>
      </c>
    </row>
    <row r="56" spans="1:21" x14ac:dyDescent="0.35">
      <c r="A56">
        <v>55</v>
      </c>
      <c r="B56" t="s">
        <v>203</v>
      </c>
      <c r="D56" s="5">
        <v>44120</v>
      </c>
      <c r="I56" t="s">
        <v>204</v>
      </c>
      <c r="J56">
        <v>20</v>
      </c>
      <c r="K56">
        <v>50</v>
      </c>
      <c r="L56">
        <v>4</v>
      </c>
      <c r="M56" t="s">
        <v>198</v>
      </c>
      <c r="O56">
        <v>0.1</v>
      </c>
      <c r="P56">
        <v>380</v>
      </c>
      <c r="Q56">
        <v>4</v>
      </c>
      <c r="R56">
        <f t="shared" si="0"/>
        <v>152</v>
      </c>
      <c r="U56" t="s">
        <v>219</v>
      </c>
    </row>
    <row r="57" spans="1:21" x14ac:dyDescent="0.35">
      <c r="A57">
        <v>56</v>
      </c>
      <c r="B57" t="s">
        <v>203</v>
      </c>
      <c r="D57" s="5">
        <v>44120</v>
      </c>
      <c r="I57" t="s">
        <v>204</v>
      </c>
      <c r="J57">
        <v>20</v>
      </c>
      <c r="K57">
        <v>50</v>
      </c>
      <c r="L57">
        <v>4</v>
      </c>
      <c r="M57" t="s">
        <v>206</v>
      </c>
      <c r="O57">
        <v>0.2</v>
      </c>
      <c r="P57">
        <v>380</v>
      </c>
      <c r="Q57">
        <v>4</v>
      </c>
      <c r="R57">
        <f t="shared" si="0"/>
        <v>304</v>
      </c>
      <c r="U57" t="s">
        <v>219</v>
      </c>
    </row>
    <row r="58" spans="1:21" x14ac:dyDescent="0.35">
      <c r="A58">
        <v>57</v>
      </c>
      <c r="B58" t="s">
        <v>203</v>
      </c>
      <c r="D58" s="5">
        <v>44120</v>
      </c>
      <c r="I58" t="s">
        <v>204</v>
      </c>
      <c r="J58">
        <v>20</v>
      </c>
      <c r="K58">
        <v>50</v>
      </c>
      <c r="L58">
        <v>4</v>
      </c>
      <c r="M58" t="s">
        <v>207</v>
      </c>
      <c r="O58">
        <v>0.2</v>
      </c>
      <c r="P58">
        <v>380</v>
      </c>
      <c r="Q58">
        <v>4</v>
      </c>
      <c r="R58">
        <f t="shared" si="0"/>
        <v>304</v>
      </c>
      <c r="U58" t="s">
        <v>219</v>
      </c>
    </row>
    <row r="59" spans="1:21" x14ac:dyDescent="0.35">
      <c r="A59">
        <v>58</v>
      </c>
      <c r="B59" t="s">
        <v>203</v>
      </c>
      <c r="D59" s="5">
        <v>44120</v>
      </c>
      <c r="I59" t="s">
        <v>204</v>
      </c>
      <c r="J59">
        <v>20</v>
      </c>
      <c r="K59">
        <v>50</v>
      </c>
      <c r="L59">
        <v>5</v>
      </c>
      <c r="M59" t="s">
        <v>205</v>
      </c>
      <c r="O59">
        <v>1</v>
      </c>
      <c r="P59">
        <v>2840</v>
      </c>
      <c r="Q59">
        <v>6</v>
      </c>
      <c r="R59">
        <f t="shared" si="0"/>
        <v>17040</v>
      </c>
      <c r="U59" t="s">
        <v>219</v>
      </c>
    </row>
    <row r="60" spans="1:21" x14ac:dyDescent="0.35">
      <c r="A60">
        <v>59</v>
      </c>
      <c r="B60" t="s">
        <v>203</v>
      </c>
      <c r="D60" s="5">
        <v>44120</v>
      </c>
      <c r="I60" t="s">
        <v>204</v>
      </c>
      <c r="J60">
        <v>20</v>
      </c>
      <c r="K60">
        <v>50</v>
      </c>
      <c r="L60">
        <v>5</v>
      </c>
      <c r="M60" t="s">
        <v>206</v>
      </c>
      <c r="O60">
        <v>1</v>
      </c>
      <c r="P60">
        <v>560</v>
      </c>
      <c r="Q60">
        <v>6</v>
      </c>
      <c r="R60">
        <f t="shared" si="0"/>
        <v>3360</v>
      </c>
      <c r="U60" t="s">
        <v>219</v>
      </c>
    </row>
    <row r="61" spans="1:21" x14ac:dyDescent="0.35">
      <c r="A61">
        <v>60</v>
      </c>
      <c r="B61" t="s">
        <v>203</v>
      </c>
      <c r="D61" s="5">
        <v>44120</v>
      </c>
      <c r="I61" t="s">
        <v>204</v>
      </c>
      <c r="J61">
        <v>20</v>
      </c>
      <c r="K61">
        <v>50</v>
      </c>
      <c r="L61">
        <v>5</v>
      </c>
      <c r="M61" t="s">
        <v>207</v>
      </c>
      <c r="O61">
        <v>1</v>
      </c>
      <c r="P61">
        <v>540</v>
      </c>
      <c r="Q61">
        <v>6</v>
      </c>
      <c r="R61">
        <f t="shared" si="0"/>
        <v>3240</v>
      </c>
      <c r="U61" t="s">
        <v>219</v>
      </c>
    </row>
    <row r="62" spans="1:21" x14ac:dyDescent="0.35">
      <c r="A62">
        <v>61</v>
      </c>
      <c r="B62" t="s">
        <v>203</v>
      </c>
      <c r="D62" s="5">
        <v>44120</v>
      </c>
      <c r="I62" t="s">
        <v>204</v>
      </c>
      <c r="J62">
        <v>20</v>
      </c>
      <c r="K62">
        <v>50</v>
      </c>
      <c r="L62">
        <v>5</v>
      </c>
      <c r="M62" t="s">
        <v>210</v>
      </c>
      <c r="O62">
        <v>1</v>
      </c>
      <c r="P62">
        <v>100</v>
      </c>
      <c r="Q62">
        <v>6</v>
      </c>
      <c r="R62">
        <f t="shared" si="0"/>
        <v>600</v>
      </c>
      <c r="U62" t="s">
        <v>219</v>
      </c>
    </row>
    <row r="63" spans="1:21" x14ac:dyDescent="0.35">
      <c r="A63">
        <v>62</v>
      </c>
      <c r="B63" t="s">
        <v>203</v>
      </c>
      <c r="D63" s="5">
        <v>44120</v>
      </c>
      <c r="I63" t="s">
        <v>204</v>
      </c>
      <c r="J63">
        <v>20</v>
      </c>
      <c r="K63">
        <v>50</v>
      </c>
      <c r="L63">
        <v>5</v>
      </c>
      <c r="M63" t="s">
        <v>201</v>
      </c>
      <c r="O63">
        <v>1</v>
      </c>
      <c r="P63">
        <v>80</v>
      </c>
      <c r="Q63">
        <v>6</v>
      </c>
      <c r="R63">
        <f t="shared" si="0"/>
        <v>480</v>
      </c>
      <c r="U63" t="s">
        <v>219</v>
      </c>
    </row>
    <row r="64" spans="1:21" x14ac:dyDescent="0.35">
      <c r="A64">
        <v>63</v>
      </c>
      <c r="B64" t="s">
        <v>203</v>
      </c>
      <c r="D64" s="5">
        <v>44120</v>
      </c>
      <c r="I64" t="s">
        <v>204</v>
      </c>
      <c r="J64">
        <v>20</v>
      </c>
      <c r="K64">
        <v>50</v>
      </c>
      <c r="L64">
        <v>5</v>
      </c>
      <c r="M64" t="s">
        <v>208</v>
      </c>
      <c r="O64">
        <v>1</v>
      </c>
      <c r="P64">
        <v>220</v>
      </c>
      <c r="Q64">
        <v>6</v>
      </c>
      <c r="R64">
        <f t="shared" si="0"/>
        <v>1320</v>
      </c>
      <c r="U64" t="s">
        <v>219</v>
      </c>
    </row>
    <row r="65" spans="1:21" x14ac:dyDescent="0.35">
      <c r="A65">
        <v>64</v>
      </c>
      <c r="B65" t="s">
        <v>203</v>
      </c>
      <c r="D65" s="5">
        <v>44120</v>
      </c>
      <c r="I65" t="s">
        <v>204</v>
      </c>
      <c r="J65">
        <v>20</v>
      </c>
      <c r="K65">
        <v>50</v>
      </c>
      <c r="L65">
        <v>5</v>
      </c>
      <c r="M65" t="s">
        <v>198</v>
      </c>
      <c r="O65">
        <v>1</v>
      </c>
      <c r="P65">
        <v>140</v>
      </c>
      <c r="Q65">
        <v>6</v>
      </c>
      <c r="R65">
        <f t="shared" si="0"/>
        <v>840</v>
      </c>
      <c r="U65" t="s">
        <v>219</v>
      </c>
    </row>
    <row r="66" spans="1:21" x14ac:dyDescent="0.35">
      <c r="A66">
        <v>65</v>
      </c>
      <c r="B66" t="s">
        <v>203</v>
      </c>
      <c r="D66" s="5">
        <v>44120</v>
      </c>
      <c r="I66" t="s">
        <v>204</v>
      </c>
      <c r="J66">
        <v>20</v>
      </c>
      <c r="K66">
        <v>50</v>
      </c>
      <c r="L66">
        <v>5</v>
      </c>
      <c r="M66" t="s">
        <v>196</v>
      </c>
      <c r="O66">
        <v>0.5</v>
      </c>
      <c r="P66">
        <v>1360</v>
      </c>
      <c r="Q66">
        <v>6</v>
      </c>
      <c r="R66">
        <f t="shared" si="0"/>
        <v>4080</v>
      </c>
      <c r="U66" t="s">
        <v>219</v>
      </c>
    </row>
    <row r="67" spans="1:21" x14ac:dyDescent="0.35">
      <c r="A67">
        <v>66</v>
      </c>
      <c r="B67" t="s">
        <v>203</v>
      </c>
      <c r="D67" s="5">
        <v>44120</v>
      </c>
      <c r="I67" t="s">
        <v>204</v>
      </c>
      <c r="J67">
        <v>20</v>
      </c>
      <c r="K67">
        <v>50</v>
      </c>
      <c r="L67">
        <v>5</v>
      </c>
      <c r="M67" t="s">
        <v>198</v>
      </c>
      <c r="O67">
        <v>0.1</v>
      </c>
      <c r="P67">
        <v>1360</v>
      </c>
      <c r="Q67">
        <v>6</v>
      </c>
      <c r="R67">
        <f t="shared" ref="R67:R130" si="1">O67*Q67*P67</f>
        <v>816.00000000000011</v>
      </c>
      <c r="U67" t="s">
        <v>219</v>
      </c>
    </row>
    <row r="68" spans="1:21" x14ac:dyDescent="0.35">
      <c r="A68">
        <v>67</v>
      </c>
      <c r="B68" t="s">
        <v>203</v>
      </c>
      <c r="D68" s="5">
        <v>44120</v>
      </c>
      <c r="I68" t="s">
        <v>204</v>
      </c>
      <c r="J68">
        <v>20</v>
      </c>
      <c r="K68">
        <v>50</v>
      </c>
      <c r="L68">
        <v>5</v>
      </c>
      <c r="M68" t="s">
        <v>206</v>
      </c>
      <c r="O68">
        <v>0.2</v>
      </c>
      <c r="P68">
        <v>1360</v>
      </c>
      <c r="Q68">
        <v>6</v>
      </c>
      <c r="R68">
        <f t="shared" si="1"/>
        <v>1632.0000000000002</v>
      </c>
      <c r="U68" t="s">
        <v>219</v>
      </c>
    </row>
    <row r="69" spans="1:21" x14ac:dyDescent="0.35">
      <c r="A69">
        <v>68</v>
      </c>
      <c r="B69" t="s">
        <v>203</v>
      </c>
      <c r="D69" s="5">
        <v>44120</v>
      </c>
      <c r="I69" t="s">
        <v>204</v>
      </c>
      <c r="J69">
        <v>20</v>
      </c>
      <c r="K69">
        <v>50</v>
      </c>
      <c r="L69">
        <v>5</v>
      </c>
      <c r="M69" t="s">
        <v>207</v>
      </c>
      <c r="O69">
        <v>0.2</v>
      </c>
      <c r="P69">
        <v>1360</v>
      </c>
      <c r="Q69">
        <v>6</v>
      </c>
      <c r="R69">
        <f t="shared" si="1"/>
        <v>1632.0000000000002</v>
      </c>
      <c r="U69" t="s">
        <v>219</v>
      </c>
    </row>
    <row r="70" spans="1:21" x14ac:dyDescent="0.35">
      <c r="A70">
        <v>69</v>
      </c>
      <c r="B70" t="s">
        <v>203</v>
      </c>
      <c r="D70" s="5">
        <v>44120</v>
      </c>
      <c r="I70" t="s">
        <v>204</v>
      </c>
      <c r="J70">
        <v>20</v>
      </c>
      <c r="K70">
        <v>50</v>
      </c>
      <c r="L70">
        <v>6</v>
      </c>
      <c r="M70" t="s">
        <v>205</v>
      </c>
      <c r="O70">
        <v>1</v>
      </c>
      <c r="P70">
        <v>3060</v>
      </c>
      <c r="Q70">
        <v>17</v>
      </c>
      <c r="R70">
        <f t="shared" si="1"/>
        <v>52020</v>
      </c>
      <c r="U70" t="s">
        <v>219</v>
      </c>
    </row>
    <row r="71" spans="1:21" x14ac:dyDescent="0.35">
      <c r="A71">
        <v>70</v>
      </c>
      <c r="B71" t="s">
        <v>203</v>
      </c>
      <c r="D71" s="5">
        <v>44120</v>
      </c>
      <c r="I71" t="s">
        <v>204</v>
      </c>
      <c r="J71">
        <v>20</v>
      </c>
      <c r="K71">
        <v>50</v>
      </c>
      <c r="L71">
        <v>6</v>
      </c>
      <c r="M71" t="s">
        <v>206</v>
      </c>
      <c r="O71">
        <v>1</v>
      </c>
      <c r="P71">
        <v>320</v>
      </c>
      <c r="Q71">
        <v>17</v>
      </c>
      <c r="R71">
        <f t="shared" si="1"/>
        <v>5440</v>
      </c>
      <c r="U71" t="s">
        <v>219</v>
      </c>
    </row>
    <row r="72" spans="1:21" x14ac:dyDescent="0.35">
      <c r="A72">
        <v>71</v>
      </c>
      <c r="B72" t="s">
        <v>203</v>
      </c>
      <c r="D72" s="5">
        <v>44120</v>
      </c>
      <c r="I72" t="s">
        <v>204</v>
      </c>
      <c r="J72">
        <v>20</v>
      </c>
      <c r="K72">
        <v>50</v>
      </c>
      <c r="L72">
        <v>6</v>
      </c>
      <c r="M72" t="s">
        <v>207</v>
      </c>
      <c r="O72">
        <v>1</v>
      </c>
      <c r="P72">
        <v>920</v>
      </c>
      <c r="Q72">
        <v>17</v>
      </c>
      <c r="R72">
        <f t="shared" si="1"/>
        <v>15640</v>
      </c>
      <c r="U72" t="s">
        <v>219</v>
      </c>
    </row>
    <row r="73" spans="1:21" x14ac:dyDescent="0.35">
      <c r="A73">
        <v>72</v>
      </c>
      <c r="B73" t="s">
        <v>203</v>
      </c>
      <c r="D73" s="5">
        <v>44120</v>
      </c>
      <c r="I73" t="s">
        <v>204</v>
      </c>
      <c r="J73">
        <v>20</v>
      </c>
      <c r="K73">
        <v>50</v>
      </c>
      <c r="L73">
        <v>6</v>
      </c>
      <c r="M73" t="s">
        <v>210</v>
      </c>
      <c r="O73">
        <v>1</v>
      </c>
      <c r="P73">
        <v>120</v>
      </c>
      <c r="Q73">
        <v>17</v>
      </c>
      <c r="R73">
        <f t="shared" si="1"/>
        <v>2040</v>
      </c>
      <c r="U73" t="s">
        <v>219</v>
      </c>
    </row>
    <row r="74" spans="1:21" x14ac:dyDescent="0.35">
      <c r="A74">
        <v>73</v>
      </c>
      <c r="B74" t="s">
        <v>203</v>
      </c>
      <c r="D74" s="5">
        <v>44120</v>
      </c>
      <c r="I74" t="s">
        <v>204</v>
      </c>
      <c r="J74">
        <v>20</v>
      </c>
      <c r="K74">
        <v>50</v>
      </c>
      <c r="L74">
        <v>6</v>
      </c>
      <c r="M74" t="s">
        <v>200</v>
      </c>
      <c r="O74">
        <v>1</v>
      </c>
      <c r="P74">
        <v>15</v>
      </c>
      <c r="Q74">
        <v>17</v>
      </c>
      <c r="R74">
        <f t="shared" si="1"/>
        <v>255</v>
      </c>
      <c r="U74" t="s">
        <v>219</v>
      </c>
    </row>
    <row r="75" spans="1:21" x14ac:dyDescent="0.35">
      <c r="A75">
        <v>74</v>
      </c>
      <c r="B75" t="s">
        <v>203</v>
      </c>
      <c r="D75" s="5">
        <v>44120</v>
      </c>
      <c r="I75" t="s">
        <v>204</v>
      </c>
      <c r="J75">
        <v>20</v>
      </c>
      <c r="K75">
        <v>50</v>
      </c>
      <c r="L75">
        <v>6</v>
      </c>
      <c r="M75" t="s">
        <v>201</v>
      </c>
      <c r="O75">
        <v>1</v>
      </c>
      <c r="P75">
        <v>20</v>
      </c>
      <c r="Q75">
        <v>17</v>
      </c>
      <c r="R75">
        <f t="shared" si="1"/>
        <v>340</v>
      </c>
      <c r="U75" t="s">
        <v>219</v>
      </c>
    </row>
    <row r="76" spans="1:21" x14ac:dyDescent="0.35">
      <c r="A76">
        <v>75</v>
      </c>
      <c r="B76" t="s">
        <v>203</v>
      </c>
      <c r="D76" s="5">
        <v>44120</v>
      </c>
      <c r="I76" t="s">
        <v>204</v>
      </c>
      <c r="J76">
        <v>20</v>
      </c>
      <c r="K76">
        <v>50</v>
      </c>
      <c r="L76">
        <v>6</v>
      </c>
      <c r="M76" t="s">
        <v>208</v>
      </c>
      <c r="O76">
        <v>1</v>
      </c>
      <c r="P76">
        <v>200</v>
      </c>
      <c r="Q76">
        <v>17</v>
      </c>
      <c r="R76">
        <f t="shared" si="1"/>
        <v>3400</v>
      </c>
      <c r="U76" t="s">
        <v>219</v>
      </c>
    </row>
    <row r="77" spans="1:21" x14ac:dyDescent="0.35">
      <c r="A77">
        <v>76</v>
      </c>
      <c r="B77" t="s">
        <v>203</v>
      </c>
      <c r="D77" s="5">
        <v>44120</v>
      </c>
      <c r="I77" t="s">
        <v>204</v>
      </c>
      <c r="J77">
        <v>20</v>
      </c>
      <c r="K77">
        <v>50</v>
      </c>
      <c r="L77">
        <v>6</v>
      </c>
      <c r="M77" t="s">
        <v>215</v>
      </c>
      <c r="O77">
        <v>1</v>
      </c>
      <c r="P77">
        <v>100</v>
      </c>
      <c r="Q77">
        <v>17</v>
      </c>
      <c r="R77">
        <f t="shared" si="1"/>
        <v>1700</v>
      </c>
      <c r="U77" t="s">
        <v>219</v>
      </c>
    </row>
    <row r="78" spans="1:21" x14ac:dyDescent="0.35">
      <c r="A78">
        <v>77</v>
      </c>
      <c r="B78" t="s">
        <v>203</v>
      </c>
      <c r="D78" s="5">
        <v>44120</v>
      </c>
      <c r="I78" t="s">
        <v>204</v>
      </c>
      <c r="J78">
        <v>20</v>
      </c>
      <c r="K78">
        <v>50</v>
      </c>
      <c r="L78">
        <v>6</v>
      </c>
      <c r="M78" t="s">
        <v>216</v>
      </c>
      <c r="O78">
        <v>1</v>
      </c>
      <c r="P78">
        <v>4</v>
      </c>
      <c r="Q78">
        <v>17</v>
      </c>
      <c r="R78">
        <f t="shared" si="1"/>
        <v>68</v>
      </c>
      <c r="U78" t="s">
        <v>219</v>
      </c>
    </row>
    <row r="79" spans="1:21" x14ac:dyDescent="0.35">
      <c r="A79">
        <v>78</v>
      </c>
      <c r="B79" t="s">
        <v>203</v>
      </c>
      <c r="D79" s="5">
        <v>44120</v>
      </c>
      <c r="I79" t="s">
        <v>204</v>
      </c>
      <c r="J79">
        <v>20</v>
      </c>
      <c r="K79">
        <v>50</v>
      </c>
      <c r="L79">
        <v>6</v>
      </c>
      <c r="M79" t="s">
        <v>196</v>
      </c>
      <c r="O79">
        <v>0.5</v>
      </c>
      <c r="P79">
        <v>1300</v>
      </c>
      <c r="Q79">
        <v>17</v>
      </c>
      <c r="R79">
        <f t="shared" si="1"/>
        <v>11050</v>
      </c>
      <c r="U79" t="s">
        <v>219</v>
      </c>
    </row>
    <row r="80" spans="1:21" x14ac:dyDescent="0.35">
      <c r="A80">
        <v>79</v>
      </c>
      <c r="B80" t="s">
        <v>203</v>
      </c>
      <c r="D80" s="5">
        <v>44120</v>
      </c>
      <c r="I80" t="s">
        <v>204</v>
      </c>
      <c r="J80">
        <v>20</v>
      </c>
      <c r="K80">
        <v>50</v>
      </c>
      <c r="L80">
        <v>6</v>
      </c>
      <c r="M80" t="s">
        <v>198</v>
      </c>
      <c r="O80">
        <v>0.1</v>
      </c>
      <c r="P80">
        <v>1300</v>
      </c>
      <c r="Q80">
        <v>17</v>
      </c>
      <c r="R80">
        <f t="shared" si="1"/>
        <v>2210.0000000000005</v>
      </c>
      <c r="U80" t="s">
        <v>219</v>
      </c>
    </row>
    <row r="81" spans="1:21" x14ac:dyDescent="0.35">
      <c r="A81">
        <v>80</v>
      </c>
      <c r="B81" t="s">
        <v>203</v>
      </c>
      <c r="D81" s="5">
        <v>44120</v>
      </c>
      <c r="I81" t="s">
        <v>204</v>
      </c>
      <c r="J81">
        <v>20</v>
      </c>
      <c r="K81">
        <v>50</v>
      </c>
      <c r="L81">
        <v>6</v>
      </c>
      <c r="M81" t="s">
        <v>206</v>
      </c>
      <c r="O81">
        <v>0.2</v>
      </c>
      <c r="P81">
        <v>1300</v>
      </c>
      <c r="Q81">
        <v>17</v>
      </c>
      <c r="R81">
        <f t="shared" si="1"/>
        <v>4420.0000000000009</v>
      </c>
      <c r="U81" t="s">
        <v>219</v>
      </c>
    </row>
    <row r="82" spans="1:21" x14ac:dyDescent="0.35">
      <c r="A82">
        <v>81</v>
      </c>
      <c r="B82" t="s">
        <v>203</v>
      </c>
      <c r="D82" s="5">
        <v>44120</v>
      </c>
      <c r="I82" t="s">
        <v>204</v>
      </c>
      <c r="J82">
        <v>20</v>
      </c>
      <c r="K82">
        <v>50</v>
      </c>
      <c r="L82">
        <v>6</v>
      </c>
      <c r="M82" t="s">
        <v>207</v>
      </c>
      <c r="O82">
        <v>0.2</v>
      </c>
      <c r="P82">
        <v>1300</v>
      </c>
      <c r="Q82">
        <v>17</v>
      </c>
      <c r="R82">
        <f t="shared" si="1"/>
        <v>4420.0000000000009</v>
      </c>
      <c r="U82" t="s">
        <v>219</v>
      </c>
    </row>
    <row r="83" spans="1:21" x14ac:dyDescent="0.35">
      <c r="A83">
        <v>82</v>
      </c>
      <c r="B83" t="s">
        <v>203</v>
      </c>
      <c r="C83" t="s">
        <v>220</v>
      </c>
      <c r="D83" s="5">
        <v>44038</v>
      </c>
      <c r="H83" s="6">
        <v>0.37361111111111112</v>
      </c>
      <c r="I83" t="s">
        <v>221</v>
      </c>
      <c r="J83">
        <v>20</v>
      </c>
      <c r="K83">
        <v>50</v>
      </c>
      <c r="L83">
        <v>1</v>
      </c>
      <c r="N83" t="s">
        <v>28</v>
      </c>
      <c r="O83">
        <v>1</v>
      </c>
      <c r="P83">
        <v>5590</v>
      </c>
      <c r="Q83">
        <v>2</v>
      </c>
      <c r="R83">
        <f t="shared" si="1"/>
        <v>11180</v>
      </c>
      <c r="T83" t="s">
        <v>223</v>
      </c>
      <c r="U83" t="s">
        <v>224</v>
      </c>
    </row>
    <row r="84" spans="1:21" x14ac:dyDescent="0.35">
      <c r="A84">
        <v>83</v>
      </c>
      <c r="B84" t="s">
        <v>203</v>
      </c>
      <c r="C84" t="s">
        <v>220</v>
      </c>
      <c r="D84" s="5">
        <v>44038</v>
      </c>
      <c r="H84" s="6">
        <v>0.37361111111111112</v>
      </c>
      <c r="I84" t="s">
        <v>221</v>
      </c>
      <c r="J84">
        <v>20</v>
      </c>
      <c r="K84">
        <v>50</v>
      </c>
      <c r="L84">
        <v>1</v>
      </c>
      <c r="N84" t="s">
        <v>38</v>
      </c>
      <c r="O84">
        <v>1</v>
      </c>
      <c r="P84">
        <v>10</v>
      </c>
      <c r="Q84">
        <v>12</v>
      </c>
      <c r="R84">
        <f t="shared" si="1"/>
        <v>120</v>
      </c>
      <c r="T84" t="s">
        <v>225</v>
      </c>
      <c r="U84" t="s">
        <v>224</v>
      </c>
    </row>
    <row r="85" spans="1:21" x14ac:dyDescent="0.35">
      <c r="A85">
        <v>84</v>
      </c>
      <c r="B85" t="s">
        <v>203</v>
      </c>
      <c r="C85" t="s">
        <v>220</v>
      </c>
      <c r="D85" s="5">
        <v>44038</v>
      </c>
      <c r="H85" s="6">
        <v>0.37361111111111101</v>
      </c>
      <c r="I85" t="s">
        <v>221</v>
      </c>
      <c r="J85">
        <v>20</v>
      </c>
      <c r="K85">
        <v>50</v>
      </c>
      <c r="L85">
        <v>1</v>
      </c>
      <c r="N85" t="s">
        <v>76</v>
      </c>
      <c r="O85">
        <v>1</v>
      </c>
      <c r="P85">
        <v>90</v>
      </c>
      <c r="Q85">
        <v>12</v>
      </c>
      <c r="R85">
        <f t="shared" si="1"/>
        <v>1080</v>
      </c>
      <c r="U85" t="s">
        <v>224</v>
      </c>
    </row>
    <row r="86" spans="1:21" x14ac:dyDescent="0.35">
      <c r="A86">
        <v>85</v>
      </c>
      <c r="B86" t="s">
        <v>203</v>
      </c>
      <c r="C86" t="s">
        <v>220</v>
      </c>
      <c r="D86" s="5">
        <v>44038</v>
      </c>
      <c r="H86" s="6">
        <v>0.37361111111111101</v>
      </c>
      <c r="I86" t="s">
        <v>221</v>
      </c>
      <c r="J86">
        <v>20</v>
      </c>
      <c r="K86">
        <v>50</v>
      </c>
      <c r="L86">
        <v>1</v>
      </c>
      <c r="N86" t="s">
        <v>118</v>
      </c>
      <c r="O86">
        <v>1</v>
      </c>
      <c r="P86">
        <v>90</v>
      </c>
      <c r="Q86">
        <v>12</v>
      </c>
      <c r="R86">
        <f t="shared" si="1"/>
        <v>1080</v>
      </c>
      <c r="U86" t="s">
        <v>224</v>
      </c>
    </row>
    <row r="87" spans="1:21" x14ac:dyDescent="0.35">
      <c r="A87">
        <v>86</v>
      </c>
      <c r="B87" t="s">
        <v>203</v>
      </c>
      <c r="C87" t="s">
        <v>220</v>
      </c>
      <c r="D87" s="5">
        <v>44038</v>
      </c>
      <c r="H87" s="6">
        <v>0.37361111111111101</v>
      </c>
      <c r="I87" t="s">
        <v>221</v>
      </c>
      <c r="J87">
        <v>20</v>
      </c>
      <c r="K87">
        <v>50</v>
      </c>
      <c r="L87">
        <v>1</v>
      </c>
      <c r="N87" t="s">
        <v>127</v>
      </c>
      <c r="O87">
        <v>1</v>
      </c>
      <c r="P87">
        <v>90</v>
      </c>
      <c r="Q87">
        <v>12</v>
      </c>
      <c r="R87">
        <f t="shared" si="1"/>
        <v>1080</v>
      </c>
      <c r="U87" t="s">
        <v>224</v>
      </c>
    </row>
    <row r="88" spans="1:21" x14ac:dyDescent="0.35">
      <c r="A88">
        <v>87</v>
      </c>
      <c r="B88" t="s">
        <v>203</v>
      </c>
      <c r="C88" t="s">
        <v>220</v>
      </c>
      <c r="D88" s="5">
        <v>44038</v>
      </c>
      <c r="H88" s="6">
        <v>0.37361111111111101</v>
      </c>
      <c r="I88" t="s">
        <v>221</v>
      </c>
      <c r="J88">
        <v>20</v>
      </c>
      <c r="K88">
        <v>50</v>
      </c>
      <c r="L88">
        <v>1</v>
      </c>
      <c r="N88" t="s">
        <v>28</v>
      </c>
      <c r="O88">
        <v>1</v>
      </c>
      <c r="P88">
        <v>550</v>
      </c>
      <c r="Q88">
        <v>12</v>
      </c>
      <c r="R88">
        <f t="shared" si="1"/>
        <v>6600</v>
      </c>
      <c r="U88" t="s">
        <v>224</v>
      </c>
    </row>
    <row r="89" spans="1:21" x14ac:dyDescent="0.35">
      <c r="A89">
        <v>88</v>
      </c>
      <c r="B89" t="s">
        <v>203</v>
      </c>
      <c r="C89" t="s">
        <v>220</v>
      </c>
      <c r="D89" s="5">
        <v>44038</v>
      </c>
      <c r="H89" s="6">
        <v>0.37361111111111101</v>
      </c>
      <c r="I89" t="s">
        <v>221</v>
      </c>
      <c r="J89">
        <v>20</v>
      </c>
      <c r="K89">
        <v>50</v>
      </c>
      <c r="L89">
        <v>1</v>
      </c>
      <c r="N89" t="s">
        <v>226</v>
      </c>
      <c r="O89">
        <v>1</v>
      </c>
      <c r="P89">
        <v>110</v>
      </c>
      <c r="Q89">
        <v>12</v>
      </c>
      <c r="R89">
        <f t="shared" si="1"/>
        <v>1320</v>
      </c>
      <c r="U89" t="s">
        <v>224</v>
      </c>
    </row>
    <row r="90" spans="1:21" x14ac:dyDescent="0.35">
      <c r="A90">
        <v>89</v>
      </c>
      <c r="B90" t="s">
        <v>203</v>
      </c>
      <c r="C90" t="s">
        <v>220</v>
      </c>
      <c r="D90" s="5">
        <v>44038</v>
      </c>
      <c r="H90" s="6">
        <v>0.37361111111111101</v>
      </c>
      <c r="I90" t="s">
        <v>221</v>
      </c>
      <c r="J90">
        <v>20</v>
      </c>
      <c r="K90">
        <v>50</v>
      </c>
      <c r="L90">
        <v>1</v>
      </c>
      <c r="N90" t="s">
        <v>89</v>
      </c>
      <c r="O90">
        <v>1</v>
      </c>
      <c r="P90">
        <v>320</v>
      </c>
      <c r="Q90">
        <v>12</v>
      </c>
      <c r="R90">
        <f t="shared" si="1"/>
        <v>3840</v>
      </c>
      <c r="U90" t="s">
        <v>224</v>
      </c>
    </row>
    <row r="91" spans="1:21" x14ac:dyDescent="0.35">
      <c r="A91">
        <v>90</v>
      </c>
      <c r="B91" t="s">
        <v>203</v>
      </c>
      <c r="C91" t="s">
        <v>220</v>
      </c>
      <c r="D91" s="5">
        <v>44038</v>
      </c>
      <c r="H91" s="6">
        <v>0.37361111111111101</v>
      </c>
      <c r="I91" t="s">
        <v>221</v>
      </c>
      <c r="J91">
        <v>20</v>
      </c>
      <c r="K91">
        <v>50</v>
      </c>
      <c r="L91">
        <v>1</v>
      </c>
      <c r="N91" t="s">
        <v>118</v>
      </c>
      <c r="O91">
        <v>1</v>
      </c>
      <c r="P91">
        <f>0.65*3000</f>
        <v>1950</v>
      </c>
      <c r="Q91">
        <v>12</v>
      </c>
      <c r="R91">
        <f t="shared" si="1"/>
        <v>23400</v>
      </c>
      <c r="U91" t="s">
        <v>224</v>
      </c>
    </row>
    <row r="92" spans="1:21" x14ac:dyDescent="0.35">
      <c r="A92">
        <v>91</v>
      </c>
      <c r="B92" t="s">
        <v>203</v>
      </c>
      <c r="C92" t="s">
        <v>220</v>
      </c>
      <c r="D92" s="5">
        <v>44038</v>
      </c>
      <c r="H92" s="6">
        <v>0.37361111111111101</v>
      </c>
      <c r="I92" t="s">
        <v>221</v>
      </c>
      <c r="J92">
        <v>20</v>
      </c>
      <c r="K92">
        <v>50</v>
      </c>
      <c r="L92">
        <v>1</v>
      </c>
      <c r="N92" t="s">
        <v>89</v>
      </c>
      <c r="O92">
        <v>1</v>
      </c>
      <c r="P92">
        <f>0.35*3000</f>
        <v>1050</v>
      </c>
      <c r="Q92">
        <v>12</v>
      </c>
      <c r="R92">
        <f t="shared" si="1"/>
        <v>12600</v>
      </c>
      <c r="U92" t="s">
        <v>224</v>
      </c>
    </row>
    <row r="93" spans="1:21" x14ac:dyDescent="0.35">
      <c r="A93">
        <v>92</v>
      </c>
      <c r="B93" t="s">
        <v>203</v>
      </c>
      <c r="C93" t="s">
        <v>220</v>
      </c>
      <c r="D93" s="5">
        <v>44038</v>
      </c>
      <c r="H93" s="6">
        <v>0.37361111111111101</v>
      </c>
      <c r="I93" t="s">
        <v>221</v>
      </c>
      <c r="J93">
        <v>20</v>
      </c>
      <c r="K93">
        <v>50</v>
      </c>
      <c r="L93">
        <v>2</v>
      </c>
      <c r="N93" t="s">
        <v>38</v>
      </c>
      <c r="O93">
        <v>1</v>
      </c>
      <c r="P93">
        <v>120</v>
      </c>
      <c r="Q93">
        <v>28</v>
      </c>
      <c r="R93">
        <f t="shared" si="1"/>
        <v>3360</v>
      </c>
      <c r="T93" t="s">
        <v>227</v>
      </c>
      <c r="U93" t="s">
        <v>224</v>
      </c>
    </row>
    <row r="94" spans="1:21" x14ac:dyDescent="0.35">
      <c r="A94">
        <v>93</v>
      </c>
      <c r="B94" t="s">
        <v>203</v>
      </c>
      <c r="C94" t="s">
        <v>220</v>
      </c>
      <c r="D94" s="5">
        <v>44038</v>
      </c>
      <c r="H94" s="6">
        <v>0.37361111111111101</v>
      </c>
      <c r="I94" t="s">
        <v>221</v>
      </c>
      <c r="J94">
        <v>20</v>
      </c>
      <c r="K94">
        <v>50</v>
      </c>
      <c r="L94">
        <v>2</v>
      </c>
      <c r="N94" t="s">
        <v>28</v>
      </c>
      <c r="O94">
        <v>1</v>
      </c>
      <c r="P94">
        <v>200</v>
      </c>
      <c r="Q94">
        <v>28</v>
      </c>
      <c r="R94">
        <f t="shared" si="1"/>
        <v>5600</v>
      </c>
      <c r="U94" t="s">
        <v>224</v>
      </c>
    </row>
    <row r="95" spans="1:21" x14ac:dyDescent="0.35">
      <c r="A95">
        <v>94</v>
      </c>
      <c r="B95" t="s">
        <v>203</v>
      </c>
      <c r="C95" t="s">
        <v>220</v>
      </c>
      <c r="D95" s="5">
        <v>44038</v>
      </c>
      <c r="H95" s="6">
        <v>0.37361111111111101</v>
      </c>
      <c r="I95" t="s">
        <v>221</v>
      </c>
      <c r="J95">
        <v>20</v>
      </c>
      <c r="K95">
        <v>50</v>
      </c>
      <c r="L95">
        <v>2</v>
      </c>
      <c r="N95" t="s">
        <v>76</v>
      </c>
      <c r="O95">
        <v>1</v>
      </c>
      <c r="P95">
        <v>5</v>
      </c>
      <c r="Q95">
        <v>28</v>
      </c>
      <c r="R95">
        <f t="shared" si="1"/>
        <v>140</v>
      </c>
      <c r="U95" t="s">
        <v>224</v>
      </c>
    </row>
    <row r="96" spans="1:21" x14ac:dyDescent="0.35">
      <c r="A96">
        <v>95</v>
      </c>
      <c r="B96" t="s">
        <v>203</v>
      </c>
      <c r="C96" t="s">
        <v>220</v>
      </c>
      <c r="D96" s="5">
        <v>44038</v>
      </c>
      <c r="H96" s="6">
        <v>0.37361111111111101</v>
      </c>
      <c r="I96" t="s">
        <v>221</v>
      </c>
      <c r="J96">
        <v>20</v>
      </c>
      <c r="K96">
        <v>50</v>
      </c>
      <c r="L96">
        <v>2</v>
      </c>
      <c r="N96" t="s">
        <v>118</v>
      </c>
      <c r="O96">
        <v>1</v>
      </c>
      <c r="P96">
        <v>120</v>
      </c>
      <c r="Q96">
        <v>28</v>
      </c>
      <c r="R96">
        <f t="shared" si="1"/>
        <v>3360</v>
      </c>
      <c r="U96" t="s">
        <v>224</v>
      </c>
    </row>
    <row r="97" spans="1:21" x14ac:dyDescent="0.35">
      <c r="A97">
        <v>96</v>
      </c>
      <c r="B97" t="s">
        <v>203</v>
      </c>
      <c r="C97" t="s">
        <v>220</v>
      </c>
      <c r="D97" s="5">
        <v>44038</v>
      </c>
      <c r="H97" s="6">
        <v>0.37361111111111101</v>
      </c>
      <c r="I97" t="s">
        <v>221</v>
      </c>
      <c r="J97">
        <v>20</v>
      </c>
      <c r="K97">
        <v>50</v>
      </c>
      <c r="L97">
        <v>2</v>
      </c>
      <c r="N97" t="s">
        <v>118</v>
      </c>
      <c r="O97">
        <v>1</v>
      </c>
      <c r="P97">
        <f>0.65*2350</f>
        <v>1527.5</v>
      </c>
      <c r="Q97">
        <v>28</v>
      </c>
      <c r="R97">
        <f t="shared" si="1"/>
        <v>42770</v>
      </c>
      <c r="U97" t="s">
        <v>224</v>
      </c>
    </row>
    <row r="98" spans="1:21" x14ac:dyDescent="0.35">
      <c r="A98">
        <v>97</v>
      </c>
      <c r="B98" t="s">
        <v>203</v>
      </c>
      <c r="C98" t="s">
        <v>220</v>
      </c>
      <c r="D98" s="5">
        <v>44038</v>
      </c>
      <c r="H98" s="6">
        <v>0.37361111111111101</v>
      </c>
      <c r="I98" t="s">
        <v>221</v>
      </c>
      <c r="J98">
        <v>20</v>
      </c>
      <c r="K98">
        <v>50</v>
      </c>
      <c r="L98">
        <v>2</v>
      </c>
      <c r="N98" t="s">
        <v>89</v>
      </c>
      <c r="O98">
        <v>1</v>
      </c>
      <c r="P98">
        <f>0.35*2350</f>
        <v>822.5</v>
      </c>
      <c r="Q98">
        <v>28</v>
      </c>
      <c r="R98">
        <f t="shared" si="1"/>
        <v>23030</v>
      </c>
      <c r="U98" t="s">
        <v>224</v>
      </c>
    </row>
    <row r="99" spans="1:21" x14ac:dyDescent="0.35">
      <c r="A99">
        <v>98</v>
      </c>
      <c r="B99" t="s">
        <v>203</v>
      </c>
      <c r="C99" t="s">
        <v>220</v>
      </c>
      <c r="D99" s="5">
        <v>44038</v>
      </c>
      <c r="H99" s="6">
        <v>0.37361111111111101</v>
      </c>
      <c r="I99" t="s">
        <v>221</v>
      </c>
      <c r="J99">
        <v>20</v>
      </c>
      <c r="K99">
        <v>50</v>
      </c>
      <c r="L99">
        <v>3</v>
      </c>
      <c r="N99" t="s">
        <v>38</v>
      </c>
      <c r="O99">
        <v>1</v>
      </c>
      <c r="P99">
        <v>80</v>
      </c>
      <c r="Q99">
        <v>9</v>
      </c>
      <c r="R99">
        <f t="shared" si="1"/>
        <v>720</v>
      </c>
      <c r="T99" t="s">
        <v>228</v>
      </c>
      <c r="U99" t="s">
        <v>224</v>
      </c>
    </row>
    <row r="100" spans="1:21" x14ac:dyDescent="0.35">
      <c r="A100">
        <v>99</v>
      </c>
      <c r="B100" t="s">
        <v>203</v>
      </c>
      <c r="C100" t="s">
        <v>220</v>
      </c>
      <c r="D100" s="5">
        <v>44038</v>
      </c>
      <c r="H100" s="6">
        <v>0.37361111111111101</v>
      </c>
      <c r="I100" t="s">
        <v>221</v>
      </c>
      <c r="J100">
        <v>20</v>
      </c>
      <c r="K100">
        <v>50</v>
      </c>
      <c r="L100">
        <v>3</v>
      </c>
      <c r="N100" t="s">
        <v>28</v>
      </c>
      <c r="O100">
        <v>1</v>
      </c>
      <c r="P100">
        <v>250</v>
      </c>
      <c r="Q100">
        <v>9</v>
      </c>
      <c r="R100">
        <f t="shared" si="1"/>
        <v>2250</v>
      </c>
      <c r="U100" t="s">
        <v>224</v>
      </c>
    </row>
    <row r="101" spans="1:21" x14ac:dyDescent="0.35">
      <c r="A101">
        <v>100</v>
      </c>
      <c r="B101" t="s">
        <v>203</v>
      </c>
      <c r="C101" t="s">
        <v>220</v>
      </c>
      <c r="D101" s="5">
        <v>44038</v>
      </c>
      <c r="H101" s="6">
        <v>0.37361111111111101</v>
      </c>
      <c r="I101" t="s">
        <v>221</v>
      </c>
      <c r="J101">
        <v>20</v>
      </c>
      <c r="K101">
        <v>50</v>
      </c>
      <c r="L101">
        <v>3</v>
      </c>
      <c r="N101" t="s">
        <v>118</v>
      </c>
      <c r="O101">
        <v>1</v>
      </c>
      <c r="P101">
        <v>160</v>
      </c>
      <c r="Q101">
        <v>9</v>
      </c>
      <c r="R101">
        <f t="shared" si="1"/>
        <v>1440</v>
      </c>
      <c r="U101" t="s">
        <v>224</v>
      </c>
    </row>
    <row r="102" spans="1:21" x14ac:dyDescent="0.35">
      <c r="A102">
        <v>101</v>
      </c>
      <c r="B102" t="s">
        <v>203</v>
      </c>
      <c r="C102" t="s">
        <v>220</v>
      </c>
      <c r="D102" s="5">
        <v>44038</v>
      </c>
      <c r="H102" s="6">
        <v>0.37361111111111101</v>
      </c>
      <c r="I102" t="s">
        <v>221</v>
      </c>
      <c r="J102">
        <v>20</v>
      </c>
      <c r="K102">
        <v>50</v>
      </c>
      <c r="L102">
        <v>3</v>
      </c>
      <c r="N102" t="s">
        <v>118</v>
      </c>
      <c r="O102">
        <v>1</v>
      </c>
      <c r="P102">
        <f>0.65*2020</f>
        <v>1313</v>
      </c>
      <c r="Q102">
        <v>9</v>
      </c>
      <c r="R102">
        <f t="shared" si="1"/>
        <v>11817</v>
      </c>
      <c r="U102" t="s">
        <v>224</v>
      </c>
    </row>
    <row r="103" spans="1:21" x14ac:dyDescent="0.35">
      <c r="A103">
        <v>102</v>
      </c>
      <c r="B103" t="s">
        <v>203</v>
      </c>
      <c r="C103" t="s">
        <v>220</v>
      </c>
      <c r="D103" s="5">
        <v>44038</v>
      </c>
      <c r="H103" s="6">
        <v>0.37361111111111101</v>
      </c>
      <c r="I103" t="s">
        <v>221</v>
      </c>
      <c r="J103">
        <v>20</v>
      </c>
      <c r="K103">
        <v>50</v>
      </c>
      <c r="L103">
        <v>3</v>
      </c>
      <c r="N103" t="s">
        <v>89</v>
      </c>
      <c r="O103">
        <v>1</v>
      </c>
      <c r="P103">
        <f>0.35*2020</f>
        <v>707</v>
      </c>
      <c r="Q103">
        <v>9</v>
      </c>
      <c r="R103">
        <f t="shared" si="1"/>
        <v>6363</v>
      </c>
      <c r="U103" t="s">
        <v>224</v>
      </c>
    </row>
    <row r="104" spans="1:21" x14ac:dyDescent="0.35">
      <c r="A104">
        <v>103</v>
      </c>
      <c r="B104" t="s">
        <v>203</v>
      </c>
      <c r="C104" t="s">
        <v>220</v>
      </c>
      <c r="D104" s="5">
        <v>44038</v>
      </c>
      <c r="H104" s="6">
        <v>0.37361111111111101</v>
      </c>
      <c r="I104" t="s">
        <v>221</v>
      </c>
      <c r="J104">
        <v>20</v>
      </c>
      <c r="K104">
        <v>50</v>
      </c>
      <c r="L104">
        <v>4</v>
      </c>
      <c r="N104" t="s">
        <v>28</v>
      </c>
      <c r="O104">
        <v>1</v>
      </c>
      <c r="P104">
        <v>300</v>
      </c>
      <c r="Q104">
        <v>1</v>
      </c>
      <c r="R104">
        <f t="shared" si="1"/>
        <v>300</v>
      </c>
      <c r="U104" t="s">
        <v>224</v>
      </c>
    </row>
    <row r="105" spans="1:21" x14ac:dyDescent="0.35">
      <c r="A105">
        <v>104</v>
      </c>
      <c r="B105" t="s">
        <v>203</v>
      </c>
      <c r="C105" t="s">
        <v>220</v>
      </c>
      <c r="D105" s="5">
        <v>44038</v>
      </c>
      <c r="H105" s="6">
        <v>0.37361111111111101</v>
      </c>
      <c r="I105" t="s">
        <v>221</v>
      </c>
      <c r="J105">
        <v>20</v>
      </c>
      <c r="K105">
        <v>50</v>
      </c>
      <c r="L105">
        <v>4</v>
      </c>
      <c r="N105" t="s">
        <v>38</v>
      </c>
      <c r="O105">
        <v>1</v>
      </c>
      <c r="P105">
        <v>110</v>
      </c>
      <c r="Q105">
        <v>1</v>
      </c>
      <c r="R105">
        <f t="shared" si="1"/>
        <v>110</v>
      </c>
      <c r="U105" t="s">
        <v>224</v>
      </c>
    </row>
    <row r="106" spans="1:21" x14ac:dyDescent="0.35">
      <c r="A106">
        <v>105</v>
      </c>
      <c r="B106" t="s">
        <v>203</v>
      </c>
      <c r="C106" t="s">
        <v>220</v>
      </c>
      <c r="D106" s="5">
        <v>44038</v>
      </c>
      <c r="H106" s="6">
        <v>0.37361111111111101</v>
      </c>
      <c r="I106" t="s">
        <v>221</v>
      </c>
      <c r="J106">
        <v>20</v>
      </c>
      <c r="K106">
        <v>50</v>
      </c>
      <c r="L106">
        <v>4</v>
      </c>
      <c r="N106" t="s">
        <v>118</v>
      </c>
      <c r="O106">
        <v>1</v>
      </c>
      <c r="P106">
        <v>300</v>
      </c>
      <c r="Q106">
        <v>1</v>
      </c>
      <c r="R106">
        <f t="shared" si="1"/>
        <v>300</v>
      </c>
      <c r="U106" t="s">
        <v>224</v>
      </c>
    </row>
    <row r="107" spans="1:21" x14ac:dyDescent="0.35">
      <c r="A107">
        <v>106</v>
      </c>
      <c r="B107" t="s">
        <v>203</v>
      </c>
      <c r="C107" t="s">
        <v>220</v>
      </c>
      <c r="D107" s="5">
        <v>44038</v>
      </c>
      <c r="H107" s="6">
        <v>0.37361111111111101</v>
      </c>
      <c r="I107" t="s">
        <v>221</v>
      </c>
      <c r="J107">
        <v>20</v>
      </c>
      <c r="K107">
        <v>50</v>
      </c>
      <c r="L107">
        <v>4</v>
      </c>
      <c r="N107" t="s">
        <v>226</v>
      </c>
      <c r="O107">
        <v>1</v>
      </c>
      <c r="P107">
        <v>160</v>
      </c>
      <c r="Q107">
        <v>1</v>
      </c>
      <c r="R107">
        <f t="shared" si="1"/>
        <v>160</v>
      </c>
      <c r="U107" t="s">
        <v>224</v>
      </c>
    </row>
    <row r="108" spans="1:21" x14ac:dyDescent="0.35">
      <c r="A108">
        <v>107</v>
      </c>
      <c r="B108" t="s">
        <v>203</v>
      </c>
      <c r="C108" t="s">
        <v>220</v>
      </c>
      <c r="D108" s="5">
        <v>44038</v>
      </c>
      <c r="H108" s="6">
        <v>0.37361111111111101</v>
      </c>
      <c r="I108" t="s">
        <v>221</v>
      </c>
      <c r="J108">
        <v>20</v>
      </c>
      <c r="K108">
        <v>50</v>
      </c>
      <c r="L108">
        <v>4</v>
      </c>
      <c r="N108" t="s">
        <v>118</v>
      </c>
      <c r="O108">
        <v>1</v>
      </c>
      <c r="P108">
        <f>0.7*4060</f>
        <v>2842</v>
      </c>
      <c r="Q108">
        <v>1</v>
      </c>
      <c r="R108">
        <f t="shared" si="1"/>
        <v>2842</v>
      </c>
      <c r="U108" t="s">
        <v>224</v>
      </c>
    </row>
    <row r="109" spans="1:21" x14ac:dyDescent="0.35">
      <c r="A109">
        <v>108</v>
      </c>
      <c r="B109" t="s">
        <v>203</v>
      </c>
      <c r="C109" t="s">
        <v>220</v>
      </c>
      <c r="D109" s="5">
        <v>44038</v>
      </c>
      <c r="H109" s="6">
        <v>0.37361111111111101</v>
      </c>
      <c r="I109" t="s">
        <v>221</v>
      </c>
      <c r="J109">
        <v>20</v>
      </c>
      <c r="K109">
        <v>50</v>
      </c>
      <c r="L109">
        <v>4</v>
      </c>
      <c r="N109" t="s">
        <v>89</v>
      </c>
      <c r="O109">
        <v>1</v>
      </c>
      <c r="P109">
        <f>0.3*4060</f>
        <v>1218</v>
      </c>
      <c r="Q109">
        <v>1</v>
      </c>
      <c r="R109">
        <f t="shared" si="1"/>
        <v>1218</v>
      </c>
      <c r="U109" t="s">
        <v>224</v>
      </c>
    </row>
    <row r="110" spans="1:21" x14ac:dyDescent="0.35">
      <c r="A110">
        <v>109</v>
      </c>
      <c r="B110" t="s">
        <v>203</v>
      </c>
      <c r="C110" t="s">
        <v>220</v>
      </c>
      <c r="D110" s="5">
        <v>44038</v>
      </c>
      <c r="H110" s="6">
        <v>0.37361111111111101</v>
      </c>
      <c r="I110" t="s">
        <v>221</v>
      </c>
      <c r="J110">
        <v>20</v>
      </c>
      <c r="K110">
        <v>50</v>
      </c>
      <c r="L110">
        <v>5</v>
      </c>
      <c r="N110" t="s">
        <v>38</v>
      </c>
      <c r="O110">
        <v>1</v>
      </c>
      <c r="P110">
        <v>350</v>
      </c>
      <c r="Q110">
        <v>1</v>
      </c>
      <c r="R110">
        <f t="shared" si="1"/>
        <v>350</v>
      </c>
      <c r="U110" t="s">
        <v>224</v>
      </c>
    </row>
    <row r="111" spans="1:21" x14ac:dyDescent="0.35">
      <c r="A111">
        <v>110</v>
      </c>
      <c r="B111" t="s">
        <v>203</v>
      </c>
      <c r="C111" t="s">
        <v>220</v>
      </c>
      <c r="D111" s="5">
        <v>44038</v>
      </c>
      <c r="H111" s="6">
        <v>0.37361111111111101</v>
      </c>
      <c r="I111" t="s">
        <v>221</v>
      </c>
      <c r="J111">
        <v>20</v>
      </c>
      <c r="K111">
        <v>50</v>
      </c>
      <c r="L111">
        <v>5</v>
      </c>
      <c r="N111" t="s">
        <v>118</v>
      </c>
      <c r="O111">
        <v>1</v>
      </c>
      <c r="P111">
        <v>210</v>
      </c>
      <c r="Q111">
        <v>1</v>
      </c>
      <c r="R111">
        <f t="shared" si="1"/>
        <v>210</v>
      </c>
      <c r="U111" t="s">
        <v>224</v>
      </c>
    </row>
    <row r="112" spans="1:21" x14ac:dyDescent="0.35">
      <c r="A112">
        <v>111</v>
      </c>
      <c r="B112" t="s">
        <v>203</v>
      </c>
      <c r="C112" t="s">
        <v>220</v>
      </c>
      <c r="D112" s="5">
        <v>44038</v>
      </c>
      <c r="H112" s="6">
        <v>0.37361111111111101</v>
      </c>
      <c r="I112" t="s">
        <v>221</v>
      </c>
      <c r="J112">
        <v>20</v>
      </c>
      <c r="K112">
        <v>50</v>
      </c>
      <c r="L112">
        <v>5</v>
      </c>
      <c r="N112" t="s">
        <v>28</v>
      </c>
      <c r="O112">
        <v>1</v>
      </c>
      <c r="P112">
        <v>150</v>
      </c>
      <c r="Q112">
        <v>1</v>
      </c>
      <c r="R112">
        <f t="shared" si="1"/>
        <v>150</v>
      </c>
      <c r="U112" t="s">
        <v>224</v>
      </c>
    </row>
    <row r="113" spans="1:21" x14ac:dyDescent="0.35">
      <c r="A113">
        <v>112</v>
      </c>
      <c r="B113" t="s">
        <v>203</v>
      </c>
      <c r="C113" t="s">
        <v>220</v>
      </c>
      <c r="D113" s="5">
        <v>44038</v>
      </c>
      <c r="H113" s="6">
        <v>0.37361111111111101</v>
      </c>
      <c r="I113" t="s">
        <v>221</v>
      </c>
      <c r="J113">
        <v>20</v>
      </c>
      <c r="K113">
        <v>50</v>
      </c>
      <c r="L113">
        <v>5</v>
      </c>
      <c r="N113" t="s">
        <v>118</v>
      </c>
      <c r="O113">
        <v>1</v>
      </c>
      <c r="P113">
        <f>0.65*5520</f>
        <v>3588</v>
      </c>
      <c r="Q113">
        <v>1</v>
      </c>
      <c r="R113">
        <f t="shared" si="1"/>
        <v>3588</v>
      </c>
      <c r="U113" t="s">
        <v>224</v>
      </c>
    </row>
    <row r="114" spans="1:21" x14ac:dyDescent="0.35">
      <c r="A114">
        <v>113</v>
      </c>
      <c r="B114" t="s">
        <v>203</v>
      </c>
      <c r="C114" t="s">
        <v>220</v>
      </c>
      <c r="D114" s="5">
        <v>44038</v>
      </c>
      <c r="H114" s="6">
        <v>0.37361111111111101</v>
      </c>
      <c r="I114" t="s">
        <v>221</v>
      </c>
      <c r="J114">
        <v>20</v>
      </c>
      <c r="K114">
        <v>50</v>
      </c>
      <c r="L114">
        <v>5</v>
      </c>
      <c r="N114" t="s">
        <v>89</v>
      </c>
      <c r="O114">
        <v>1</v>
      </c>
      <c r="P114">
        <f>0.35*5520</f>
        <v>1931.9999999999998</v>
      </c>
      <c r="Q114">
        <v>1</v>
      </c>
      <c r="R114">
        <f t="shared" si="1"/>
        <v>1931.9999999999998</v>
      </c>
      <c r="U114" t="s">
        <v>224</v>
      </c>
    </row>
    <row r="115" spans="1:21" x14ac:dyDescent="0.35">
      <c r="A115">
        <v>114</v>
      </c>
      <c r="B115" t="s">
        <v>203</v>
      </c>
      <c r="C115" t="s">
        <v>220</v>
      </c>
      <c r="D115" s="5">
        <v>44038</v>
      </c>
      <c r="H115" s="6">
        <v>0.37361111111111101</v>
      </c>
      <c r="I115" t="s">
        <v>221</v>
      </c>
      <c r="J115">
        <v>20</v>
      </c>
      <c r="K115">
        <v>50</v>
      </c>
      <c r="L115">
        <v>6</v>
      </c>
      <c r="N115" t="s">
        <v>28</v>
      </c>
      <c r="O115">
        <v>1</v>
      </c>
      <c r="P115">
        <v>130</v>
      </c>
      <c r="Q115">
        <v>1</v>
      </c>
      <c r="R115">
        <f t="shared" si="1"/>
        <v>130</v>
      </c>
      <c r="U115" t="s">
        <v>224</v>
      </c>
    </row>
    <row r="116" spans="1:21" x14ac:dyDescent="0.35">
      <c r="A116">
        <v>115</v>
      </c>
      <c r="B116" t="s">
        <v>203</v>
      </c>
      <c r="C116" t="s">
        <v>220</v>
      </c>
      <c r="D116" s="5">
        <v>44038</v>
      </c>
      <c r="H116" s="6">
        <v>0.37361111111111101</v>
      </c>
      <c r="I116" t="s">
        <v>221</v>
      </c>
      <c r="J116">
        <v>20</v>
      </c>
      <c r="K116">
        <v>50</v>
      </c>
      <c r="L116">
        <v>6</v>
      </c>
      <c r="N116" t="s">
        <v>89</v>
      </c>
      <c r="O116">
        <v>1</v>
      </c>
      <c r="P116">
        <v>490</v>
      </c>
      <c r="Q116">
        <v>1</v>
      </c>
      <c r="R116">
        <f t="shared" si="1"/>
        <v>490</v>
      </c>
      <c r="U116" t="s">
        <v>224</v>
      </c>
    </row>
    <row r="117" spans="1:21" x14ac:dyDescent="0.35">
      <c r="A117">
        <v>116</v>
      </c>
      <c r="B117" t="s">
        <v>203</v>
      </c>
      <c r="C117" t="s">
        <v>220</v>
      </c>
      <c r="D117" s="5">
        <v>44038</v>
      </c>
      <c r="H117" s="6">
        <v>0.37361111111111101</v>
      </c>
      <c r="I117" t="s">
        <v>221</v>
      </c>
      <c r="J117">
        <v>20</v>
      </c>
      <c r="K117">
        <v>50</v>
      </c>
      <c r="L117">
        <v>6</v>
      </c>
      <c r="N117" t="s">
        <v>118</v>
      </c>
      <c r="O117">
        <v>1</v>
      </c>
      <c r="P117">
        <v>660</v>
      </c>
      <c r="Q117">
        <v>1</v>
      </c>
      <c r="R117">
        <f t="shared" si="1"/>
        <v>660</v>
      </c>
      <c r="U117" t="s">
        <v>224</v>
      </c>
    </row>
    <row r="118" spans="1:21" x14ac:dyDescent="0.35">
      <c r="A118">
        <v>117</v>
      </c>
      <c r="B118" t="s">
        <v>203</v>
      </c>
      <c r="C118" t="s">
        <v>220</v>
      </c>
      <c r="D118" s="5">
        <v>44038</v>
      </c>
      <c r="H118" s="6">
        <v>0.37361111111111101</v>
      </c>
      <c r="I118" t="s">
        <v>221</v>
      </c>
      <c r="J118">
        <v>20</v>
      </c>
      <c r="K118">
        <v>50</v>
      </c>
      <c r="L118">
        <v>6</v>
      </c>
      <c r="N118" t="s">
        <v>38</v>
      </c>
      <c r="O118">
        <v>1</v>
      </c>
      <c r="P118">
        <v>10</v>
      </c>
      <c r="Q118">
        <v>1</v>
      </c>
      <c r="R118">
        <f t="shared" si="1"/>
        <v>10</v>
      </c>
      <c r="U118" t="s">
        <v>224</v>
      </c>
    </row>
    <row r="119" spans="1:21" x14ac:dyDescent="0.35">
      <c r="A119">
        <v>118</v>
      </c>
      <c r="B119" t="s">
        <v>246</v>
      </c>
      <c r="C119" t="s">
        <v>230</v>
      </c>
      <c r="D119" s="5">
        <v>44022</v>
      </c>
      <c r="E119" s="6">
        <v>0.45833333333333298</v>
      </c>
      <c r="F119" s="6">
        <v>0.58333333333333304</v>
      </c>
      <c r="G119" t="s">
        <v>231</v>
      </c>
      <c r="H119" s="6">
        <v>0.34513888888888888</v>
      </c>
      <c r="I119" t="s">
        <v>232</v>
      </c>
      <c r="J119">
        <v>20</v>
      </c>
      <c r="K119">
        <v>50</v>
      </c>
      <c r="L119">
        <v>1</v>
      </c>
      <c r="N119" t="s">
        <v>25</v>
      </c>
      <c r="O119">
        <v>1</v>
      </c>
      <c r="P119">
        <v>390</v>
      </c>
      <c r="Q119">
        <v>9</v>
      </c>
      <c r="R119">
        <f t="shared" si="1"/>
        <v>3510</v>
      </c>
      <c r="T119" t="s">
        <v>233</v>
      </c>
      <c r="U119" t="s">
        <v>224</v>
      </c>
    </row>
    <row r="120" spans="1:21" x14ac:dyDescent="0.35">
      <c r="A120">
        <v>119</v>
      </c>
      <c r="B120" t="s">
        <v>246</v>
      </c>
      <c r="C120" t="s">
        <v>230</v>
      </c>
      <c r="D120" s="5">
        <v>44022</v>
      </c>
      <c r="E120" s="6">
        <v>0.45833333333333298</v>
      </c>
      <c r="F120" s="6">
        <v>0.58333333333333304</v>
      </c>
      <c r="G120" t="s">
        <v>231</v>
      </c>
      <c r="H120" s="6">
        <v>0.34513888888888888</v>
      </c>
      <c r="I120" t="s">
        <v>232</v>
      </c>
      <c r="J120">
        <v>20</v>
      </c>
      <c r="K120">
        <v>50</v>
      </c>
      <c r="L120">
        <v>1</v>
      </c>
      <c r="N120" t="s">
        <v>38</v>
      </c>
      <c r="O120">
        <v>1</v>
      </c>
      <c r="P120">
        <v>140</v>
      </c>
      <c r="Q120">
        <v>9</v>
      </c>
      <c r="R120">
        <f t="shared" si="1"/>
        <v>1260</v>
      </c>
      <c r="U120" t="s">
        <v>224</v>
      </c>
    </row>
    <row r="121" spans="1:21" x14ac:dyDescent="0.35">
      <c r="A121">
        <v>120</v>
      </c>
      <c r="B121" t="s">
        <v>246</v>
      </c>
      <c r="C121" t="s">
        <v>230</v>
      </c>
      <c r="D121" s="5">
        <v>44022</v>
      </c>
      <c r="E121" s="6">
        <v>0.45833333333333298</v>
      </c>
      <c r="F121" s="6">
        <v>0.58333333333333304</v>
      </c>
      <c r="G121" t="s">
        <v>231</v>
      </c>
      <c r="H121" s="6">
        <v>0.34513888888888899</v>
      </c>
      <c r="I121" t="s">
        <v>232</v>
      </c>
      <c r="J121">
        <v>20</v>
      </c>
      <c r="K121">
        <v>50</v>
      </c>
      <c r="L121">
        <v>1</v>
      </c>
      <c r="N121" t="s">
        <v>28</v>
      </c>
      <c r="O121">
        <v>1</v>
      </c>
      <c r="P121">
        <v>100</v>
      </c>
      <c r="Q121">
        <v>9</v>
      </c>
      <c r="R121">
        <f t="shared" si="1"/>
        <v>900</v>
      </c>
      <c r="U121" t="s">
        <v>224</v>
      </c>
    </row>
    <row r="122" spans="1:21" x14ac:dyDescent="0.35">
      <c r="A122">
        <v>121</v>
      </c>
      <c r="B122" t="s">
        <v>246</v>
      </c>
      <c r="C122" t="s">
        <v>230</v>
      </c>
      <c r="D122" s="5">
        <v>44022</v>
      </c>
      <c r="E122" s="6">
        <v>0.45833333333333298</v>
      </c>
      <c r="F122" s="6">
        <v>0.58333333333333304</v>
      </c>
      <c r="G122" t="s">
        <v>231</v>
      </c>
      <c r="H122" s="6">
        <v>0.34513888888888899</v>
      </c>
      <c r="I122" t="s">
        <v>232</v>
      </c>
      <c r="J122">
        <v>20</v>
      </c>
      <c r="K122">
        <v>50</v>
      </c>
      <c r="L122">
        <v>1</v>
      </c>
      <c r="N122" t="s">
        <v>89</v>
      </c>
      <c r="O122">
        <v>1</v>
      </c>
      <c r="P122">
        <v>50</v>
      </c>
      <c r="Q122">
        <v>9</v>
      </c>
      <c r="R122">
        <f t="shared" si="1"/>
        <v>450</v>
      </c>
      <c r="U122" t="s">
        <v>224</v>
      </c>
    </row>
    <row r="123" spans="1:21" x14ac:dyDescent="0.35">
      <c r="A123">
        <v>122</v>
      </c>
      <c r="B123" t="s">
        <v>246</v>
      </c>
      <c r="C123" t="s">
        <v>230</v>
      </c>
      <c r="D123" s="5">
        <v>44022</v>
      </c>
      <c r="E123" s="6">
        <v>0.45833333333333298</v>
      </c>
      <c r="F123" s="6">
        <v>0.58333333333333304</v>
      </c>
      <c r="G123" t="s">
        <v>231</v>
      </c>
      <c r="H123" s="6">
        <v>0.34513888888888899</v>
      </c>
      <c r="I123" t="s">
        <v>232</v>
      </c>
      <c r="J123">
        <v>20</v>
      </c>
      <c r="K123">
        <v>50</v>
      </c>
      <c r="L123">
        <v>1</v>
      </c>
      <c r="N123" t="s">
        <v>118</v>
      </c>
      <c r="O123">
        <v>1</v>
      </c>
      <c r="P123">
        <f>0.5*2000</f>
        <v>1000</v>
      </c>
      <c r="Q123">
        <v>9</v>
      </c>
      <c r="R123">
        <f t="shared" si="1"/>
        <v>9000</v>
      </c>
      <c r="U123" t="s">
        <v>224</v>
      </c>
    </row>
    <row r="124" spans="1:21" x14ac:dyDescent="0.35">
      <c r="A124">
        <v>123</v>
      </c>
      <c r="B124" t="s">
        <v>246</v>
      </c>
      <c r="C124" t="s">
        <v>230</v>
      </c>
      <c r="D124" s="5">
        <v>44022</v>
      </c>
      <c r="E124" s="6">
        <v>0.45833333333333298</v>
      </c>
      <c r="F124" s="6">
        <v>0.58333333333333304</v>
      </c>
      <c r="G124" t="s">
        <v>231</v>
      </c>
      <c r="H124" s="6">
        <v>0.34513888888888899</v>
      </c>
      <c r="I124" t="s">
        <v>232</v>
      </c>
      <c r="J124">
        <v>20</v>
      </c>
      <c r="K124">
        <v>50</v>
      </c>
      <c r="L124">
        <v>1</v>
      </c>
      <c r="N124" t="s">
        <v>127</v>
      </c>
      <c r="O124">
        <v>1</v>
      </c>
      <c r="P124">
        <f>0.5*2000</f>
        <v>1000</v>
      </c>
      <c r="Q124">
        <v>9</v>
      </c>
      <c r="R124">
        <f t="shared" si="1"/>
        <v>9000</v>
      </c>
      <c r="U124" t="s">
        <v>224</v>
      </c>
    </row>
    <row r="125" spans="1:21" x14ac:dyDescent="0.35">
      <c r="A125">
        <v>124</v>
      </c>
      <c r="B125" t="s">
        <v>246</v>
      </c>
      <c r="C125" t="s">
        <v>230</v>
      </c>
      <c r="D125" s="5">
        <v>44022</v>
      </c>
      <c r="E125" s="6">
        <v>0.45833333333333298</v>
      </c>
      <c r="F125" s="6">
        <v>0.58333333333333304</v>
      </c>
      <c r="G125" t="s">
        <v>231</v>
      </c>
      <c r="H125" s="6">
        <v>0.34513888888888899</v>
      </c>
      <c r="I125" t="s">
        <v>232</v>
      </c>
      <c r="J125">
        <v>20</v>
      </c>
      <c r="K125">
        <v>50</v>
      </c>
      <c r="L125">
        <v>2</v>
      </c>
      <c r="N125" t="s">
        <v>28</v>
      </c>
      <c r="O125">
        <v>1</v>
      </c>
      <c r="P125">
        <v>85</v>
      </c>
      <c r="Q125">
        <v>19</v>
      </c>
      <c r="R125">
        <f t="shared" si="1"/>
        <v>1615</v>
      </c>
      <c r="T125" t="s">
        <v>234</v>
      </c>
      <c r="U125" t="s">
        <v>224</v>
      </c>
    </row>
    <row r="126" spans="1:21" x14ac:dyDescent="0.35">
      <c r="A126">
        <v>125</v>
      </c>
      <c r="B126" t="s">
        <v>246</v>
      </c>
      <c r="C126" t="s">
        <v>230</v>
      </c>
      <c r="D126" s="5">
        <v>44022</v>
      </c>
      <c r="E126" s="6">
        <v>0.45833333333333298</v>
      </c>
      <c r="F126" s="6">
        <v>0.58333333333333304</v>
      </c>
      <c r="G126" t="s">
        <v>231</v>
      </c>
      <c r="H126" s="6">
        <v>0.34513888888888899</v>
      </c>
      <c r="I126" t="s">
        <v>232</v>
      </c>
      <c r="J126">
        <v>20</v>
      </c>
      <c r="K126">
        <v>50</v>
      </c>
      <c r="L126">
        <v>2</v>
      </c>
      <c r="N126" t="s">
        <v>25</v>
      </c>
      <c r="O126">
        <v>1</v>
      </c>
      <c r="P126">
        <v>180</v>
      </c>
      <c r="Q126">
        <v>19</v>
      </c>
      <c r="R126">
        <f t="shared" si="1"/>
        <v>3420</v>
      </c>
      <c r="U126" t="s">
        <v>224</v>
      </c>
    </row>
    <row r="127" spans="1:21" x14ac:dyDescent="0.35">
      <c r="A127">
        <v>126</v>
      </c>
      <c r="B127" t="s">
        <v>246</v>
      </c>
      <c r="C127" t="s">
        <v>230</v>
      </c>
      <c r="D127" s="5">
        <v>44022</v>
      </c>
      <c r="E127" s="6">
        <v>0.45833333333333298</v>
      </c>
      <c r="F127" s="6">
        <v>0.58333333333333304</v>
      </c>
      <c r="G127" t="s">
        <v>231</v>
      </c>
      <c r="H127" s="6">
        <v>0.34513888888888899</v>
      </c>
      <c r="I127" t="s">
        <v>232</v>
      </c>
      <c r="J127">
        <v>20</v>
      </c>
      <c r="K127">
        <v>50</v>
      </c>
      <c r="L127">
        <v>2</v>
      </c>
      <c r="N127" t="s">
        <v>38</v>
      </c>
      <c r="O127">
        <v>1</v>
      </c>
      <c r="P127">
        <v>70</v>
      </c>
      <c r="Q127">
        <v>19</v>
      </c>
      <c r="R127">
        <f t="shared" si="1"/>
        <v>1330</v>
      </c>
      <c r="U127" t="s">
        <v>224</v>
      </c>
    </row>
    <row r="128" spans="1:21" x14ac:dyDescent="0.35">
      <c r="A128">
        <v>127</v>
      </c>
      <c r="B128" t="s">
        <v>246</v>
      </c>
      <c r="C128" t="s">
        <v>230</v>
      </c>
      <c r="D128" s="5">
        <v>44022</v>
      </c>
      <c r="E128" s="6">
        <v>0.45833333333333298</v>
      </c>
      <c r="F128" s="6">
        <v>0.58333333333333304</v>
      </c>
      <c r="G128" t="s">
        <v>231</v>
      </c>
      <c r="H128" s="6">
        <v>0.34513888888888899</v>
      </c>
      <c r="I128" t="s">
        <v>232</v>
      </c>
      <c r="J128">
        <v>20</v>
      </c>
      <c r="K128">
        <v>50</v>
      </c>
      <c r="L128">
        <v>2</v>
      </c>
      <c r="N128" t="s">
        <v>89</v>
      </c>
      <c r="O128">
        <v>1</v>
      </c>
      <c r="P128">
        <v>70</v>
      </c>
      <c r="Q128">
        <v>19</v>
      </c>
      <c r="R128">
        <f t="shared" si="1"/>
        <v>1330</v>
      </c>
      <c r="U128" t="s">
        <v>224</v>
      </c>
    </row>
    <row r="129" spans="1:21" x14ac:dyDescent="0.35">
      <c r="A129">
        <v>128</v>
      </c>
      <c r="B129" t="s">
        <v>246</v>
      </c>
      <c r="C129" t="s">
        <v>230</v>
      </c>
      <c r="D129" s="5">
        <v>44022</v>
      </c>
      <c r="E129" s="6">
        <v>0.45833333333333298</v>
      </c>
      <c r="F129" s="6">
        <v>0.58333333333333304</v>
      </c>
      <c r="G129" t="s">
        <v>231</v>
      </c>
      <c r="H129" s="6">
        <v>0.34513888888888899</v>
      </c>
      <c r="I129" t="s">
        <v>232</v>
      </c>
      <c r="J129">
        <v>20</v>
      </c>
      <c r="K129">
        <v>50</v>
      </c>
      <c r="L129">
        <v>2</v>
      </c>
      <c r="N129" t="s">
        <v>118</v>
      </c>
      <c r="O129">
        <v>1</v>
      </c>
      <c r="P129">
        <f>0.5*1960</f>
        <v>980</v>
      </c>
      <c r="Q129">
        <v>19</v>
      </c>
      <c r="R129">
        <f t="shared" si="1"/>
        <v>18620</v>
      </c>
      <c r="U129" t="s">
        <v>224</v>
      </c>
    </row>
    <row r="130" spans="1:21" x14ac:dyDescent="0.35">
      <c r="A130">
        <v>129</v>
      </c>
      <c r="B130" t="s">
        <v>246</v>
      </c>
      <c r="C130" t="s">
        <v>230</v>
      </c>
      <c r="D130" s="5">
        <v>44022</v>
      </c>
      <c r="E130" s="6">
        <v>0.45833333333333298</v>
      </c>
      <c r="F130" s="6">
        <v>0.58333333333333304</v>
      </c>
      <c r="G130" t="s">
        <v>231</v>
      </c>
      <c r="H130" s="6">
        <v>0.34513888888888899</v>
      </c>
      <c r="I130" t="s">
        <v>232</v>
      </c>
      <c r="J130">
        <v>20</v>
      </c>
      <c r="K130">
        <v>50</v>
      </c>
      <c r="L130">
        <v>2</v>
      </c>
      <c r="N130" t="s">
        <v>127</v>
      </c>
      <c r="O130">
        <v>1</v>
      </c>
      <c r="P130">
        <f>0.5*1960</f>
        <v>980</v>
      </c>
      <c r="Q130">
        <v>19</v>
      </c>
      <c r="R130">
        <f t="shared" si="1"/>
        <v>18620</v>
      </c>
      <c r="U130" t="s">
        <v>224</v>
      </c>
    </row>
    <row r="131" spans="1:21" x14ac:dyDescent="0.35">
      <c r="A131">
        <v>130</v>
      </c>
      <c r="B131" t="s">
        <v>246</v>
      </c>
      <c r="C131" t="s">
        <v>230</v>
      </c>
      <c r="D131" s="5">
        <v>44022</v>
      </c>
      <c r="E131" s="6">
        <v>0.45833333333333298</v>
      </c>
      <c r="F131" s="6">
        <v>0.58333333333333304</v>
      </c>
      <c r="G131" t="s">
        <v>231</v>
      </c>
      <c r="H131" s="6">
        <v>0.34513888888888899</v>
      </c>
      <c r="I131" t="s">
        <v>232</v>
      </c>
      <c r="J131">
        <v>20</v>
      </c>
      <c r="K131">
        <v>50</v>
      </c>
      <c r="L131">
        <v>3</v>
      </c>
      <c r="N131" t="s">
        <v>89</v>
      </c>
      <c r="O131">
        <v>1</v>
      </c>
      <c r="P131">
        <v>70</v>
      </c>
      <c r="Q131">
        <v>21</v>
      </c>
      <c r="R131">
        <f t="shared" ref="R131:R194" si="2">O131*Q131*P131</f>
        <v>1470</v>
      </c>
      <c r="T131" t="s">
        <v>235</v>
      </c>
      <c r="U131" t="s">
        <v>224</v>
      </c>
    </row>
    <row r="132" spans="1:21" x14ac:dyDescent="0.35">
      <c r="A132">
        <v>131</v>
      </c>
      <c r="B132" t="s">
        <v>246</v>
      </c>
      <c r="C132" t="s">
        <v>230</v>
      </c>
      <c r="D132" s="5">
        <v>44022</v>
      </c>
      <c r="E132" s="6">
        <v>0.45833333333333298</v>
      </c>
      <c r="F132" s="6">
        <v>0.58333333333333304</v>
      </c>
      <c r="G132" t="s">
        <v>231</v>
      </c>
      <c r="H132" s="6">
        <v>0.34513888888888899</v>
      </c>
      <c r="I132" t="s">
        <v>232</v>
      </c>
      <c r="J132">
        <v>20</v>
      </c>
      <c r="K132">
        <v>50</v>
      </c>
      <c r="L132">
        <v>3</v>
      </c>
      <c r="N132" t="s">
        <v>38</v>
      </c>
      <c r="O132">
        <v>1</v>
      </c>
      <c r="P132">
        <v>160</v>
      </c>
      <c r="Q132">
        <v>21</v>
      </c>
      <c r="R132">
        <f t="shared" si="2"/>
        <v>3360</v>
      </c>
      <c r="U132" t="s">
        <v>224</v>
      </c>
    </row>
    <row r="133" spans="1:21" x14ac:dyDescent="0.35">
      <c r="A133">
        <v>132</v>
      </c>
      <c r="B133" t="s">
        <v>246</v>
      </c>
      <c r="C133" t="s">
        <v>230</v>
      </c>
      <c r="D133" s="5">
        <v>44022</v>
      </c>
      <c r="E133" s="6">
        <v>0.45833333333333298</v>
      </c>
      <c r="F133" s="6">
        <v>0.58333333333333304</v>
      </c>
      <c r="G133" t="s">
        <v>231</v>
      </c>
      <c r="H133" s="6">
        <v>0.34513888888888899</v>
      </c>
      <c r="I133" t="s">
        <v>232</v>
      </c>
      <c r="J133">
        <v>20</v>
      </c>
      <c r="K133">
        <v>50</v>
      </c>
      <c r="L133">
        <v>3</v>
      </c>
      <c r="N133" t="s">
        <v>25</v>
      </c>
      <c r="O133">
        <v>1</v>
      </c>
      <c r="P133">
        <v>160</v>
      </c>
      <c r="Q133">
        <v>21</v>
      </c>
      <c r="R133">
        <f t="shared" si="2"/>
        <v>3360</v>
      </c>
      <c r="U133" t="s">
        <v>224</v>
      </c>
    </row>
    <row r="134" spans="1:21" x14ac:dyDescent="0.35">
      <c r="A134">
        <v>133</v>
      </c>
      <c r="B134" t="s">
        <v>246</v>
      </c>
      <c r="C134" t="s">
        <v>230</v>
      </c>
      <c r="D134" s="5">
        <v>44022</v>
      </c>
      <c r="E134" s="6">
        <v>0.45833333333333298</v>
      </c>
      <c r="F134" s="6">
        <v>0.58333333333333304</v>
      </c>
      <c r="G134" t="s">
        <v>231</v>
      </c>
      <c r="H134" s="6">
        <v>0.34513888888888899</v>
      </c>
      <c r="I134" t="s">
        <v>232</v>
      </c>
      <c r="J134">
        <v>20</v>
      </c>
      <c r="K134">
        <v>50</v>
      </c>
      <c r="L134">
        <v>3</v>
      </c>
      <c r="N134" t="s">
        <v>52</v>
      </c>
      <c r="O134">
        <v>1</v>
      </c>
      <c r="P134">
        <v>90</v>
      </c>
      <c r="Q134">
        <v>21</v>
      </c>
      <c r="R134">
        <f t="shared" si="2"/>
        <v>1890</v>
      </c>
      <c r="U134" t="s">
        <v>224</v>
      </c>
    </row>
    <row r="135" spans="1:21" x14ac:dyDescent="0.35">
      <c r="A135">
        <v>134</v>
      </c>
      <c r="B135" t="s">
        <v>246</v>
      </c>
      <c r="C135" t="s">
        <v>230</v>
      </c>
      <c r="D135" s="5">
        <v>44022</v>
      </c>
      <c r="E135" s="6">
        <v>0.45833333333333298</v>
      </c>
      <c r="F135" s="6">
        <v>0.58333333333333304</v>
      </c>
      <c r="G135" t="s">
        <v>231</v>
      </c>
      <c r="H135" s="6">
        <v>0.34513888888888899</v>
      </c>
      <c r="I135" t="s">
        <v>232</v>
      </c>
      <c r="J135">
        <v>20</v>
      </c>
      <c r="K135">
        <v>50</v>
      </c>
      <c r="L135">
        <v>3</v>
      </c>
      <c r="N135" t="s">
        <v>118</v>
      </c>
      <c r="O135">
        <v>1</v>
      </c>
      <c r="P135">
        <f>0.5*2470</f>
        <v>1235</v>
      </c>
      <c r="Q135">
        <v>21</v>
      </c>
      <c r="R135">
        <f t="shared" si="2"/>
        <v>25935</v>
      </c>
      <c r="U135" t="s">
        <v>224</v>
      </c>
    </row>
    <row r="136" spans="1:21" x14ac:dyDescent="0.35">
      <c r="A136">
        <v>135</v>
      </c>
      <c r="B136" t="s">
        <v>246</v>
      </c>
      <c r="C136" t="s">
        <v>230</v>
      </c>
      <c r="D136" s="5">
        <v>44022</v>
      </c>
      <c r="E136" s="6">
        <v>0.45833333333333298</v>
      </c>
      <c r="F136" s="6">
        <v>0.58333333333333304</v>
      </c>
      <c r="G136" t="s">
        <v>231</v>
      </c>
      <c r="H136" s="6">
        <v>0.34513888888888899</v>
      </c>
      <c r="I136" t="s">
        <v>232</v>
      </c>
      <c r="J136">
        <v>20</v>
      </c>
      <c r="K136">
        <v>50</v>
      </c>
      <c r="L136">
        <v>3</v>
      </c>
      <c r="N136" t="s">
        <v>127</v>
      </c>
      <c r="O136">
        <v>1</v>
      </c>
      <c r="P136">
        <f>0.5*2470</f>
        <v>1235</v>
      </c>
      <c r="Q136">
        <v>21</v>
      </c>
      <c r="R136">
        <f t="shared" si="2"/>
        <v>25935</v>
      </c>
      <c r="U136" t="s">
        <v>224</v>
      </c>
    </row>
    <row r="137" spans="1:21" x14ac:dyDescent="0.35">
      <c r="A137">
        <v>136</v>
      </c>
      <c r="B137" t="s">
        <v>246</v>
      </c>
      <c r="C137" t="s">
        <v>230</v>
      </c>
      <c r="D137" s="5">
        <v>44022</v>
      </c>
      <c r="E137" s="6">
        <v>0.45833333333333298</v>
      </c>
      <c r="F137" s="6">
        <v>0.58333333333333304</v>
      </c>
      <c r="G137" t="s">
        <v>231</v>
      </c>
      <c r="H137" s="6">
        <v>0.34513888888888899</v>
      </c>
      <c r="I137" t="s">
        <v>232</v>
      </c>
      <c r="J137">
        <v>20</v>
      </c>
      <c r="K137">
        <v>50</v>
      </c>
      <c r="L137">
        <v>4</v>
      </c>
      <c r="N137" t="s">
        <v>28</v>
      </c>
      <c r="O137">
        <v>1</v>
      </c>
      <c r="P137">
        <v>80</v>
      </c>
      <c r="Q137">
        <v>40</v>
      </c>
      <c r="R137">
        <f t="shared" si="2"/>
        <v>3200</v>
      </c>
      <c r="T137" t="s">
        <v>236</v>
      </c>
      <c r="U137" t="s">
        <v>224</v>
      </c>
    </row>
    <row r="138" spans="1:21" x14ac:dyDescent="0.35">
      <c r="A138">
        <v>137</v>
      </c>
      <c r="B138" t="s">
        <v>246</v>
      </c>
      <c r="C138" t="s">
        <v>230</v>
      </c>
      <c r="D138" s="5">
        <v>44022</v>
      </c>
      <c r="E138" s="6">
        <v>0.45833333333333298</v>
      </c>
      <c r="F138" s="6">
        <v>0.58333333333333304</v>
      </c>
      <c r="G138" t="s">
        <v>231</v>
      </c>
      <c r="H138" s="6">
        <v>0.34513888888888899</v>
      </c>
      <c r="I138" t="s">
        <v>232</v>
      </c>
      <c r="J138">
        <v>20</v>
      </c>
      <c r="K138">
        <v>50</v>
      </c>
      <c r="L138">
        <v>4</v>
      </c>
      <c r="N138" t="s">
        <v>25</v>
      </c>
      <c r="O138">
        <v>1</v>
      </c>
      <c r="P138">
        <v>330</v>
      </c>
      <c r="Q138">
        <v>40</v>
      </c>
      <c r="R138">
        <f t="shared" si="2"/>
        <v>13200</v>
      </c>
      <c r="U138" t="s">
        <v>224</v>
      </c>
    </row>
    <row r="139" spans="1:21" x14ac:dyDescent="0.35">
      <c r="A139">
        <v>138</v>
      </c>
      <c r="B139" t="s">
        <v>246</v>
      </c>
      <c r="C139" t="s">
        <v>230</v>
      </c>
      <c r="D139" s="5">
        <v>44022</v>
      </c>
      <c r="E139" s="6">
        <v>0.45833333333333298</v>
      </c>
      <c r="F139" s="6">
        <v>0.58333333333333304</v>
      </c>
      <c r="G139" t="s">
        <v>231</v>
      </c>
      <c r="H139" s="6">
        <v>0.34513888888888899</v>
      </c>
      <c r="I139" t="s">
        <v>232</v>
      </c>
      <c r="J139">
        <v>20</v>
      </c>
      <c r="K139">
        <v>50</v>
      </c>
      <c r="L139">
        <v>4</v>
      </c>
      <c r="N139" t="s">
        <v>89</v>
      </c>
      <c r="O139">
        <v>1</v>
      </c>
      <c r="P139">
        <v>60</v>
      </c>
      <c r="Q139">
        <v>40</v>
      </c>
      <c r="R139">
        <f t="shared" si="2"/>
        <v>2400</v>
      </c>
      <c r="U139" t="s">
        <v>224</v>
      </c>
    </row>
    <row r="140" spans="1:21" x14ac:dyDescent="0.35">
      <c r="A140">
        <v>139</v>
      </c>
      <c r="B140" t="s">
        <v>246</v>
      </c>
      <c r="C140" t="s">
        <v>230</v>
      </c>
      <c r="D140" s="5">
        <v>44022</v>
      </c>
      <c r="E140" s="6">
        <v>0.45833333333333298</v>
      </c>
      <c r="F140" s="6">
        <v>0.58333333333333304</v>
      </c>
      <c r="G140" t="s">
        <v>231</v>
      </c>
      <c r="H140" s="6">
        <v>0.34513888888888899</v>
      </c>
      <c r="I140" t="s">
        <v>232</v>
      </c>
      <c r="J140">
        <v>20</v>
      </c>
      <c r="K140">
        <v>50</v>
      </c>
      <c r="L140">
        <v>4</v>
      </c>
      <c r="N140" t="s">
        <v>38</v>
      </c>
      <c r="O140">
        <v>1</v>
      </c>
      <c r="P140">
        <v>90</v>
      </c>
      <c r="Q140">
        <v>40</v>
      </c>
      <c r="R140">
        <f t="shared" si="2"/>
        <v>3600</v>
      </c>
      <c r="U140" t="s">
        <v>224</v>
      </c>
    </row>
    <row r="141" spans="1:21" x14ac:dyDescent="0.35">
      <c r="A141">
        <v>140</v>
      </c>
      <c r="B141" t="s">
        <v>246</v>
      </c>
      <c r="C141" t="s">
        <v>230</v>
      </c>
      <c r="D141" s="5">
        <v>44022</v>
      </c>
      <c r="E141" s="6">
        <v>0.45833333333333298</v>
      </c>
      <c r="F141" s="6">
        <v>0.58333333333333304</v>
      </c>
      <c r="G141" t="s">
        <v>231</v>
      </c>
      <c r="H141" s="6">
        <v>0.34513888888888899</v>
      </c>
      <c r="I141" t="s">
        <v>232</v>
      </c>
      <c r="J141">
        <v>20</v>
      </c>
      <c r="K141">
        <v>50</v>
      </c>
      <c r="L141">
        <v>4</v>
      </c>
      <c r="N141" t="s">
        <v>118</v>
      </c>
      <c r="O141">
        <v>1</v>
      </c>
      <c r="P141">
        <f>0.5*2140</f>
        <v>1070</v>
      </c>
      <c r="Q141">
        <v>40</v>
      </c>
      <c r="R141">
        <f t="shared" si="2"/>
        <v>42800</v>
      </c>
      <c r="U141" t="s">
        <v>224</v>
      </c>
    </row>
    <row r="142" spans="1:21" x14ac:dyDescent="0.35">
      <c r="A142">
        <v>141</v>
      </c>
      <c r="B142" t="s">
        <v>246</v>
      </c>
      <c r="C142" t="s">
        <v>230</v>
      </c>
      <c r="D142" s="5">
        <v>44022</v>
      </c>
      <c r="E142" s="6">
        <v>0.45833333333333298</v>
      </c>
      <c r="F142" s="6">
        <v>0.58333333333333304</v>
      </c>
      <c r="G142" t="s">
        <v>231</v>
      </c>
      <c r="H142" s="6">
        <v>0.34513888888888899</v>
      </c>
      <c r="I142" t="s">
        <v>232</v>
      </c>
      <c r="J142">
        <v>20</v>
      </c>
      <c r="K142">
        <v>50</v>
      </c>
      <c r="L142">
        <v>5</v>
      </c>
      <c r="N142" t="s">
        <v>127</v>
      </c>
      <c r="O142">
        <v>1</v>
      </c>
      <c r="P142">
        <f>0.5*2140</f>
        <v>1070</v>
      </c>
      <c r="Q142">
        <v>15</v>
      </c>
      <c r="R142">
        <f t="shared" si="2"/>
        <v>16050</v>
      </c>
      <c r="T142" t="s">
        <v>237</v>
      </c>
      <c r="U142" t="s">
        <v>224</v>
      </c>
    </row>
    <row r="143" spans="1:21" x14ac:dyDescent="0.35">
      <c r="A143">
        <v>142</v>
      </c>
      <c r="B143" t="s">
        <v>246</v>
      </c>
      <c r="C143" t="s">
        <v>230</v>
      </c>
      <c r="D143" s="5">
        <v>44022</v>
      </c>
      <c r="E143" s="6">
        <v>0.45833333333333298</v>
      </c>
      <c r="F143" s="6">
        <v>0.58333333333333304</v>
      </c>
      <c r="G143" t="s">
        <v>231</v>
      </c>
      <c r="H143" s="6">
        <v>0.34513888888888899</v>
      </c>
      <c r="I143" t="s">
        <v>232</v>
      </c>
      <c r="J143">
        <v>20</v>
      </c>
      <c r="K143">
        <v>50</v>
      </c>
      <c r="L143">
        <v>5</v>
      </c>
      <c r="N143" t="s">
        <v>25</v>
      </c>
      <c r="O143">
        <v>1</v>
      </c>
      <c r="P143">
        <v>250</v>
      </c>
      <c r="Q143">
        <v>15</v>
      </c>
      <c r="R143">
        <f t="shared" si="2"/>
        <v>3750</v>
      </c>
      <c r="U143" t="s">
        <v>224</v>
      </c>
    </row>
    <row r="144" spans="1:21" x14ac:dyDescent="0.35">
      <c r="A144">
        <v>143</v>
      </c>
      <c r="B144" t="s">
        <v>246</v>
      </c>
      <c r="C144" t="s">
        <v>230</v>
      </c>
      <c r="D144" s="5">
        <v>44022</v>
      </c>
      <c r="E144" s="6">
        <v>0.45833333333333298</v>
      </c>
      <c r="F144" s="6">
        <v>0.58333333333333304</v>
      </c>
      <c r="G144" t="s">
        <v>231</v>
      </c>
      <c r="H144" s="6">
        <v>0.34513888888888899</v>
      </c>
      <c r="I144" t="s">
        <v>232</v>
      </c>
      <c r="J144">
        <v>20</v>
      </c>
      <c r="K144">
        <v>50</v>
      </c>
      <c r="L144">
        <v>5</v>
      </c>
      <c r="N144" t="s">
        <v>38</v>
      </c>
      <c r="O144">
        <v>1</v>
      </c>
      <c r="P144">
        <v>220</v>
      </c>
      <c r="Q144">
        <v>15</v>
      </c>
      <c r="R144">
        <f t="shared" si="2"/>
        <v>3300</v>
      </c>
      <c r="U144" t="s">
        <v>224</v>
      </c>
    </row>
    <row r="145" spans="1:21" x14ac:dyDescent="0.35">
      <c r="A145">
        <v>144</v>
      </c>
      <c r="B145" t="s">
        <v>246</v>
      </c>
      <c r="C145" t="s">
        <v>230</v>
      </c>
      <c r="D145" s="5">
        <v>44022</v>
      </c>
      <c r="E145" s="6">
        <v>0.45833333333333298</v>
      </c>
      <c r="F145" s="6">
        <v>0.58333333333333304</v>
      </c>
      <c r="G145" t="s">
        <v>231</v>
      </c>
      <c r="H145" s="6">
        <v>0.34513888888888899</v>
      </c>
      <c r="I145" t="s">
        <v>232</v>
      </c>
      <c r="J145">
        <v>20</v>
      </c>
      <c r="K145">
        <v>50</v>
      </c>
      <c r="L145">
        <v>5</v>
      </c>
      <c r="N145" t="s">
        <v>28</v>
      </c>
      <c r="O145">
        <v>1</v>
      </c>
      <c r="P145">
        <v>110</v>
      </c>
      <c r="Q145">
        <v>15</v>
      </c>
      <c r="R145">
        <f t="shared" si="2"/>
        <v>1650</v>
      </c>
      <c r="U145" t="s">
        <v>224</v>
      </c>
    </row>
    <row r="146" spans="1:21" x14ac:dyDescent="0.35">
      <c r="A146">
        <v>145</v>
      </c>
      <c r="B146" t="s">
        <v>246</v>
      </c>
      <c r="C146" t="s">
        <v>230</v>
      </c>
      <c r="D146" s="5">
        <v>44022</v>
      </c>
      <c r="E146" s="6">
        <v>0.45833333333333298</v>
      </c>
      <c r="F146" s="6">
        <v>0.58333333333333304</v>
      </c>
      <c r="G146" t="s">
        <v>231</v>
      </c>
      <c r="H146" s="6">
        <v>0.34513888888888899</v>
      </c>
      <c r="I146" t="s">
        <v>232</v>
      </c>
      <c r="J146">
        <v>20</v>
      </c>
      <c r="K146">
        <v>50</v>
      </c>
      <c r="L146">
        <v>5</v>
      </c>
      <c r="N146" t="s">
        <v>89</v>
      </c>
      <c r="O146">
        <v>1</v>
      </c>
      <c r="P146">
        <v>50</v>
      </c>
      <c r="Q146">
        <v>15</v>
      </c>
      <c r="R146">
        <f t="shared" si="2"/>
        <v>750</v>
      </c>
      <c r="U146" t="s">
        <v>224</v>
      </c>
    </row>
    <row r="147" spans="1:21" x14ac:dyDescent="0.35">
      <c r="A147">
        <v>146</v>
      </c>
      <c r="B147" t="s">
        <v>246</v>
      </c>
      <c r="C147" t="s">
        <v>230</v>
      </c>
      <c r="D147" s="5">
        <v>44022</v>
      </c>
      <c r="E147" s="6">
        <v>0.45833333333333298</v>
      </c>
      <c r="F147" s="6">
        <v>0.58333333333333304</v>
      </c>
      <c r="G147" t="s">
        <v>231</v>
      </c>
      <c r="H147" s="6">
        <v>0.34513888888888899</v>
      </c>
      <c r="I147" t="s">
        <v>232</v>
      </c>
      <c r="J147">
        <v>20</v>
      </c>
      <c r="K147">
        <v>50</v>
      </c>
      <c r="L147">
        <v>5</v>
      </c>
      <c r="N147" t="s">
        <v>118</v>
      </c>
      <c r="O147">
        <v>1</v>
      </c>
      <c r="P147">
        <f>0.5*1780</f>
        <v>890</v>
      </c>
      <c r="Q147">
        <v>15</v>
      </c>
      <c r="R147">
        <f t="shared" si="2"/>
        <v>13350</v>
      </c>
      <c r="U147" t="s">
        <v>224</v>
      </c>
    </row>
    <row r="148" spans="1:21" x14ac:dyDescent="0.35">
      <c r="A148">
        <v>147</v>
      </c>
      <c r="B148" t="s">
        <v>246</v>
      </c>
      <c r="C148" t="s">
        <v>230</v>
      </c>
      <c r="D148" s="5">
        <v>44022</v>
      </c>
      <c r="E148" s="6">
        <v>0.45833333333333298</v>
      </c>
      <c r="F148" s="6">
        <v>0.58333333333333304</v>
      </c>
      <c r="G148" t="s">
        <v>231</v>
      </c>
      <c r="H148" s="6">
        <v>0.34513888888888899</v>
      </c>
      <c r="I148" t="s">
        <v>232</v>
      </c>
      <c r="J148">
        <v>20</v>
      </c>
      <c r="K148">
        <v>50</v>
      </c>
      <c r="L148">
        <v>5</v>
      </c>
      <c r="N148" t="s">
        <v>127</v>
      </c>
      <c r="O148">
        <v>1</v>
      </c>
      <c r="P148">
        <f>0.5*1780</f>
        <v>890</v>
      </c>
      <c r="Q148">
        <v>15</v>
      </c>
      <c r="R148">
        <f t="shared" si="2"/>
        <v>13350</v>
      </c>
      <c r="U148" t="s">
        <v>224</v>
      </c>
    </row>
    <row r="149" spans="1:21" x14ac:dyDescent="0.35">
      <c r="A149">
        <v>148</v>
      </c>
      <c r="B149" t="s">
        <v>246</v>
      </c>
      <c r="C149" t="s">
        <v>230</v>
      </c>
      <c r="D149" s="5">
        <v>44022</v>
      </c>
      <c r="E149" s="6">
        <v>0.45833333333333298</v>
      </c>
      <c r="F149" s="6">
        <v>0.58333333333333304</v>
      </c>
      <c r="G149" t="s">
        <v>231</v>
      </c>
      <c r="H149" s="6">
        <v>0.34513888888888899</v>
      </c>
      <c r="I149" t="s">
        <v>232</v>
      </c>
      <c r="J149">
        <v>20</v>
      </c>
      <c r="K149">
        <v>50</v>
      </c>
      <c r="L149">
        <v>6</v>
      </c>
      <c r="N149" t="s">
        <v>25</v>
      </c>
      <c r="O149">
        <v>1</v>
      </c>
      <c r="P149">
        <v>290</v>
      </c>
      <c r="Q149">
        <v>11</v>
      </c>
      <c r="R149">
        <f t="shared" si="2"/>
        <v>3190</v>
      </c>
      <c r="T149" t="s">
        <v>238</v>
      </c>
      <c r="U149" t="s">
        <v>224</v>
      </c>
    </row>
    <row r="150" spans="1:21" x14ac:dyDescent="0.35">
      <c r="A150">
        <v>149</v>
      </c>
      <c r="B150" t="s">
        <v>246</v>
      </c>
      <c r="C150" t="s">
        <v>230</v>
      </c>
      <c r="D150" s="5">
        <v>44022</v>
      </c>
      <c r="E150" s="6">
        <v>0.45833333333333298</v>
      </c>
      <c r="F150" s="6">
        <v>0.58333333333333304</v>
      </c>
      <c r="G150" t="s">
        <v>231</v>
      </c>
      <c r="H150" s="6">
        <v>0.34513888888888899</v>
      </c>
      <c r="I150" t="s">
        <v>232</v>
      </c>
      <c r="J150">
        <v>20</v>
      </c>
      <c r="K150">
        <v>50</v>
      </c>
      <c r="L150">
        <v>6</v>
      </c>
      <c r="N150" t="s">
        <v>38</v>
      </c>
      <c r="O150">
        <v>1</v>
      </c>
      <c r="P150">
        <v>120</v>
      </c>
      <c r="Q150">
        <v>11</v>
      </c>
      <c r="R150">
        <f t="shared" si="2"/>
        <v>1320</v>
      </c>
      <c r="T150" t="s">
        <v>239</v>
      </c>
      <c r="U150" t="s">
        <v>224</v>
      </c>
    </row>
    <row r="151" spans="1:21" x14ac:dyDescent="0.35">
      <c r="A151">
        <v>150</v>
      </c>
      <c r="B151" t="s">
        <v>246</v>
      </c>
      <c r="C151" t="s">
        <v>230</v>
      </c>
      <c r="D151" s="5">
        <v>44022</v>
      </c>
      <c r="E151" s="6">
        <v>0.45833333333333298</v>
      </c>
      <c r="F151" s="6">
        <v>0.58333333333333304</v>
      </c>
      <c r="G151" t="s">
        <v>231</v>
      </c>
      <c r="H151" s="6">
        <v>0.34513888888888899</v>
      </c>
      <c r="I151" t="s">
        <v>232</v>
      </c>
      <c r="J151">
        <v>20</v>
      </c>
      <c r="K151">
        <v>50</v>
      </c>
      <c r="L151">
        <v>6</v>
      </c>
      <c r="N151" t="s">
        <v>89</v>
      </c>
      <c r="O151">
        <v>1</v>
      </c>
      <c r="P151">
        <v>90</v>
      </c>
      <c r="Q151">
        <v>11</v>
      </c>
      <c r="R151">
        <f t="shared" si="2"/>
        <v>990</v>
      </c>
      <c r="U151" t="s">
        <v>224</v>
      </c>
    </row>
    <row r="152" spans="1:21" x14ac:dyDescent="0.35">
      <c r="A152">
        <v>151</v>
      </c>
      <c r="B152" t="s">
        <v>246</v>
      </c>
      <c r="C152" t="s">
        <v>230</v>
      </c>
      <c r="D152" s="5">
        <v>44022</v>
      </c>
      <c r="E152" s="6">
        <v>0.45833333333333298</v>
      </c>
      <c r="F152" s="6">
        <v>0.58333333333333304</v>
      </c>
      <c r="G152" t="s">
        <v>231</v>
      </c>
      <c r="H152" s="6">
        <v>0.34513888888888899</v>
      </c>
      <c r="I152" t="s">
        <v>232</v>
      </c>
      <c r="J152">
        <v>20</v>
      </c>
      <c r="K152">
        <v>50</v>
      </c>
      <c r="L152">
        <v>6</v>
      </c>
      <c r="N152" t="s">
        <v>28</v>
      </c>
      <c r="O152">
        <v>1</v>
      </c>
      <c r="P152">
        <v>70</v>
      </c>
      <c r="Q152">
        <v>11</v>
      </c>
      <c r="R152">
        <f t="shared" si="2"/>
        <v>770</v>
      </c>
      <c r="U152" t="s">
        <v>224</v>
      </c>
    </row>
    <row r="153" spans="1:21" x14ac:dyDescent="0.35">
      <c r="A153">
        <v>152</v>
      </c>
      <c r="B153" t="s">
        <v>246</v>
      </c>
      <c r="C153" t="s">
        <v>230</v>
      </c>
      <c r="D153" s="5">
        <v>44022</v>
      </c>
      <c r="E153" s="6">
        <v>0.45833333333333298</v>
      </c>
      <c r="F153" s="6">
        <v>0.58333333333333304</v>
      </c>
      <c r="G153" t="s">
        <v>231</v>
      </c>
      <c r="H153" s="6">
        <v>0.34513888888888899</v>
      </c>
      <c r="I153" t="s">
        <v>232</v>
      </c>
      <c r="J153">
        <v>20</v>
      </c>
      <c r="K153">
        <v>50</v>
      </c>
      <c r="L153">
        <v>6</v>
      </c>
      <c r="N153" t="s">
        <v>118</v>
      </c>
      <c r="O153">
        <v>1</v>
      </c>
      <c r="P153">
        <f>0.5*1850</f>
        <v>925</v>
      </c>
      <c r="Q153">
        <v>11</v>
      </c>
      <c r="R153">
        <f t="shared" si="2"/>
        <v>10175</v>
      </c>
      <c r="U153" t="s">
        <v>224</v>
      </c>
    </row>
    <row r="154" spans="1:21" x14ac:dyDescent="0.35">
      <c r="A154">
        <v>153</v>
      </c>
      <c r="B154" t="s">
        <v>246</v>
      </c>
      <c r="C154" t="s">
        <v>230</v>
      </c>
      <c r="D154" s="5">
        <v>44022</v>
      </c>
      <c r="E154" s="6">
        <v>0.45833333333333298</v>
      </c>
      <c r="F154" s="6">
        <v>0.58333333333333304</v>
      </c>
      <c r="G154" t="s">
        <v>231</v>
      </c>
      <c r="H154" s="6">
        <v>0.34513888888888899</v>
      </c>
      <c r="I154" t="s">
        <v>232</v>
      </c>
      <c r="J154">
        <v>20</v>
      </c>
      <c r="K154">
        <v>50</v>
      </c>
      <c r="L154">
        <v>6</v>
      </c>
      <c r="N154" t="s">
        <v>127</v>
      </c>
      <c r="O154">
        <v>1</v>
      </c>
      <c r="P154">
        <f>0.5*1850</f>
        <v>925</v>
      </c>
      <c r="Q154">
        <v>11</v>
      </c>
      <c r="R154">
        <f t="shared" si="2"/>
        <v>10175</v>
      </c>
      <c r="U154" t="s">
        <v>224</v>
      </c>
    </row>
    <row r="155" spans="1:21" x14ac:dyDescent="0.35">
      <c r="A155">
        <v>154</v>
      </c>
      <c r="B155" t="s">
        <v>246</v>
      </c>
      <c r="C155" t="s">
        <v>230</v>
      </c>
      <c r="D155" s="5">
        <v>44022</v>
      </c>
      <c r="E155" s="6">
        <v>0.45833333333333298</v>
      </c>
      <c r="F155" s="6">
        <v>0.58333333333333304</v>
      </c>
      <c r="G155" t="s">
        <v>231</v>
      </c>
      <c r="H155" s="6">
        <v>0.34513888888888899</v>
      </c>
      <c r="I155" t="s">
        <v>232</v>
      </c>
      <c r="J155">
        <v>20</v>
      </c>
      <c r="K155">
        <v>50</v>
      </c>
      <c r="L155" t="s">
        <v>240</v>
      </c>
      <c r="Q155">
        <v>6</v>
      </c>
      <c r="R155">
        <f t="shared" si="2"/>
        <v>0</v>
      </c>
      <c r="T155" t="s">
        <v>241</v>
      </c>
      <c r="U155" t="s">
        <v>224</v>
      </c>
    </row>
    <row r="156" spans="1:21" x14ac:dyDescent="0.35">
      <c r="A156">
        <v>155</v>
      </c>
      <c r="B156" t="s">
        <v>246</v>
      </c>
      <c r="C156" t="s">
        <v>230</v>
      </c>
      <c r="D156" s="5">
        <v>44022</v>
      </c>
      <c r="E156" s="6">
        <v>0.45833333333333298</v>
      </c>
      <c r="F156" s="6">
        <v>0.58333333333333304</v>
      </c>
      <c r="G156" t="s">
        <v>231</v>
      </c>
      <c r="H156" s="6">
        <v>0.34513888888888899</v>
      </c>
      <c r="I156" t="s">
        <v>232</v>
      </c>
      <c r="J156">
        <v>20</v>
      </c>
      <c r="K156">
        <v>50</v>
      </c>
      <c r="L156" t="s">
        <v>242</v>
      </c>
      <c r="Q156">
        <v>10</v>
      </c>
      <c r="R156">
        <f t="shared" si="2"/>
        <v>0</v>
      </c>
      <c r="T156" t="s">
        <v>243</v>
      </c>
      <c r="U156" t="s">
        <v>224</v>
      </c>
    </row>
    <row r="157" spans="1:21" x14ac:dyDescent="0.35">
      <c r="A157">
        <v>156</v>
      </c>
      <c r="B157" t="s">
        <v>246</v>
      </c>
      <c r="C157" t="s">
        <v>230</v>
      </c>
      <c r="D157" s="5">
        <v>44022</v>
      </c>
      <c r="E157" s="6">
        <v>0.45833333333333298</v>
      </c>
      <c r="F157" s="6">
        <v>0.58333333333333304</v>
      </c>
      <c r="G157" t="s">
        <v>231</v>
      </c>
      <c r="H157" s="6">
        <v>0.34513888888888899</v>
      </c>
      <c r="I157" t="s">
        <v>232</v>
      </c>
      <c r="J157">
        <v>20</v>
      </c>
      <c r="K157">
        <v>50</v>
      </c>
      <c r="L157" t="s">
        <v>244</v>
      </c>
      <c r="Q157">
        <v>15</v>
      </c>
      <c r="R157">
        <f t="shared" si="2"/>
        <v>0</v>
      </c>
      <c r="T157" t="s">
        <v>245</v>
      </c>
      <c r="U157" t="s">
        <v>224</v>
      </c>
    </row>
    <row r="158" spans="1:21" ht="15.5" x14ac:dyDescent="0.35">
      <c r="A158">
        <v>157</v>
      </c>
      <c r="B158" t="s">
        <v>246</v>
      </c>
      <c r="C158" t="s">
        <v>230</v>
      </c>
      <c r="D158" s="5">
        <v>44119</v>
      </c>
      <c r="E158" s="6">
        <v>0.625</v>
      </c>
      <c r="G158" t="s">
        <v>247</v>
      </c>
      <c r="H158" s="6">
        <v>0.64583333333333337</v>
      </c>
      <c r="I158" t="s">
        <v>232</v>
      </c>
      <c r="J158">
        <v>15</v>
      </c>
      <c r="K158">
        <v>50</v>
      </c>
      <c r="L158">
        <v>1</v>
      </c>
      <c r="N158" t="s">
        <v>38</v>
      </c>
      <c r="O158">
        <v>1</v>
      </c>
      <c r="P158">
        <v>820</v>
      </c>
      <c r="Q158">
        <v>62</v>
      </c>
      <c r="R158">
        <f t="shared" si="2"/>
        <v>50840</v>
      </c>
      <c r="T158" s="7" t="s">
        <v>248</v>
      </c>
      <c r="U158" t="s">
        <v>249</v>
      </c>
    </row>
    <row r="159" spans="1:21" x14ac:dyDescent="0.35">
      <c r="A159">
        <v>158</v>
      </c>
      <c r="B159" t="s">
        <v>246</v>
      </c>
      <c r="C159" t="s">
        <v>230</v>
      </c>
      <c r="D159" s="5">
        <v>44119</v>
      </c>
      <c r="E159" s="6">
        <v>0.625</v>
      </c>
      <c r="G159" t="s">
        <v>247</v>
      </c>
      <c r="H159" s="6">
        <v>0.64583333333333337</v>
      </c>
      <c r="I159" t="s">
        <v>232</v>
      </c>
      <c r="J159">
        <v>15</v>
      </c>
      <c r="K159">
        <v>50</v>
      </c>
      <c r="L159">
        <v>1</v>
      </c>
      <c r="N159" t="s">
        <v>28</v>
      </c>
      <c r="O159">
        <v>1</v>
      </c>
      <c r="P159">
        <v>300</v>
      </c>
      <c r="Q159">
        <v>62</v>
      </c>
      <c r="R159">
        <f t="shared" si="2"/>
        <v>18600</v>
      </c>
      <c r="U159" t="s">
        <v>249</v>
      </c>
    </row>
    <row r="160" spans="1:21" x14ac:dyDescent="0.35">
      <c r="A160">
        <v>159</v>
      </c>
      <c r="B160" t="s">
        <v>246</v>
      </c>
      <c r="C160" t="s">
        <v>230</v>
      </c>
      <c r="D160" s="5">
        <v>44119</v>
      </c>
      <c r="E160" s="6">
        <v>0.625</v>
      </c>
      <c r="G160" t="s">
        <v>247</v>
      </c>
      <c r="H160" s="6">
        <v>0.64583333333333337</v>
      </c>
      <c r="I160" t="s">
        <v>232</v>
      </c>
      <c r="J160">
        <v>15</v>
      </c>
      <c r="K160">
        <v>50</v>
      </c>
      <c r="L160">
        <v>1</v>
      </c>
      <c r="N160" t="s">
        <v>89</v>
      </c>
      <c r="O160">
        <v>1</v>
      </c>
      <c r="P160">
        <v>25</v>
      </c>
      <c r="Q160">
        <v>62</v>
      </c>
      <c r="R160">
        <f t="shared" si="2"/>
        <v>1550</v>
      </c>
      <c r="U160" t="s">
        <v>249</v>
      </c>
    </row>
    <row r="161" spans="1:21" x14ac:dyDescent="0.35">
      <c r="A161">
        <v>160</v>
      </c>
      <c r="B161" t="s">
        <v>246</v>
      </c>
      <c r="C161" t="s">
        <v>230</v>
      </c>
      <c r="D161" s="5">
        <v>44119</v>
      </c>
      <c r="E161" s="6">
        <v>0.625</v>
      </c>
      <c r="G161" t="s">
        <v>247</v>
      </c>
      <c r="H161" s="6">
        <v>0.64583333333333304</v>
      </c>
      <c r="I161" t="s">
        <v>232</v>
      </c>
      <c r="J161">
        <v>15</v>
      </c>
      <c r="K161">
        <v>50</v>
      </c>
      <c r="L161">
        <v>1</v>
      </c>
      <c r="N161" t="s">
        <v>66</v>
      </c>
      <c r="O161">
        <v>1</v>
      </c>
      <c r="P161">
        <v>160</v>
      </c>
      <c r="Q161">
        <v>62</v>
      </c>
      <c r="R161">
        <f t="shared" si="2"/>
        <v>9920</v>
      </c>
      <c r="U161" t="s">
        <v>249</v>
      </c>
    </row>
    <row r="162" spans="1:21" x14ac:dyDescent="0.35">
      <c r="A162">
        <v>161</v>
      </c>
      <c r="B162" t="s">
        <v>246</v>
      </c>
      <c r="C162" t="s">
        <v>230</v>
      </c>
      <c r="D162" s="5">
        <v>44119</v>
      </c>
      <c r="E162" s="6">
        <v>0.625</v>
      </c>
      <c r="G162" t="s">
        <v>247</v>
      </c>
      <c r="H162" s="6">
        <v>0.64583333333333304</v>
      </c>
      <c r="I162" t="s">
        <v>232</v>
      </c>
      <c r="J162">
        <v>15</v>
      </c>
      <c r="K162">
        <v>50</v>
      </c>
      <c r="L162">
        <v>1</v>
      </c>
      <c r="N162" t="s">
        <v>52</v>
      </c>
      <c r="O162">
        <v>1</v>
      </c>
      <c r="P162">
        <v>200</v>
      </c>
      <c r="Q162">
        <v>62</v>
      </c>
      <c r="R162">
        <f t="shared" si="2"/>
        <v>12400</v>
      </c>
      <c r="U162" t="s">
        <v>249</v>
      </c>
    </row>
    <row r="163" spans="1:21" x14ac:dyDescent="0.35">
      <c r="A163">
        <v>162</v>
      </c>
      <c r="B163" t="s">
        <v>246</v>
      </c>
      <c r="C163" t="s">
        <v>230</v>
      </c>
      <c r="D163" s="5">
        <v>44119</v>
      </c>
      <c r="E163" s="6">
        <v>0.625</v>
      </c>
      <c r="G163" t="s">
        <v>247</v>
      </c>
      <c r="H163" s="6">
        <v>0.64583333333333304</v>
      </c>
      <c r="I163" t="s">
        <v>232</v>
      </c>
      <c r="J163">
        <v>15</v>
      </c>
      <c r="K163">
        <v>50</v>
      </c>
      <c r="L163">
        <v>1</v>
      </c>
      <c r="N163" t="s">
        <v>127</v>
      </c>
      <c r="O163">
        <v>1</v>
      </c>
      <c r="P163">
        <f>0.4*1640</f>
        <v>656</v>
      </c>
      <c r="Q163">
        <v>62</v>
      </c>
      <c r="R163">
        <f t="shared" si="2"/>
        <v>40672</v>
      </c>
      <c r="U163" t="s">
        <v>249</v>
      </c>
    </row>
    <row r="164" spans="1:21" x14ac:dyDescent="0.35">
      <c r="A164">
        <v>163</v>
      </c>
      <c r="B164" t="s">
        <v>246</v>
      </c>
      <c r="C164" t="s">
        <v>230</v>
      </c>
      <c r="D164" s="5">
        <v>44119</v>
      </c>
      <c r="E164" s="6">
        <v>0.625</v>
      </c>
      <c r="G164" t="s">
        <v>247</v>
      </c>
      <c r="H164" s="6">
        <v>0.64583333333333304</v>
      </c>
      <c r="I164" t="s">
        <v>232</v>
      </c>
      <c r="J164">
        <v>15</v>
      </c>
      <c r="K164">
        <v>50</v>
      </c>
      <c r="L164">
        <v>1</v>
      </c>
      <c r="N164" t="s">
        <v>118</v>
      </c>
      <c r="O164">
        <v>1</v>
      </c>
      <c r="P164">
        <f>0.6*1640</f>
        <v>984</v>
      </c>
      <c r="Q164">
        <v>62</v>
      </c>
      <c r="R164">
        <f t="shared" si="2"/>
        <v>61008</v>
      </c>
      <c r="U164" t="s">
        <v>249</v>
      </c>
    </row>
    <row r="165" spans="1:21" ht="15.5" x14ac:dyDescent="0.35">
      <c r="A165">
        <v>164</v>
      </c>
      <c r="B165" t="s">
        <v>246</v>
      </c>
      <c r="C165" t="s">
        <v>230</v>
      </c>
      <c r="D165" s="5">
        <v>44119</v>
      </c>
      <c r="E165" s="6">
        <v>0.625</v>
      </c>
      <c r="G165" t="s">
        <v>247</v>
      </c>
      <c r="H165" s="6">
        <v>0.64583333333333304</v>
      </c>
      <c r="I165" t="s">
        <v>232</v>
      </c>
      <c r="J165">
        <v>15</v>
      </c>
      <c r="K165">
        <v>50</v>
      </c>
      <c r="L165">
        <v>2</v>
      </c>
      <c r="N165" t="s">
        <v>38</v>
      </c>
      <c r="O165">
        <v>1</v>
      </c>
      <c r="P165">
        <v>240</v>
      </c>
      <c r="Q165">
        <v>18</v>
      </c>
      <c r="R165">
        <f t="shared" si="2"/>
        <v>4320</v>
      </c>
      <c r="T165" s="7" t="s">
        <v>250</v>
      </c>
      <c r="U165" t="s">
        <v>249</v>
      </c>
    </row>
    <row r="166" spans="1:21" x14ac:dyDescent="0.35">
      <c r="A166">
        <v>165</v>
      </c>
      <c r="B166" t="s">
        <v>246</v>
      </c>
      <c r="C166" t="s">
        <v>230</v>
      </c>
      <c r="D166" s="5">
        <v>44119</v>
      </c>
      <c r="E166" s="6">
        <v>0.625</v>
      </c>
      <c r="G166" t="s">
        <v>247</v>
      </c>
      <c r="H166" s="6">
        <v>0.64583333333333304</v>
      </c>
      <c r="I166" t="s">
        <v>232</v>
      </c>
      <c r="J166">
        <v>15</v>
      </c>
      <c r="K166">
        <v>50</v>
      </c>
      <c r="L166">
        <v>2</v>
      </c>
      <c r="N166" t="s">
        <v>28</v>
      </c>
      <c r="O166">
        <v>1</v>
      </c>
      <c r="P166">
        <v>220</v>
      </c>
      <c r="Q166">
        <v>18</v>
      </c>
      <c r="R166">
        <f t="shared" si="2"/>
        <v>3960</v>
      </c>
      <c r="U166" t="s">
        <v>249</v>
      </c>
    </row>
    <row r="167" spans="1:21" x14ac:dyDescent="0.35">
      <c r="A167">
        <v>166</v>
      </c>
      <c r="B167" t="s">
        <v>246</v>
      </c>
      <c r="C167" t="s">
        <v>230</v>
      </c>
      <c r="D167" s="5">
        <v>44119</v>
      </c>
      <c r="E167" s="6">
        <v>0.625</v>
      </c>
      <c r="G167" t="s">
        <v>247</v>
      </c>
      <c r="H167" s="6">
        <v>0.64583333333333304</v>
      </c>
      <c r="I167" t="s">
        <v>232</v>
      </c>
      <c r="J167">
        <v>15</v>
      </c>
      <c r="K167">
        <v>50</v>
      </c>
      <c r="L167">
        <v>2</v>
      </c>
      <c r="N167" t="s">
        <v>52</v>
      </c>
      <c r="O167">
        <v>1</v>
      </c>
      <c r="P167">
        <v>120</v>
      </c>
      <c r="Q167">
        <v>18</v>
      </c>
      <c r="R167">
        <f t="shared" si="2"/>
        <v>2160</v>
      </c>
      <c r="U167" t="s">
        <v>249</v>
      </c>
    </row>
    <row r="168" spans="1:21" x14ac:dyDescent="0.35">
      <c r="A168">
        <v>167</v>
      </c>
      <c r="B168" t="s">
        <v>246</v>
      </c>
      <c r="C168" t="s">
        <v>230</v>
      </c>
      <c r="D168" s="5">
        <v>44119</v>
      </c>
      <c r="E168" s="6">
        <v>0.625</v>
      </c>
      <c r="G168" t="s">
        <v>247</v>
      </c>
      <c r="H168" s="6">
        <v>0.64583333333333304</v>
      </c>
      <c r="I168" t="s">
        <v>232</v>
      </c>
      <c r="J168">
        <v>15</v>
      </c>
      <c r="K168">
        <v>50</v>
      </c>
      <c r="L168">
        <v>2</v>
      </c>
      <c r="N168" t="s">
        <v>66</v>
      </c>
      <c r="O168">
        <v>1</v>
      </c>
      <c r="P168">
        <v>12</v>
      </c>
      <c r="Q168">
        <v>18</v>
      </c>
      <c r="R168">
        <f t="shared" si="2"/>
        <v>216</v>
      </c>
      <c r="U168" t="s">
        <v>249</v>
      </c>
    </row>
    <row r="169" spans="1:21" x14ac:dyDescent="0.35">
      <c r="A169">
        <v>168</v>
      </c>
      <c r="B169" t="s">
        <v>246</v>
      </c>
      <c r="C169" t="s">
        <v>230</v>
      </c>
      <c r="D169" s="5">
        <v>44119</v>
      </c>
      <c r="E169" s="6">
        <v>0.625</v>
      </c>
      <c r="G169" t="s">
        <v>247</v>
      </c>
      <c r="H169" s="6">
        <v>0.64583333333333304</v>
      </c>
      <c r="I169" t="s">
        <v>232</v>
      </c>
      <c r="J169">
        <v>15</v>
      </c>
      <c r="K169">
        <v>50</v>
      </c>
      <c r="L169">
        <v>2</v>
      </c>
      <c r="N169" t="s">
        <v>127</v>
      </c>
      <c r="O169">
        <v>1</v>
      </c>
      <c r="P169">
        <f>0.4*3600</f>
        <v>1440</v>
      </c>
      <c r="Q169">
        <v>18</v>
      </c>
      <c r="R169">
        <f t="shared" si="2"/>
        <v>25920</v>
      </c>
      <c r="U169" t="s">
        <v>249</v>
      </c>
    </row>
    <row r="170" spans="1:21" x14ac:dyDescent="0.35">
      <c r="A170">
        <v>169</v>
      </c>
      <c r="B170" t="s">
        <v>246</v>
      </c>
      <c r="C170" t="s">
        <v>230</v>
      </c>
      <c r="D170" s="5">
        <v>44119</v>
      </c>
      <c r="E170" s="6">
        <v>0.625</v>
      </c>
      <c r="G170" t="s">
        <v>247</v>
      </c>
      <c r="H170" s="6">
        <v>0.64583333333333304</v>
      </c>
      <c r="I170" t="s">
        <v>232</v>
      </c>
      <c r="J170">
        <v>15</v>
      </c>
      <c r="K170">
        <v>50</v>
      </c>
      <c r="L170">
        <v>2</v>
      </c>
      <c r="N170" t="s">
        <v>118</v>
      </c>
      <c r="O170">
        <v>1</v>
      </c>
      <c r="P170">
        <f>0.6*3600</f>
        <v>2160</v>
      </c>
      <c r="Q170">
        <v>18</v>
      </c>
      <c r="R170">
        <f t="shared" si="2"/>
        <v>38880</v>
      </c>
      <c r="U170" t="s">
        <v>249</v>
      </c>
    </row>
    <row r="171" spans="1:21" x14ac:dyDescent="0.35">
      <c r="A171">
        <v>170</v>
      </c>
      <c r="B171" t="s">
        <v>246</v>
      </c>
      <c r="C171" t="s">
        <v>230</v>
      </c>
      <c r="D171" s="5">
        <v>44119</v>
      </c>
      <c r="E171" s="6">
        <v>0.625</v>
      </c>
      <c r="G171" t="s">
        <v>247</v>
      </c>
      <c r="H171" s="6">
        <v>0.64583333333333304</v>
      </c>
      <c r="I171" t="s">
        <v>232</v>
      </c>
      <c r="J171">
        <v>15</v>
      </c>
      <c r="K171">
        <v>50</v>
      </c>
      <c r="L171">
        <v>2</v>
      </c>
      <c r="N171" t="s">
        <v>89</v>
      </c>
      <c r="O171">
        <v>1</v>
      </c>
      <c r="P171">
        <v>60</v>
      </c>
      <c r="Q171">
        <v>18</v>
      </c>
      <c r="R171">
        <f t="shared" si="2"/>
        <v>1080</v>
      </c>
      <c r="U171" t="s">
        <v>249</v>
      </c>
    </row>
    <row r="172" spans="1:21" x14ac:dyDescent="0.35">
      <c r="A172">
        <v>171</v>
      </c>
      <c r="B172" t="s">
        <v>246</v>
      </c>
      <c r="C172" t="s">
        <v>230</v>
      </c>
      <c r="D172" s="5">
        <v>44119</v>
      </c>
      <c r="E172" s="6">
        <v>0.625</v>
      </c>
      <c r="G172" t="s">
        <v>247</v>
      </c>
      <c r="H172" s="6">
        <v>0.64583333333333304</v>
      </c>
      <c r="I172" t="s">
        <v>232</v>
      </c>
      <c r="J172">
        <v>15</v>
      </c>
      <c r="K172">
        <v>50</v>
      </c>
      <c r="L172">
        <v>2</v>
      </c>
      <c r="N172" t="s">
        <v>129</v>
      </c>
      <c r="O172">
        <v>1</v>
      </c>
      <c r="P172">
        <v>10</v>
      </c>
      <c r="Q172">
        <v>18</v>
      </c>
      <c r="R172">
        <f t="shared" si="2"/>
        <v>180</v>
      </c>
      <c r="U172" t="s">
        <v>249</v>
      </c>
    </row>
    <row r="173" spans="1:21" x14ac:dyDescent="0.35">
      <c r="A173">
        <v>172</v>
      </c>
      <c r="B173" t="s">
        <v>246</v>
      </c>
      <c r="C173" t="s">
        <v>230</v>
      </c>
      <c r="D173" s="5">
        <v>44119</v>
      </c>
      <c r="E173" s="6">
        <v>0.625</v>
      </c>
      <c r="G173" t="s">
        <v>247</v>
      </c>
      <c r="H173" s="6">
        <v>0.64583333333333304</v>
      </c>
      <c r="I173" t="s">
        <v>232</v>
      </c>
      <c r="J173">
        <v>15</v>
      </c>
      <c r="K173">
        <v>50</v>
      </c>
      <c r="L173">
        <v>3</v>
      </c>
      <c r="N173" t="s">
        <v>38</v>
      </c>
      <c r="O173">
        <v>1</v>
      </c>
      <c r="P173">
        <v>360</v>
      </c>
      <c r="Q173">
        <v>1</v>
      </c>
      <c r="R173">
        <f t="shared" si="2"/>
        <v>360</v>
      </c>
      <c r="U173" t="s">
        <v>249</v>
      </c>
    </row>
    <row r="174" spans="1:21" x14ac:dyDescent="0.35">
      <c r="A174">
        <v>173</v>
      </c>
      <c r="B174" t="s">
        <v>246</v>
      </c>
      <c r="C174" t="s">
        <v>230</v>
      </c>
      <c r="D174" s="5">
        <v>44119</v>
      </c>
      <c r="E174" s="6">
        <v>0.625</v>
      </c>
      <c r="G174" t="s">
        <v>247</v>
      </c>
      <c r="H174" s="6">
        <v>0.64583333333333304</v>
      </c>
      <c r="I174" t="s">
        <v>232</v>
      </c>
      <c r="J174">
        <v>15</v>
      </c>
      <c r="K174">
        <v>50</v>
      </c>
      <c r="L174">
        <v>3</v>
      </c>
      <c r="N174" t="s">
        <v>89</v>
      </c>
      <c r="O174">
        <v>1</v>
      </c>
      <c r="P174">
        <v>60</v>
      </c>
      <c r="Q174">
        <v>1</v>
      </c>
      <c r="R174">
        <f t="shared" si="2"/>
        <v>60</v>
      </c>
      <c r="U174" t="s">
        <v>249</v>
      </c>
    </row>
    <row r="175" spans="1:21" x14ac:dyDescent="0.35">
      <c r="A175">
        <v>174</v>
      </c>
      <c r="B175" t="s">
        <v>246</v>
      </c>
      <c r="C175" t="s">
        <v>230</v>
      </c>
      <c r="D175" s="5">
        <v>44119</v>
      </c>
      <c r="E175" s="6">
        <v>0.625</v>
      </c>
      <c r="G175" t="s">
        <v>247</v>
      </c>
      <c r="H175" s="6">
        <v>0.64583333333333304</v>
      </c>
      <c r="I175" t="s">
        <v>232</v>
      </c>
      <c r="J175">
        <v>15</v>
      </c>
      <c r="K175">
        <v>50</v>
      </c>
      <c r="L175">
        <v>3</v>
      </c>
      <c r="N175" t="s">
        <v>66</v>
      </c>
      <c r="O175">
        <v>1</v>
      </c>
      <c r="P175">
        <v>160</v>
      </c>
      <c r="Q175">
        <v>1</v>
      </c>
      <c r="R175">
        <f t="shared" si="2"/>
        <v>160</v>
      </c>
      <c r="U175" t="s">
        <v>249</v>
      </c>
    </row>
    <row r="176" spans="1:21" x14ac:dyDescent="0.35">
      <c r="A176">
        <v>175</v>
      </c>
      <c r="B176" t="s">
        <v>246</v>
      </c>
      <c r="C176" t="s">
        <v>230</v>
      </c>
      <c r="D176" s="5">
        <v>44119</v>
      </c>
      <c r="E176" s="6">
        <v>0.625</v>
      </c>
      <c r="G176" t="s">
        <v>247</v>
      </c>
      <c r="H176" s="6">
        <v>0.64583333333333304</v>
      </c>
      <c r="I176" t="s">
        <v>232</v>
      </c>
      <c r="J176">
        <v>15</v>
      </c>
      <c r="K176">
        <v>50</v>
      </c>
      <c r="L176">
        <v>3</v>
      </c>
      <c r="N176" t="s">
        <v>28</v>
      </c>
      <c r="O176">
        <v>1</v>
      </c>
      <c r="P176">
        <v>180</v>
      </c>
      <c r="Q176">
        <v>1</v>
      </c>
      <c r="R176">
        <f t="shared" si="2"/>
        <v>180</v>
      </c>
      <c r="U176" t="s">
        <v>249</v>
      </c>
    </row>
    <row r="177" spans="1:21" x14ac:dyDescent="0.35">
      <c r="A177">
        <v>176</v>
      </c>
      <c r="B177" t="s">
        <v>246</v>
      </c>
      <c r="C177" t="s">
        <v>230</v>
      </c>
      <c r="D177" s="5">
        <v>44119</v>
      </c>
      <c r="E177" s="6">
        <v>0.625</v>
      </c>
      <c r="G177" t="s">
        <v>247</v>
      </c>
      <c r="H177" s="6">
        <v>0.64583333333333304</v>
      </c>
      <c r="I177" t="s">
        <v>232</v>
      </c>
      <c r="J177">
        <v>15</v>
      </c>
      <c r="K177">
        <v>50</v>
      </c>
      <c r="L177">
        <v>3</v>
      </c>
      <c r="N177" t="s">
        <v>76</v>
      </c>
      <c r="O177">
        <v>1</v>
      </c>
      <c r="P177">
        <v>60</v>
      </c>
      <c r="Q177">
        <v>1</v>
      </c>
      <c r="R177">
        <f t="shared" si="2"/>
        <v>60</v>
      </c>
      <c r="U177" t="s">
        <v>249</v>
      </c>
    </row>
    <row r="178" spans="1:21" x14ac:dyDescent="0.35">
      <c r="A178">
        <v>177</v>
      </c>
      <c r="B178" t="s">
        <v>246</v>
      </c>
      <c r="C178" t="s">
        <v>230</v>
      </c>
      <c r="D178" s="5">
        <v>44119</v>
      </c>
      <c r="E178" s="6">
        <v>0.625</v>
      </c>
      <c r="G178" t="s">
        <v>247</v>
      </c>
      <c r="H178" s="6">
        <v>0.64583333333333304</v>
      </c>
      <c r="I178" t="s">
        <v>232</v>
      </c>
      <c r="J178">
        <v>15</v>
      </c>
      <c r="K178">
        <v>50</v>
      </c>
      <c r="L178">
        <v>3</v>
      </c>
      <c r="N178" t="s">
        <v>129</v>
      </c>
      <c r="O178">
        <v>1</v>
      </c>
      <c r="P178">
        <v>1</v>
      </c>
      <c r="Q178">
        <v>1</v>
      </c>
      <c r="R178">
        <f t="shared" si="2"/>
        <v>1</v>
      </c>
      <c r="U178" t="s">
        <v>249</v>
      </c>
    </row>
    <row r="179" spans="1:21" x14ac:dyDescent="0.35">
      <c r="A179">
        <v>178</v>
      </c>
      <c r="B179" t="s">
        <v>246</v>
      </c>
      <c r="C179" t="s">
        <v>230</v>
      </c>
      <c r="D179" s="5">
        <v>44119</v>
      </c>
      <c r="E179" s="6">
        <v>0.625</v>
      </c>
      <c r="G179" t="s">
        <v>247</v>
      </c>
      <c r="H179" s="6">
        <v>0.64583333333333304</v>
      </c>
      <c r="I179" t="s">
        <v>232</v>
      </c>
      <c r="J179">
        <v>15</v>
      </c>
      <c r="K179">
        <v>50</v>
      </c>
      <c r="L179">
        <v>3</v>
      </c>
      <c r="N179" t="s">
        <v>127</v>
      </c>
      <c r="O179">
        <v>1</v>
      </c>
      <c r="P179">
        <f>0.3*2500</f>
        <v>750</v>
      </c>
      <c r="Q179">
        <v>1</v>
      </c>
      <c r="R179">
        <f t="shared" si="2"/>
        <v>750</v>
      </c>
      <c r="U179" t="s">
        <v>249</v>
      </c>
    </row>
    <row r="180" spans="1:21" x14ac:dyDescent="0.35">
      <c r="A180">
        <v>179</v>
      </c>
      <c r="B180" t="s">
        <v>246</v>
      </c>
      <c r="C180" t="s">
        <v>230</v>
      </c>
      <c r="D180" s="5">
        <v>44119</v>
      </c>
      <c r="E180" s="6">
        <v>0.625</v>
      </c>
      <c r="G180" t="s">
        <v>247</v>
      </c>
      <c r="H180" s="6">
        <v>0.64583333333333304</v>
      </c>
      <c r="I180" t="s">
        <v>232</v>
      </c>
      <c r="J180">
        <v>15</v>
      </c>
      <c r="K180">
        <v>50</v>
      </c>
      <c r="L180">
        <v>3</v>
      </c>
      <c r="N180" t="s">
        <v>118</v>
      </c>
      <c r="O180">
        <v>1</v>
      </c>
      <c r="P180">
        <f>0.7*2500</f>
        <v>1750</v>
      </c>
      <c r="Q180">
        <v>1</v>
      </c>
      <c r="R180">
        <f t="shared" si="2"/>
        <v>1750</v>
      </c>
      <c r="U180" t="s">
        <v>249</v>
      </c>
    </row>
    <row r="181" spans="1:21" x14ac:dyDescent="0.35">
      <c r="A181">
        <v>180</v>
      </c>
      <c r="B181" t="s">
        <v>246</v>
      </c>
      <c r="C181" t="s">
        <v>230</v>
      </c>
      <c r="D181" s="5">
        <v>44119</v>
      </c>
      <c r="E181" s="6">
        <v>0.625</v>
      </c>
      <c r="G181" t="s">
        <v>247</v>
      </c>
      <c r="H181" s="6">
        <v>0.64583333333333304</v>
      </c>
      <c r="I181" t="s">
        <v>232</v>
      </c>
      <c r="J181">
        <v>15</v>
      </c>
      <c r="K181">
        <v>50</v>
      </c>
      <c r="L181">
        <v>4</v>
      </c>
      <c r="N181" t="s">
        <v>251</v>
      </c>
      <c r="O181">
        <v>1</v>
      </c>
      <c r="P181">
        <v>160</v>
      </c>
      <c r="Q181">
        <v>1</v>
      </c>
      <c r="R181">
        <f t="shared" si="2"/>
        <v>160</v>
      </c>
      <c r="T181" t="s">
        <v>252</v>
      </c>
      <c r="U181" t="s">
        <v>249</v>
      </c>
    </row>
    <row r="182" spans="1:21" ht="15.5" x14ac:dyDescent="0.35">
      <c r="A182">
        <v>181</v>
      </c>
      <c r="B182" t="s">
        <v>246</v>
      </c>
      <c r="C182" t="s">
        <v>230</v>
      </c>
      <c r="D182" s="5">
        <v>44119</v>
      </c>
      <c r="E182" s="6">
        <v>0.625</v>
      </c>
      <c r="G182" t="s">
        <v>247</v>
      </c>
      <c r="H182" s="6">
        <v>0.64583333333333304</v>
      </c>
      <c r="I182" t="s">
        <v>232</v>
      </c>
      <c r="J182">
        <v>15</v>
      </c>
      <c r="K182">
        <v>50</v>
      </c>
      <c r="L182">
        <v>4</v>
      </c>
      <c r="N182" t="s">
        <v>38</v>
      </c>
      <c r="O182">
        <v>1</v>
      </c>
      <c r="P182">
        <v>360</v>
      </c>
      <c r="Q182">
        <v>59</v>
      </c>
      <c r="R182">
        <f t="shared" si="2"/>
        <v>21240</v>
      </c>
      <c r="T182" s="7" t="s">
        <v>253</v>
      </c>
      <c r="U182" t="s">
        <v>249</v>
      </c>
    </row>
    <row r="183" spans="1:21" x14ac:dyDescent="0.35">
      <c r="A183">
        <v>182</v>
      </c>
      <c r="B183" t="s">
        <v>246</v>
      </c>
      <c r="C183" t="s">
        <v>230</v>
      </c>
      <c r="D183" s="5">
        <v>44119</v>
      </c>
      <c r="E183" s="6">
        <v>0.625</v>
      </c>
      <c r="G183" t="s">
        <v>247</v>
      </c>
      <c r="H183" s="6">
        <v>0.64583333333333304</v>
      </c>
      <c r="I183" t="s">
        <v>232</v>
      </c>
      <c r="J183">
        <v>15</v>
      </c>
      <c r="K183">
        <v>50</v>
      </c>
      <c r="L183">
        <v>4</v>
      </c>
      <c r="N183" t="s">
        <v>28</v>
      </c>
      <c r="O183">
        <v>1</v>
      </c>
      <c r="P183">
        <v>1060</v>
      </c>
      <c r="Q183">
        <v>59</v>
      </c>
      <c r="R183">
        <f t="shared" si="2"/>
        <v>62540</v>
      </c>
      <c r="U183" t="s">
        <v>249</v>
      </c>
    </row>
    <row r="184" spans="1:21" x14ac:dyDescent="0.35">
      <c r="A184">
        <v>183</v>
      </c>
      <c r="B184" t="s">
        <v>246</v>
      </c>
      <c r="C184" t="s">
        <v>230</v>
      </c>
      <c r="D184" s="5">
        <v>44119</v>
      </c>
      <c r="E184" s="6">
        <v>0.625</v>
      </c>
      <c r="G184" t="s">
        <v>247</v>
      </c>
      <c r="H184" s="6">
        <v>0.64583333333333304</v>
      </c>
      <c r="I184" t="s">
        <v>232</v>
      </c>
      <c r="J184">
        <v>15</v>
      </c>
      <c r="K184">
        <v>50</v>
      </c>
      <c r="L184">
        <v>4</v>
      </c>
      <c r="N184" t="s">
        <v>25</v>
      </c>
      <c r="O184">
        <v>1</v>
      </c>
      <c r="P184">
        <v>100</v>
      </c>
      <c r="Q184">
        <v>59</v>
      </c>
      <c r="R184">
        <f t="shared" si="2"/>
        <v>5900</v>
      </c>
      <c r="U184" t="s">
        <v>249</v>
      </c>
    </row>
    <row r="185" spans="1:21" x14ac:dyDescent="0.35">
      <c r="A185">
        <v>184</v>
      </c>
      <c r="B185" t="s">
        <v>246</v>
      </c>
      <c r="C185" t="s">
        <v>230</v>
      </c>
      <c r="D185" s="5">
        <v>44119</v>
      </c>
      <c r="E185" s="6">
        <v>0.625</v>
      </c>
      <c r="G185" t="s">
        <v>247</v>
      </c>
      <c r="H185" s="6">
        <v>0.64583333333333304</v>
      </c>
      <c r="I185" t="s">
        <v>232</v>
      </c>
      <c r="J185">
        <v>15</v>
      </c>
      <c r="K185">
        <v>50</v>
      </c>
      <c r="L185">
        <v>4</v>
      </c>
      <c r="N185" t="s">
        <v>89</v>
      </c>
      <c r="O185">
        <v>1</v>
      </c>
      <c r="P185">
        <v>15</v>
      </c>
      <c r="Q185">
        <v>59</v>
      </c>
      <c r="R185">
        <f t="shared" si="2"/>
        <v>885</v>
      </c>
      <c r="U185" t="s">
        <v>249</v>
      </c>
    </row>
    <row r="186" spans="1:21" x14ac:dyDescent="0.35">
      <c r="A186">
        <v>185</v>
      </c>
      <c r="B186" t="s">
        <v>246</v>
      </c>
      <c r="C186" t="s">
        <v>230</v>
      </c>
      <c r="D186" s="5">
        <v>44119</v>
      </c>
      <c r="E186" s="6">
        <v>0.625</v>
      </c>
      <c r="G186" t="s">
        <v>247</v>
      </c>
      <c r="H186" s="6">
        <v>0.64583333333333304</v>
      </c>
      <c r="I186" t="s">
        <v>232</v>
      </c>
      <c r="J186">
        <v>15</v>
      </c>
      <c r="K186">
        <v>50</v>
      </c>
      <c r="L186">
        <v>4</v>
      </c>
      <c r="N186" t="s">
        <v>127</v>
      </c>
      <c r="O186">
        <v>1</v>
      </c>
      <c r="P186">
        <f>0.4*1280</f>
        <v>512</v>
      </c>
      <c r="Q186">
        <v>59</v>
      </c>
      <c r="R186">
        <f t="shared" si="2"/>
        <v>30208</v>
      </c>
      <c r="U186" t="s">
        <v>249</v>
      </c>
    </row>
    <row r="187" spans="1:21" x14ac:dyDescent="0.35">
      <c r="A187">
        <v>186</v>
      </c>
      <c r="B187" t="s">
        <v>246</v>
      </c>
      <c r="C187" t="s">
        <v>230</v>
      </c>
      <c r="D187" s="5">
        <v>44119</v>
      </c>
      <c r="E187" s="6">
        <v>0.625</v>
      </c>
      <c r="G187" t="s">
        <v>247</v>
      </c>
      <c r="H187" s="6">
        <v>0.64583333333333304</v>
      </c>
      <c r="I187" t="s">
        <v>232</v>
      </c>
      <c r="J187">
        <v>15</v>
      </c>
      <c r="K187">
        <v>50</v>
      </c>
      <c r="L187">
        <v>4</v>
      </c>
      <c r="N187" t="s">
        <v>118</v>
      </c>
      <c r="O187">
        <v>1</v>
      </c>
      <c r="P187">
        <f>0.6*1280</f>
        <v>768</v>
      </c>
      <c r="Q187">
        <v>59</v>
      </c>
      <c r="R187">
        <f t="shared" si="2"/>
        <v>45312</v>
      </c>
      <c r="U187" t="s">
        <v>249</v>
      </c>
    </row>
    <row r="188" spans="1:21" x14ac:dyDescent="0.35">
      <c r="A188">
        <v>187</v>
      </c>
      <c r="B188" t="s">
        <v>246</v>
      </c>
      <c r="C188" t="s">
        <v>230</v>
      </c>
      <c r="D188" s="5">
        <v>44119</v>
      </c>
      <c r="E188" s="6">
        <v>0.625</v>
      </c>
      <c r="G188" t="s">
        <v>247</v>
      </c>
      <c r="H188" s="6">
        <v>0.64583333333333304</v>
      </c>
      <c r="I188" t="s">
        <v>232</v>
      </c>
      <c r="J188">
        <v>15</v>
      </c>
      <c r="K188">
        <v>50</v>
      </c>
      <c r="L188">
        <v>4</v>
      </c>
      <c r="N188" t="s">
        <v>129</v>
      </c>
      <c r="O188">
        <v>1</v>
      </c>
      <c r="P188">
        <v>4</v>
      </c>
      <c r="Q188">
        <v>59</v>
      </c>
      <c r="R188">
        <f t="shared" si="2"/>
        <v>236</v>
      </c>
      <c r="U188" t="s">
        <v>249</v>
      </c>
    </row>
    <row r="189" spans="1:21" x14ac:dyDescent="0.35">
      <c r="A189">
        <v>188</v>
      </c>
      <c r="B189" t="s">
        <v>246</v>
      </c>
      <c r="C189" t="s">
        <v>230</v>
      </c>
      <c r="D189" s="5">
        <v>44119</v>
      </c>
      <c r="E189" s="6">
        <v>0.625</v>
      </c>
      <c r="G189" t="s">
        <v>247</v>
      </c>
      <c r="H189" s="6">
        <v>0.64583333333333304</v>
      </c>
      <c r="I189" t="s">
        <v>232</v>
      </c>
      <c r="J189">
        <v>15</v>
      </c>
      <c r="K189">
        <v>50</v>
      </c>
      <c r="L189">
        <v>4</v>
      </c>
      <c r="N189" t="s">
        <v>150</v>
      </c>
      <c r="O189">
        <v>1</v>
      </c>
      <c r="P189">
        <v>100</v>
      </c>
      <c r="Q189">
        <v>1</v>
      </c>
      <c r="R189">
        <f t="shared" si="2"/>
        <v>100</v>
      </c>
      <c r="U189" t="s">
        <v>249</v>
      </c>
    </row>
    <row r="190" spans="1:21" ht="15.5" x14ac:dyDescent="0.35">
      <c r="A190">
        <v>189</v>
      </c>
      <c r="B190" t="s">
        <v>246</v>
      </c>
      <c r="C190" t="s">
        <v>230</v>
      </c>
      <c r="D190" s="5">
        <v>44119</v>
      </c>
      <c r="E190" s="6">
        <v>0.625</v>
      </c>
      <c r="G190" t="s">
        <v>247</v>
      </c>
      <c r="H190" s="6">
        <v>0.64583333333333304</v>
      </c>
      <c r="I190" t="s">
        <v>232</v>
      </c>
      <c r="J190">
        <v>15</v>
      </c>
      <c r="K190">
        <v>50</v>
      </c>
      <c r="L190">
        <v>5</v>
      </c>
      <c r="N190" t="s">
        <v>38</v>
      </c>
      <c r="O190">
        <v>1</v>
      </c>
      <c r="P190">
        <v>380</v>
      </c>
      <c r="Q190">
        <v>20</v>
      </c>
      <c r="R190">
        <f t="shared" si="2"/>
        <v>7600</v>
      </c>
      <c r="T190" s="7" t="s">
        <v>254</v>
      </c>
      <c r="U190" t="s">
        <v>249</v>
      </c>
    </row>
    <row r="191" spans="1:21" x14ac:dyDescent="0.35">
      <c r="A191">
        <v>190</v>
      </c>
      <c r="B191" t="s">
        <v>246</v>
      </c>
      <c r="C191" t="s">
        <v>230</v>
      </c>
      <c r="D191" s="5">
        <v>44119</v>
      </c>
      <c r="E191" s="6">
        <v>0.625</v>
      </c>
      <c r="G191" t="s">
        <v>247</v>
      </c>
      <c r="H191" s="6">
        <v>0.64583333333333304</v>
      </c>
      <c r="I191" t="s">
        <v>232</v>
      </c>
      <c r="J191">
        <v>15</v>
      </c>
      <c r="K191">
        <v>50</v>
      </c>
      <c r="L191">
        <v>5</v>
      </c>
      <c r="N191" t="s">
        <v>28</v>
      </c>
      <c r="O191">
        <v>1</v>
      </c>
      <c r="P191">
        <v>80</v>
      </c>
      <c r="Q191">
        <v>20</v>
      </c>
      <c r="R191">
        <f t="shared" si="2"/>
        <v>1600</v>
      </c>
      <c r="U191" t="s">
        <v>249</v>
      </c>
    </row>
    <row r="192" spans="1:21" x14ac:dyDescent="0.35">
      <c r="A192">
        <v>191</v>
      </c>
      <c r="B192" t="s">
        <v>246</v>
      </c>
      <c r="C192" t="s">
        <v>230</v>
      </c>
      <c r="D192" s="5">
        <v>44119</v>
      </c>
      <c r="E192" s="6">
        <v>0.625</v>
      </c>
      <c r="G192" t="s">
        <v>247</v>
      </c>
      <c r="H192" s="6">
        <v>0.64583333333333304</v>
      </c>
      <c r="I192" t="s">
        <v>232</v>
      </c>
      <c r="J192">
        <v>15</v>
      </c>
      <c r="K192">
        <v>50</v>
      </c>
      <c r="L192">
        <v>5</v>
      </c>
      <c r="N192" t="s">
        <v>89</v>
      </c>
      <c r="O192">
        <v>1</v>
      </c>
      <c r="P192">
        <v>80</v>
      </c>
      <c r="Q192">
        <v>20</v>
      </c>
      <c r="R192">
        <f t="shared" si="2"/>
        <v>1600</v>
      </c>
      <c r="U192" t="s">
        <v>249</v>
      </c>
    </row>
    <row r="193" spans="1:21" x14ac:dyDescent="0.35">
      <c r="A193">
        <v>192</v>
      </c>
      <c r="B193" t="s">
        <v>246</v>
      </c>
      <c r="C193" t="s">
        <v>230</v>
      </c>
      <c r="D193" s="5">
        <v>44119</v>
      </c>
      <c r="E193" s="6">
        <v>0.625</v>
      </c>
      <c r="G193" t="s">
        <v>247</v>
      </c>
      <c r="H193" s="6">
        <v>0.64583333333333304</v>
      </c>
      <c r="I193" t="s">
        <v>232</v>
      </c>
      <c r="J193">
        <v>15</v>
      </c>
      <c r="K193">
        <v>50</v>
      </c>
      <c r="L193">
        <v>5</v>
      </c>
      <c r="N193" t="s">
        <v>144</v>
      </c>
      <c r="O193">
        <v>1</v>
      </c>
      <c r="P193">
        <v>10</v>
      </c>
      <c r="Q193">
        <v>20</v>
      </c>
      <c r="R193">
        <f t="shared" si="2"/>
        <v>200</v>
      </c>
      <c r="U193" t="s">
        <v>249</v>
      </c>
    </row>
    <row r="194" spans="1:21" x14ac:dyDescent="0.35">
      <c r="A194">
        <v>193</v>
      </c>
      <c r="B194" t="s">
        <v>246</v>
      </c>
      <c r="C194" t="s">
        <v>230</v>
      </c>
      <c r="D194" s="5">
        <v>44119</v>
      </c>
      <c r="E194" s="6">
        <v>0.625</v>
      </c>
      <c r="G194" t="s">
        <v>247</v>
      </c>
      <c r="H194" s="6">
        <v>0.64583333333333304</v>
      </c>
      <c r="I194" t="s">
        <v>232</v>
      </c>
      <c r="J194">
        <v>15</v>
      </c>
      <c r="K194">
        <v>50</v>
      </c>
      <c r="L194">
        <v>5</v>
      </c>
      <c r="N194" t="s">
        <v>127</v>
      </c>
      <c r="O194">
        <v>1</v>
      </c>
      <c r="P194">
        <f>0.3*3400</f>
        <v>1020</v>
      </c>
      <c r="Q194">
        <v>20</v>
      </c>
      <c r="R194">
        <f t="shared" si="2"/>
        <v>20400</v>
      </c>
      <c r="U194" t="s">
        <v>249</v>
      </c>
    </row>
    <row r="195" spans="1:21" x14ac:dyDescent="0.35">
      <c r="A195">
        <v>194</v>
      </c>
      <c r="B195" t="s">
        <v>246</v>
      </c>
      <c r="C195" t="s">
        <v>230</v>
      </c>
      <c r="D195" s="5">
        <v>44119</v>
      </c>
      <c r="E195" s="6">
        <v>0.625</v>
      </c>
      <c r="G195" t="s">
        <v>247</v>
      </c>
      <c r="H195" s="6">
        <v>0.64583333333333304</v>
      </c>
      <c r="I195" t="s">
        <v>232</v>
      </c>
      <c r="J195">
        <v>15</v>
      </c>
      <c r="K195">
        <v>50</v>
      </c>
      <c r="L195">
        <v>5</v>
      </c>
      <c r="N195" t="s">
        <v>118</v>
      </c>
      <c r="O195">
        <v>1</v>
      </c>
      <c r="P195">
        <f>0.7*3400</f>
        <v>2380</v>
      </c>
      <c r="Q195">
        <v>20</v>
      </c>
      <c r="R195">
        <f t="shared" ref="R195:R258" si="3">O195*Q195*P195</f>
        <v>47600</v>
      </c>
      <c r="U195" t="s">
        <v>249</v>
      </c>
    </row>
    <row r="196" spans="1:21" x14ac:dyDescent="0.35">
      <c r="A196">
        <v>195</v>
      </c>
      <c r="B196" t="s">
        <v>246</v>
      </c>
      <c r="C196" t="s">
        <v>230</v>
      </c>
      <c r="D196" s="5">
        <v>44119</v>
      </c>
      <c r="E196" s="6">
        <v>0.625</v>
      </c>
      <c r="G196" t="s">
        <v>247</v>
      </c>
      <c r="H196" s="6">
        <v>0.64583333333333304</v>
      </c>
      <c r="I196" t="s">
        <v>232</v>
      </c>
      <c r="J196">
        <v>15</v>
      </c>
      <c r="K196">
        <v>50</v>
      </c>
      <c r="L196">
        <v>5</v>
      </c>
      <c r="N196" t="s">
        <v>66</v>
      </c>
      <c r="O196">
        <v>1</v>
      </c>
      <c r="P196">
        <v>10</v>
      </c>
      <c r="Q196">
        <v>20</v>
      </c>
      <c r="R196">
        <f t="shared" si="3"/>
        <v>200</v>
      </c>
      <c r="U196" t="s">
        <v>249</v>
      </c>
    </row>
    <row r="197" spans="1:21" x14ac:dyDescent="0.35">
      <c r="A197">
        <v>196</v>
      </c>
      <c r="B197" t="s">
        <v>246</v>
      </c>
      <c r="C197" t="s">
        <v>230</v>
      </c>
      <c r="D197" s="5">
        <v>44119</v>
      </c>
      <c r="E197" s="6">
        <v>0.625</v>
      </c>
      <c r="G197" t="s">
        <v>247</v>
      </c>
      <c r="H197" s="6">
        <v>0.64583333333333304</v>
      </c>
      <c r="I197" t="s">
        <v>232</v>
      </c>
      <c r="J197">
        <v>15</v>
      </c>
      <c r="K197">
        <v>50</v>
      </c>
      <c r="L197">
        <v>5</v>
      </c>
      <c r="N197" t="s">
        <v>52</v>
      </c>
      <c r="O197">
        <v>1</v>
      </c>
      <c r="P197">
        <v>100</v>
      </c>
      <c r="Q197">
        <v>20</v>
      </c>
      <c r="R197">
        <f t="shared" si="3"/>
        <v>2000</v>
      </c>
      <c r="U197" t="s">
        <v>249</v>
      </c>
    </row>
    <row r="198" spans="1:21" ht="15.5" x14ac:dyDescent="0.35">
      <c r="A198">
        <v>197</v>
      </c>
      <c r="B198" t="s">
        <v>246</v>
      </c>
      <c r="C198" t="s">
        <v>230</v>
      </c>
      <c r="D198" s="5">
        <v>44119</v>
      </c>
      <c r="E198" s="6">
        <v>0.625</v>
      </c>
      <c r="G198" t="s">
        <v>247</v>
      </c>
      <c r="H198" s="6">
        <v>0.64583333333333304</v>
      </c>
      <c r="I198" t="s">
        <v>232</v>
      </c>
      <c r="J198">
        <v>15</v>
      </c>
      <c r="K198">
        <v>50</v>
      </c>
      <c r="L198">
        <v>6</v>
      </c>
      <c r="N198" t="s">
        <v>38</v>
      </c>
      <c r="O198">
        <v>1</v>
      </c>
      <c r="P198">
        <v>400</v>
      </c>
      <c r="Q198">
        <v>24</v>
      </c>
      <c r="R198">
        <f t="shared" si="3"/>
        <v>9600</v>
      </c>
      <c r="T198" s="7" t="s">
        <v>255</v>
      </c>
      <c r="U198" t="s">
        <v>249</v>
      </c>
    </row>
    <row r="199" spans="1:21" x14ac:dyDescent="0.35">
      <c r="A199">
        <v>198</v>
      </c>
      <c r="B199" t="s">
        <v>246</v>
      </c>
      <c r="C199" t="s">
        <v>230</v>
      </c>
      <c r="D199" s="5">
        <v>44119</v>
      </c>
      <c r="E199" s="6">
        <v>0.625</v>
      </c>
      <c r="G199" t="s">
        <v>247</v>
      </c>
      <c r="H199" s="6">
        <v>0.64583333333333304</v>
      </c>
      <c r="I199" t="s">
        <v>232</v>
      </c>
      <c r="J199">
        <v>15</v>
      </c>
      <c r="K199">
        <v>50</v>
      </c>
      <c r="L199">
        <v>6</v>
      </c>
      <c r="N199" t="s">
        <v>28</v>
      </c>
      <c r="O199">
        <v>1</v>
      </c>
      <c r="P199">
        <v>60</v>
      </c>
      <c r="Q199">
        <v>24</v>
      </c>
      <c r="R199">
        <f t="shared" si="3"/>
        <v>1440</v>
      </c>
      <c r="U199" t="s">
        <v>249</v>
      </c>
    </row>
    <row r="200" spans="1:21" x14ac:dyDescent="0.35">
      <c r="A200">
        <v>199</v>
      </c>
      <c r="B200" t="s">
        <v>246</v>
      </c>
      <c r="C200" t="s">
        <v>230</v>
      </c>
      <c r="D200" s="5">
        <v>44119</v>
      </c>
      <c r="E200" s="6">
        <v>0.625</v>
      </c>
      <c r="G200" t="s">
        <v>247</v>
      </c>
      <c r="H200" s="6">
        <v>0.64583333333333304</v>
      </c>
      <c r="I200" t="s">
        <v>232</v>
      </c>
      <c r="J200">
        <v>15</v>
      </c>
      <c r="K200">
        <v>50</v>
      </c>
      <c r="L200">
        <v>6</v>
      </c>
      <c r="N200" t="s">
        <v>66</v>
      </c>
      <c r="O200">
        <v>1</v>
      </c>
      <c r="P200">
        <v>40</v>
      </c>
      <c r="Q200">
        <v>24</v>
      </c>
      <c r="R200">
        <f t="shared" si="3"/>
        <v>960</v>
      </c>
      <c r="U200" t="s">
        <v>249</v>
      </c>
    </row>
    <row r="201" spans="1:21" x14ac:dyDescent="0.35">
      <c r="A201">
        <v>200</v>
      </c>
      <c r="B201" t="s">
        <v>246</v>
      </c>
      <c r="C201" t="s">
        <v>230</v>
      </c>
      <c r="D201" s="5">
        <v>44119</v>
      </c>
      <c r="E201" s="6">
        <v>0.625</v>
      </c>
      <c r="G201" t="s">
        <v>247</v>
      </c>
      <c r="H201" s="6">
        <v>0.64583333333333304</v>
      </c>
      <c r="I201" t="s">
        <v>232</v>
      </c>
      <c r="J201">
        <v>15</v>
      </c>
      <c r="K201">
        <v>50</v>
      </c>
      <c r="L201">
        <v>6</v>
      </c>
      <c r="N201" t="s">
        <v>89</v>
      </c>
      <c r="O201">
        <v>1</v>
      </c>
      <c r="P201">
        <v>60</v>
      </c>
      <c r="Q201">
        <v>24</v>
      </c>
      <c r="R201">
        <f t="shared" si="3"/>
        <v>1440</v>
      </c>
      <c r="U201" t="s">
        <v>249</v>
      </c>
    </row>
    <row r="202" spans="1:21" x14ac:dyDescent="0.35">
      <c r="A202">
        <v>201</v>
      </c>
      <c r="B202" t="s">
        <v>246</v>
      </c>
      <c r="C202" t="s">
        <v>230</v>
      </c>
      <c r="D202" s="5">
        <v>44119</v>
      </c>
      <c r="E202" s="6">
        <v>0.625</v>
      </c>
      <c r="G202" t="s">
        <v>247</v>
      </c>
      <c r="H202" s="6">
        <v>0.64583333333333304</v>
      </c>
      <c r="I202" t="s">
        <v>232</v>
      </c>
      <c r="J202">
        <v>15</v>
      </c>
      <c r="K202">
        <v>50</v>
      </c>
      <c r="L202">
        <v>6</v>
      </c>
      <c r="N202" t="s">
        <v>129</v>
      </c>
      <c r="O202">
        <v>1</v>
      </c>
      <c r="P202">
        <v>5</v>
      </c>
      <c r="Q202">
        <v>24</v>
      </c>
      <c r="R202">
        <f t="shared" si="3"/>
        <v>120</v>
      </c>
      <c r="U202" t="s">
        <v>249</v>
      </c>
    </row>
    <row r="203" spans="1:21" x14ac:dyDescent="0.35">
      <c r="A203">
        <v>202</v>
      </c>
      <c r="B203" t="s">
        <v>246</v>
      </c>
      <c r="C203" t="s">
        <v>230</v>
      </c>
      <c r="D203" s="5">
        <v>44119</v>
      </c>
      <c r="E203" s="6">
        <v>0.625</v>
      </c>
      <c r="G203" t="s">
        <v>247</v>
      </c>
      <c r="H203" s="6">
        <v>0.64583333333333304</v>
      </c>
      <c r="I203" t="s">
        <v>232</v>
      </c>
      <c r="J203">
        <v>15</v>
      </c>
      <c r="K203">
        <v>50</v>
      </c>
      <c r="L203">
        <v>6</v>
      </c>
      <c r="N203" t="s">
        <v>144</v>
      </c>
      <c r="O203">
        <v>1</v>
      </c>
      <c r="P203">
        <v>8</v>
      </c>
      <c r="Q203">
        <v>1</v>
      </c>
      <c r="R203">
        <f t="shared" si="3"/>
        <v>8</v>
      </c>
      <c r="T203" t="s">
        <v>256</v>
      </c>
      <c r="U203" t="s">
        <v>249</v>
      </c>
    </row>
    <row r="204" spans="1:21" x14ac:dyDescent="0.35">
      <c r="A204">
        <v>203</v>
      </c>
      <c r="B204" t="s">
        <v>246</v>
      </c>
      <c r="C204" t="s">
        <v>230</v>
      </c>
      <c r="D204" s="5">
        <v>44119</v>
      </c>
      <c r="E204" s="6">
        <v>0.625</v>
      </c>
      <c r="G204" t="s">
        <v>247</v>
      </c>
      <c r="H204" s="6">
        <v>0.64583333333333304</v>
      </c>
      <c r="I204" t="s">
        <v>232</v>
      </c>
      <c r="J204">
        <v>15</v>
      </c>
      <c r="K204">
        <v>50</v>
      </c>
      <c r="L204">
        <v>6</v>
      </c>
      <c r="N204" t="s">
        <v>127</v>
      </c>
      <c r="O204">
        <v>1</v>
      </c>
      <c r="P204">
        <f>0.4*1780</f>
        <v>712</v>
      </c>
      <c r="Q204">
        <v>24</v>
      </c>
      <c r="R204">
        <f t="shared" si="3"/>
        <v>17088</v>
      </c>
      <c r="U204" t="s">
        <v>249</v>
      </c>
    </row>
    <row r="205" spans="1:21" x14ac:dyDescent="0.35">
      <c r="A205">
        <v>204</v>
      </c>
      <c r="B205" t="s">
        <v>246</v>
      </c>
      <c r="C205" t="s">
        <v>230</v>
      </c>
      <c r="D205" s="5">
        <v>44119</v>
      </c>
      <c r="E205" s="6">
        <v>0.625</v>
      </c>
      <c r="G205" t="s">
        <v>247</v>
      </c>
      <c r="H205" s="6">
        <v>0.64583333333333304</v>
      </c>
      <c r="I205" t="s">
        <v>232</v>
      </c>
      <c r="J205">
        <v>15</v>
      </c>
      <c r="K205">
        <v>50</v>
      </c>
      <c r="L205">
        <v>6</v>
      </c>
      <c r="N205" t="s">
        <v>118</v>
      </c>
      <c r="O205">
        <v>1</v>
      </c>
      <c r="P205">
        <f>0.6*1780</f>
        <v>1068</v>
      </c>
      <c r="Q205">
        <v>24</v>
      </c>
      <c r="R205">
        <f t="shared" si="3"/>
        <v>25632</v>
      </c>
      <c r="U205" t="s">
        <v>249</v>
      </c>
    </row>
    <row r="206" spans="1:21" x14ac:dyDescent="0.35">
      <c r="A206">
        <v>205</v>
      </c>
      <c r="B206" t="s">
        <v>246</v>
      </c>
      <c r="C206" t="s">
        <v>230</v>
      </c>
      <c r="D206" s="5">
        <v>43882</v>
      </c>
      <c r="I206" t="s">
        <v>257</v>
      </c>
      <c r="J206">
        <v>10</v>
      </c>
      <c r="K206">
        <v>50</v>
      </c>
      <c r="L206">
        <v>1</v>
      </c>
      <c r="M206" t="s">
        <v>205</v>
      </c>
      <c r="O206">
        <v>1</v>
      </c>
      <c r="P206">
        <v>2960</v>
      </c>
      <c r="Q206">
        <v>30</v>
      </c>
      <c r="R206">
        <f t="shared" si="3"/>
        <v>88800</v>
      </c>
      <c r="U206" t="s">
        <v>219</v>
      </c>
    </row>
    <row r="207" spans="1:21" x14ac:dyDescent="0.35">
      <c r="A207">
        <v>206</v>
      </c>
      <c r="B207" t="s">
        <v>246</v>
      </c>
      <c r="C207" t="s">
        <v>230</v>
      </c>
      <c r="D207" s="5">
        <v>43882</v>
      </c>
      <c r="I207" t="s">
        <v>257</v>
      </c>
      <c r="J207">
        <v>10</v>
      </c>
      <c r="K207">
        <v>50</v>
      </c>
      <c r="L207">
        <v>1</v>
      </c>
      <c r="M207" t="s">
        <v>206</v>
      </c>
      <c r="O207">
        <v>1</v>
      </c>
      <c r="P207">
        <v>150</v>
      </c>
      <c r="Q207">
        <v>30</v>
      </c>
      <c r="R207">
        <f t="shared" si="3"/>
        <v>4500</v>
      </c>
      <c r="U207" t="s">
        <v>219</v>
      </c>
    </row>
    <row r="208" spans="1:21" x14ac:dyDescent="0.35">
      <c r="A208">
        <v>207</v>
      </c>
      <c r="B208" t="s">
        <v>246</v>
      </c>
      <c r="C208" t="s">
        <v>230</v>
      </c>
      <c r="D208" s="5">
        <v>43882</v>
      </c>
      <c r="I208" t="s">
        <v>257</v>
      </c>
      <c r="J208">
        <v>10</v>
      </c>
      <c r="K208">
        <v>50</v>
      </c>
      <c r="L208">
        <v>1</v>
      </c>
      <c r="M208" t="s">
        <v>196</v>
      </c>
      <c r="O208">
        <v>0.7</v>
      </c>
      <c r="P208">
        <v>1880</v>
      </c>
      <c r="Q208">
        <v>30</v>
      </c>
      <c r="R208">
        <f t="shared" si="3"/>
        <v>39480</v>
      </c>
      <c r="U208" t="s">
        <v>219</v>
      </c>
    </row>
    <row r="209" spans="1:21" x14ac:dyDescent="0.35">
      <c r="A209">
        <v>208</v>
      </c>
      <c r="B209" t="s">
        <v>246</v>
      </c>
      <c r="C209" t="s">
        <v>230</v>
      </c>
      <c r="D209" s="5">
        <v>43882</v>
      </c>
      <c r="I209" t="s">
        <v>257</v>
      </c>
      <c r="J209">
        <v>10</v>
      </c>
      <c r="K209">
        <v>50</v>
      </c>
      <c r="L209">
        <v>1</v>
      </c>
      <c r="M209" t="s">
        <v>198</v>
      </c>
      <c r="O209">
        <v>0.3</v>
      </c>
      <c r="P209">
        <v>1880</v>
      </c>
      <c r="Q209">
        <v>30</v>
      </c>
      <c r="R209">
        <f t="shared" si="3"/>
        <v>16920</v>
      </c>
      <c r="U209" t="s">
        <v>219</v>
      </c>
    </row>
    <row r="210" spans="1:21" x14ac:dyDescent="0.35">
      <c r="A210">
        <v>209</v>
      </c>
      <c r="B210" t="s">
        <v>246</v>
      </c>
      <c r="C210" t="s">
        <v>230</v>
      </c>
      <c r="D210" s="5">
        <v>43882</v>
      </c>
      <c r="I210" t="s">
        <v>257</v>
      </c>
      <c r="J210">
        <v>10</v>
      </c>
      <c r="K210">
        <v>50</v>
      </c>
      <c r="L210">
        <v>1</v>
      </c>
      <c r="M210" t="s">
        <v>201</v>
      </c>
      <c r="O210">
        <v>1</v>
      </c>
      <c r="P210">
        <v>10</v>
      </c>
      <c r="Q210">
        <v>30</v>
      </c>
      <c r="R210">
        <f t="shared" si="3"/>
        <v>300</v>
      </c>
      <c r="U210" t="s">
        <v>219</v>
      </c>
    </row>
    <row r="211" spans="1:21" x14ac:dyDescent="0.35">
      <c r="A211">
        <v>210</v>
      </c>
      <c r="B211" t="s">
        <v>246</v>
      </c>
      <c r="C211" t="s">
        <v>230</v>
      </c>
      <c r="D211" s="5">
        <v>43882</v>
      </c>
      <c r="I211" t="s">
        <v>257</v>
      </c>
      <c r="J211">
        <v>10</v>
      </c>
      <c r="K211">
        <v>50</v>
      </c>
      <c r="L211">
        <v>1</v>
      </c>
      <c r="M211" t="s">
        <v>47</v>
      </c>
      <c r="O211">
        <v>1</v>
      </c>
      <c r="P211">
        <v>80</v>
      </c>
      <c r="Q211">
        <v>30</v>
      </c>
      <c r="R211">
        <f t="shared" si="3"/>
        <v>2400</v>
      </c>
      <c r="U211" t="s">
        <v>219</v>
      </c>
    </row>
    <row r="212" spans="1:21" x14ac:dyDescent="0.35">
      <c r="A212">
        <v>211</v>
      </c>
      <c r="B212" t="s">
        <v>246</v>
      </c>
      <c r="C212" t="s">
        <v>230</v>
      </c>
      <c r="D212" s="5">
        <v>43882</v>
      </c>
      <c r="I212" t="s">
        <v>257</v>
      </c>
      <c r="J212">
        <v>10</v>
      </c>
      <c r="K212">
        <v>50</v>
      </c>
      <c r="L212">
        <v>1</v>
      </c>
      <c r="M212" t="s">
        <v>208</v>
      </c>
      <c r="O212">
        <v>1</v>
      </c>
      <c r="P212">
        <v>6</v>
      </c>
      <c r="Q212">
        <v>30</v>
      </c>
      <c r="R212">
        <f t="shared" si="3"/>
        <v>180</v>
      </c>
      <c r="U212" t="s">
        <v>219</v>
      </c>
    </row>
    <row r="213" spans="1:21" x14ac:dyDescent="0.35">
      <c r="A213">
        <v>212</v>
      </c>
      <c r="B213" t="s">
        <v>246</v>
      </c>
      <c r="C213" t="s">
        <v>230</v>
      </c>
      <c r="D213" s="5">
        <v>43882</v>
      </c>
      <c r="I213" t="s">
        <v>257</v>
      </c>
      <c r="J213">
        <v>10</v>
      </c>
      <c r="K213">
        <v>50</v>
      </c>
      <c r="L213">
        <v>1</v>
      </c>
      <c r="M213" t="s">
        <v>198</v>
      </c>
      <c r="O213">
        <v>1</v>
      </c>
      <c r="P213">
        <v>350</v>
      </c>
      <c r="Q213">
        <v>30</v>
      </c>
      <c r="R213">
        <f t="shared" si="3"/>
        <v>10500</v>
      </c>
      <c r="U213" t="s">
        <v>219</v>
      </c>
    </row>
    <row r="214" spans="1:21" x14ac:dyDescent="0.35">
      <c r="A214">
        <v>213</v>
      </c>
      <c r="B214" t="s">
        <v>246</v>
      </c>
      <c r="C214" t="s">
        <v>230</v>
      </c>
      <c r="D214" s="5">
        <v>43882</v>
      </c>
      <c r="I214" t="s">
        <v>257</v>
      </c>
      <c r="J214">
        <v>10</v>
      </c>
      <c r="K214">
        <v>50</v>
      </c>
      <c r="L214">
        <v>2</v>
      </c>
      <c r="M214" t="s">
        <v>205</v>
      </c>
      <c r="O214">
        <v>1</v>
      </c>
      <c r="P214">
        <v>1940</v>
      </c>
      <c r="Q214">
        <v>18</v>
      </c>
      <c r="R214">
        <f t="shared" si="3"/>
        <v>34920</v>
      </c>
      <c r="U214" t="s">
        <v>219</v>
      </c>
    </row>
    <row r="215" spans="1:21" x14ac:dyDescent="0.35">
      <c r="A215">
        <v>214</v>
      </c>
      <c r="B215" t="s">
        <v>246</v>
      </c>
      <c r="C215" t="s">
        <v>230</v>
      </c>
      <c r="D215" s="5">
        <v>43882</v>
      </c>
      <c r="I215" t="s">
        <v>257</v>
      </c>
      <c r="J215">
        <v>10</v>
      </c>
      <c r="K215">
        <v>50</v>
      </c>
      <c r="L215">
        <v>2</v>
      </c>
      <c r="M215" t="s">
        <v>208</v>
      </c>
      <c r="O215">
        <v>1</v>
      </c>
      <c r="P215">
        <v>10</v>
      </c>
      <c r="Q215">
        <v>18</v>
      </c>
      <c r="R215">
        <f t="shared" si="3"/>
        <v>180</v>
      </c>
      <c r="U215" t="s">
        <v>219</v>
      </c>
    </row>
    <row r="216" spans="1:21" x14ac:dyDescent="0.35">
      <c r="A216">
        <v>215</v>
      </c>
      <c r="B216" t="s">
        <v>246</v>
      </c>
      <c r="C216" t="s">
        <v>230</v>
      </c>
      <c r="D216" s="5">
        <v>43882</v>
      </c>
      <c r="I216" t="s">
        <v>257</v>
      </c>
      <c r="J216">
        <v>10</v>
      </c>
      <c r="K216">
        <v>50</v>
      </c>
      <c r="L216">
        <v>2</v>
      </c>
      <c r="M216" t="s">
        <v>198</v>
      </c>
      <c r="O216">
        <v>1</v>
      </c>
      <c r="P216">
        <v>400</v>
      </c>
      <c r="Q216">
        <v>18</v>
      </c>
      <c r="R216">
        <f t="shared" si="3"/>
        <v>7200</v>
      </c>
      <c r="U216" t="s">
        <v>219</v>
      </c>
    </row>
    <row r="217" spans="1:21" x14ac:dyDescent="0.35">
      <c r="A217">
        <v>216</v>
      </c>
      <c r="B217" t="s">
        <v>246</v>
      </c>
      <c r="C217" t="s">
        <v>230</v>
      </c>
      <c r="D217" s="5">
        <v>43882</v>
      </c>
      <c r="I217" t="s">
        <v>257</v>
      </c>
      <c r="J217">
        <v>10</v>
      </c>
      <c r="K217">
        <v>50</v>
      </c>
      <c r="L217">
        <v>2</v>
      </c>
      <c r="M217" t="s">
        <v>206</v>
      </c>
      <c r="O217">
        <v>1</v>
      </c>
      <c r="P217">
        <v>60</v>
      </c>
      <c r="Q217">
        <v>18</v>
      </c>
      <c r="R217">
        <f t="shared" si="3"/>
        <v>1080</v>
      </c>
      <c r="U217" t="s">
        <v>219</v>
      </c>
    </row>
    <row r="218" spans="1:21" x14ac:dyDescent="0.35">
      <c r="A218">
        <v>217</v>
      </c>
      <c r="B218" t="s">
        <v>246</v>
      </c>
      <c r="C218" t="s">
        <v>230</v>
      </c>
      <c r="D218" s="5">
        <v>43882</v>
      </c>
      <c r="I218" t="s">
        <v>257</v>
      </c>
      <c r="J218">
        <v>10</v>
      </c>
      <c r="K218">
        <v>50</v>
      </c>
      <c r="L218">
        <v>2</v>
      </c>
      <c r="M218" t="s">
        <v>47</v>
      </c>
      <c r="O218">
        <v>1</v>
      </c>
      <c r="P218">
        <v>17</v>
      </c>
      <c r="Q218">
        <v>18</v>
      </c>
      <c r="R218">
        <f t="shared" si="3"/>
        <v>306</v>
      </c>
      <c r="U218" t="s">
        <v>219</v>
      </c>
    </row>
    <row r="219" spans="1:21" x14ac:dyDescent="0.35">
      <c r="A219">
        <v>218</v>
      </c>
      <c r="B219" t="s">
        <v>246</v>
      </c>
      <c r="C219" t="s">
        <v>230</v>
      </c>
      <c r="D219" s="5">
        <v>43882</v>
      </c>
      <c r="I219" t="s">
        <v>257</v>
      </c>
      <c r="J219">
        <v>10</v>
      </c>
      <c r="K219">
        <v>50</v>
      </c>
      <c r="L219">
        <v>2</v>
      </c>
      <c r="M219" t="s">
        <v>196</v>
      </c>
      <c r="O219">
        <v>0.85</v>
      </c>
      <c r="P219">
        <v>110</v>
      </c>
      <c r="Q219">
        <v>18</v>
      </c>
      <c r="R219">
        <f t="shared" si="3"/>
        <v>1682.9999999999998</v>
      </c>
      <c r="U219" t="s">
        <v>219</v>
      </c>
    </row>
    <row r="220" spans="1:21" x14ac:dyDescent="0.35">
      <c r="A220">
        <v>219</v>
      </c>
      <c r="B220" t="s">
        <v>246</v>
      </c>
      <c r="C220" t="s">
        <v>230</v>
      </c>
      <c r="D220" s="5">
        <v>43882</v>
      </c>
      <c r="I220" t="s">
        <v>257</v>
      </c>
      <c r="J220">
        <v>10</v>
      </c>
      <c r="K220">
        <v>50</v>
      </c>
      <c r="L220">
        <v>2</v>
      </c>
      <c r="M220" t="s">
        <v>198</v>
      </c>
      <c r="O220">
        <v>0.15</v>
      </c>
      <c r="P220">
        <v>110</v>
      </c>
      <c r="Q220">
        <v>18</v>
      </c>
      <c r="R220">
        <f t="shared" si="3"/>
        <v>296.99999999999994</v>
      </c>
      <c r="U220" t="s">
        <v>219</v>
      </c>
    </row>
    <row r="221" spans="1:21" x14ac:dyDescent="0.35">
      <c r="A221">
        <v>220</v>
      </c>
      <c r="B221" t="s">
        <v>246</v>
      </c>
      <c r="C221" t="s">
        <v>230</v>
      </c>
      <c r="D221" s="5">
        <v>43882</v>
      </c>
      <c r="I221" t="s">
        <v>257</v>
      </c>
      <c r="J221">
        <v>10</v>
      </c>
      <c r="K221">
        <v>50</v>
      </c>
      <c r="L221">
        <v>3</v>
      </c>
      <c r="M221" t="s">
        <v>205</v>
      </c>
      <c r="O221">
        <v>1</v>
      </c>
      <c r="P221">
        <v>2450</v>
      </c>
      <c r="Q221">
        <v>3</v>
      </c>
      <c r="R221">
        <f t="shared" si="3"/>
        <v>7350</v>
      </c>
      <c r="U221" t="s">
        <v>219</v>
      </c>
    </row>
    <row r="222" spans="1:21" x14ac:dyDescent="0.35">
      <c r="A222">
        <v>221</v>
      </c>
      <c r="B222" t="s">
        <v>246</v>
      </c>
      <c r="C222" t="s">
        <v>230</v>
      </c>
      <c r="D222" s="5">
        <v>43882</v>
      </c>
      <c r="I222" t="s">
        <v>257</v>
      </c>
      <c r="J222">
        <v>10</v>
      </c>
      <c r="K222">
        <v>50</v>
      </c>
      <c r="L222">
        <v>3</v>
      </c>
      <c r="M222" t="s">
        <v>206</v>
      </c>
      <c r="O222">
        <v>1</v>
      </c>
      <c r="P222">
        <v>10</v>
      </c>
      <c r="Q222">
        <v>3</v>
      </c>
      <c r="R222">
        <f t="shared" si="3"/>
        <v>30</v>
      </c>
      <c r="U222" t="s">
        <v>219</v>
      </c>
    </row>
    <row r="223" spans="1:21" x14ac:dyDescent="0.35">
      <c r="A223">
        <v>222</v>
      </c>
      <c r="B223" t="s">
        <v>246</v>
      </c>
      <c r="C223" t="s">
        <v>230</v>
      </c>
      <c r="D223" s="5">
        <v>43882</v>
      </c>
      <c r="I223" t="s">
        <v>257</v>
      </c>
      <c r="J223">
        <v>10</v>
      </c>
      <c r="K223">
        <v>50</v>
      </c>
      <c r="L223">
        <v>3</v>
      </c>
      <c r="M223" t="s">
        <v>201</v>
      </c>
      <c r="O223">
        <v>1</v>
      </c>
      <c r="P223">
        <v>8</v>
      </c>
      <c r="Q223">
        <v>3</v>
      </c>
      <c r="R223">
        <f t="shared" si="3"/>
        <v>24</v>
      </c>
      <c r="U223" t="s">
        <v>219</v>
      </c>
    </row>
    <row r="224" spans="1:21" x14ac:dyDescent="0.35">
      <c r="A224">
        <v>223</v>
      </c>
      <c r="B224" t="s">
        <v>246</v>
      </c>
      <c r="C224" t="s">
        <v>230</v>
      </c>
      <c r="D224" s="5">
        <v>43882</v>
      </c>
      <c r="I224" t="s">
        <v>257</v>
      </c>
      <c r="J224">
        <v>10</v>
      </c>
      <c r="K224">
        <v>50</v>
      </c>
      <c r="L224">
        <v>3</v>
      </c>
      <c r="M224" t="s">
        <v>47</v>
      </c>
      <c r="O224">
        <v>1</v>
      </c>
      <c r="P224">
        <v>30</v>
      </c>
      <c r="Q224">
        <v>3</v>
      </c>
      <c r="R224">
        <f t="shared" si="3"/>
        <v>90</v>
      </c>
      <c r="U224" t="s">
        <v>219</v>
      </c>
    </row>
    <row r="225" spans="1:21" x14ac:dyDescent="0.35">
      <c r="A225">
        <v>224</v>
      </c>
      <c r="B225" t="s">
        <v>246</v>
      </c>
      <c r="C225" t="s">
        <v>230</v>
      </c>
      <c r="D225" s="5">
        <v>43882</v>
      </c>
      <c r="I225" t="s">
        <v>257</v>
      </c>
      <c r="J225">
        <v>10</v>
      </c>
      <c r="K225">
        <v>50</v>
      </c>
      <c r="L225">
        <v>3</v>
      </c>
      <c r="M225" t="s">
        <v>198</v>
      </c>
      <c r="O225">
        <v>1</v>
      </c>
      <c r="P225">
        <v>70</v>
      </c>
      <c r="Q225">
        <v>3</v>
      </c>
      <c r="R225">
        <f t="shared" si="3"/>
        <v>210</v>
      </c>
      <c r="U225" t="s">
        <v>219</v>
      </c>
    </row>
    <row r="226" spans="1:21" x14ac:dyDescent="0.35">
      <c r="A226">
        <v>225</v>
      </c>
      <c r="B226" t="s">
        <v>246</v>
      </c>
      <c r="C226" t="s">
        <v>230</v>
      </c>
      <c r="D226" s="5">
        <v>43882</v>
      </c>
      <c r="I226" t="s">
        <v>257</v>
      </c>
      <c r="J226">
        <v>10</v>
      </c>
      <c r="K226">
        <v>50</v>
      </c>
      <c r="L226">
        <v>3</v>
      </c>
      <c r="M226" t="s">
        <v>196</v>
      </c>
      <c r="O226">
        <v>0.9</v>
      </c>
      <c r="P226">
        <v>1040</v>
      </c>
      <c r="Q226">
        <v>3</v>
      </c>
      <c r="R226">
        <f t="shared" si="3"/>
        <v>2808</v>
      </c>
      <c r="U226" t="s">
        <v>219</v>
      </c>
    </row>
    <row r="227" spans="1:21" x14ac:dyDescent="0.35">
      <c r="A227">
        <v>226</v>
      </c>
      <c r="B227" t="s">
        <v>246</v>
      </c>
      <c r="C227" t="s">
        <v>230</v>
      </c>
      <c r="D227" s="5">
        <v>43882</v>
      </c>
      <c r="I227" t="s">
        <v>257</v>
      </c>
      <c r="J227">
        <v>10</v>
      </c>
      <c r="K227">
        <v>50</v>
      </c>
      <c r="L227">
        <v>3</v>
      </c>
      <c r="M227" t="s">
        <v>198</v>
      </c>
      <c r="O227">
        <v>0.1</v>
      </c>
      <c r="P227">
        <v>1040</v>
      </c>
      <c r="Q227">
        <v>3</v>
      </c>
      <c r="R227">
        <f t="shared" si="3"/>
        <v>312.00000000000006</v>
      </c>
      <c r="U227" t="s">
        <v>219</v>
      </c>
    </row>
    <row r="228" spans="1:21" x14ac:dyDescent="0.35">
      <c r="A228">
        <v>227</v>
      </c>
      <c r="B228" t="s">
        <v>246</v>
      </c>
      <c r="C228" t="s">
        <v>230</v>
      </c>
      <c r="D228" s="5">
        <v>43882</v>
      </c>
      <c r="I228" t="s">
        <v>257</v>
      </c>
      <c r="J228">
        <v>10</v>
      </c>
      <c r="K228">
        <v>50</v>
      </c>
      <c r="L228">
        <v>4</v>
      </c>
      <c r="M228" t="s">
        <v>201</v>
      </c>
      <c r="O228">
        <v>1</v>
      </c>
      <c r="P228">
        <v>80</v>
      </c>
      <c r="Q228">
        <v>1</v>
      </c>
      <c r="R228">
        <f t="shared" si="3"/>
        <v>80</v>
      </c>
      <c r="U228" t="s">
        <v>219</v>
      </c>
    </row>
    <row r="229" spans="1:21" x14ac:dyDescent="0.35">
      <c r="A229">
        <v>228</v>
      </c>
      <c r="B229" t="s">
        <v>246</v>
      </c>
      <c r="C229" t="s">
        <v>230</v>
      </c>
      <c r="D229" s="5">
        <v>43882</v>
      </c>
      <c r="I229" t="s">
        <v>257</v>
      </c>
      <c r="J229">
        <v>10</v>
      </c>
      <c r="K229">
        <v>50</v>
      </c>
      <c r="L229">
        <v>4</v>
      </c>
      <c r="M229" t="s">
        <v>198</v>
      </c>
      <c r="O229">
        <v>1</v>
      </c>
      <c r="P229">
        <v>25</v>
      </c>
      <c r="Q229">
        <v>1</v>
      </c>
      <c r="R229">
        <f t="shared" si="3"/>
        <v>25</v>
      </c>
      <c r="U229" t="s">
        <v>219</v>
      </c>
    </row>
    <row r="230" spans="1:21" x14ac:dyDescent="0.35">
      <c r="A230">
        <v>229</v>
      </c>
      <c r="B230" t="s">
        <v>246</v>
      </c>
      <c r="C230" t="s">
        <v>230</v>
      </c>
      <c r="D230" s="5">
        <v>43882</v>
      </c>
      <c r="I230" t="s">
        <v>257</v>
      </c>
      <c r="J230">
        <v>10</v>
      </c>
      <c r="K230">
        <v>50</v>
      </c>
      <c r="L230">
        <v>4</v>
      </c>
      <c r="M230" t="s">
        <v>206</v>
      </c>
      <c r="O230">
        <v>1</v>
      </c>
      <c r="P230">
        <v>70</v>
      </c>
      <c r="Q230">
        <v>1</v>
      </c>
      <c r="R230">
        <f t="shared" si="3"/>
        <v>70</v>
      </c>
      <c r="U230" t="s">
        <v>219</v>
      </c>
    </row>
    <row r="231" spans="1:21" x14ac:dyDescent="0.35">
      <c r="A231">
        <v>230</v>
      </c>
      <c r="B231" t="s">
        <v>246</v>
      </c>
      <c r="C231" t="s">
        <v>230</v>
      </c>
      <c r="D231" s="5">
        <v>43882</v>
      </c>
      <c r="I231" t="s">
        <v>257</v>
      </c>
      <c r="J231">
        <v>10</v>
      </c>
      <c r="K231">
        <v>50</v>
      </c>
      <c r="L231">
        <v>4</v>
      </c>
      <c r="M231" t="s">
        <v>196</v>
      </c>
      <c r="O231">
        <v>1</v>
      </c>
      <c r="P231">
        <v>530</v>
      </c>
      <c r="Q231">
        <v>1</v>
      </c>
      <c r="R231">
        <f t="shared" si="3"/>
        <v>530</v>
      </c>
      <c r="U231" t="s">
        <v>219</v>
      </c>
    </row>
    <row r="232" spans="1:21" x14ac:dyDescent="0.35">
      <c r="A232">
        <v>231</v>
      </c>
      <c r="B232" t="s">
        <v>246</v>
      </c>
      <c r="C232" t="s">
        <v>230</v>
      </c>
      <c r="D232" s="5">
        <v>43882</v>
      </c>
      <c r="I232" t="s">
        <v>257</v>
      </c>
      <c r="J232">
        <v>10</v>
      </c>
      <c r="K232">
        <v>50</v>
      </c>
      <c r="L232">
        <v>4</v>
      </c>
      <c r="M232" t="s">
        <v>210</v>
      </c>
      <c r="O232">
        <v>1</v>
      </c>
      <c r="P232">
        <v>60</v>
      </c>
      <c r="Q232">
        <v>1</v>
      </c>
      <c r="R232">
        <f t="shared" si="3"/>
        <v>60</v>
      </c>
      <c r="U232" t="s">
        <v>219</v>
      </c>
    </row>
    <row r="233" spans="1:21" x14ac:dyDescent="0.35">
      <c r="A233">
        <v>232</v>
      </c>
      <c r="B233" t="s">
        <v>246</v>
      </c>
      <c r="C233" t="s">
        <v>230</v>
      </c>
      <c r="D233" s="5">
        <v>43882</v>
      </c>
      <c r="I233" t="s">
        <v>257</v>
      </c>
      <c r="J233">
        <v>10</v>
      </c>
      <c r="K233">
        <v>50</v>
      </c>
      <c r="L233">
        <v>5</v>
      </c>
      <c r="M233" t="s">
        <v>196</v>
      </c>
      <c r="O233">
        <v>1</v>
      </c>
      <c r="P233">
        <v>630</v>
      </c>
      <c r="Q233">
        <v>1</v>
      </c>
      <c r="R233">
        <f t="shared" si="3"/>
        <v>630</v>
      </c>
      <c r="U233" t="s">
        <v>219</v>
      </c>
    </row>
    <row r="234" spans="1:21" x14ac:dyDescent="0.35">
      <c r="A234">
        <v>233</v>
      </c>
      <c r="B234" t="s">
        <v>246</v>
      </c>
      <c r="C234" t="s">
        <v>230</v>
      </c>
      <c r="D234" s="5">
        <v>43882</v>
      </c>
      <c r="I234" t="s">
        <v>257</v>
      </c>
      <c r="J234">
        <v>10</v>
      </c>
      <c r="K234">
        <v>50</v>
      </c>
      <c r="L234">
        <v>5</v>
      </c>
      <c r="M234" t="s">
        <v>206</v>
      </c>
      <c r="O234">
        <v>1</v>
      </c>
      <c r="P234">
        <v>50</v>
      </c>
      <c r="Q234">
        <v>1</v>
      </c>
      <c r="R234">
        <f t="shared" si="3"/>
        <v>50</v>
      </c>
      <c r="U234" t="s">
        <v>219</v>
      </c>
    </row>
    <row r="235" spans="1:21" x14ac:dyDescent="0.35">
      <c r="A235">
        <v>234</v>
      </c>
      <c r="B235" t="s">
        <v>246</v>
      </c>
      <c r="C235" t="s">
        <v>230</v>
      </c>
      <c r="D235" s="5">
        <v>43882</v>
      </c>
      <c r="I235" t="s">
        <v>257</v>
      </c>
      <c r="J235">
        <v>10</v>
      </c>
      <c r="K235">
        <v>50</v>
      </c>
      <c r="L235">
        <v>5</v>
      </c>
      <c r="M235" t="s">
        <v>259</v>
      </c>
      <c r="O235">
        <v>1</v>
      </c>
      <c r="P235">
        <v>12</v>
      </c>
      <c r="Q235">
        <v>1</v>
      </c>
      <c r="R235">
        <f t="shared" si="3"/>
        <v>12</v>
      </c>
      <c r="U235" t="s">
        <v>219</v>
      </c>
    </row>
    <row r="236" spans="1:21" x14ac:dyDescent="0.35">
      <c r="A236">
        <v>235</v>
      </c>
      <c r="B236" t="s">
        <v>246</v>
      </c>
      <c r="C236" t="s">
        <v>230</v>
      </c>
      <c r="D236" s="5">
        <v>43882</v>
      </c>
      <c r="I236" t="s">
        <v>257</v>
      </c>
      <c r="J236">
        <v>10</v>
      </c>
      <c r="K236">
        <v>50</v>
      </c>
      <c r="L236">
        <v>5</v>
      </c>
      <c r="M236" t="s">
        <v>198</v>
      </c>
      <c r="O236">
        <v>1</v>
      </c>
      <c r="P236">
        <v>90</v>
      </c>
      <c r="Q236">
        <v>1</v>
      </c>
      <c r="R236">
        <f t="shared" si="3"/>
        <v>90</v>
      </c>
      <c r="U236" t="s">
        <v>219</v>
      </c>
    </row>
    <row r="237" spans="1:21" x14ac:dyDescent="0.35">
      <c r="A237">
        <v>236</v>
      </c>
      <c r="B237" t="s">
        <v>246</v>
      </c>
      <c r="C237" t="s">
        <v>230</v>
      </c>
      <c r="D237" s="5">
        <v>43882</v>
      </c>
      <c r="I237" t="s">
        <v>257</v>
      </c>
      <c r="J237">
        <v>10</v>
      </c>
      <c r="K237">
        <v>50</v>
      </c>
      <c r="L237">
        <v>5</v>
      </c>
      <c r="M237" t="s">
        <v>47</v>
      </c>
      <c r="O237">
        <v>1</v>
      </c>
      <c r="P237">
        <v>8</v>
      </c>
      <c r="Q237">
        <v>1</v>
      </c>
      <c r="R237">
        <f t="shared" si="3"/>
        <v>8</v>
      </c>
      <c r="U237" t="s">
        <v>219</v>
      </c>
    </row>
    <row r="238" spans="1:21" x14ac:dyDescent="0.35">
      <c r="A238">
        <v>237</v>
      </c>
      <c r="B238" t="s">
        <v>246</v>
      </c>
      <c r="C238" t="s">
        <v>230</v>
      </c>
      <c r="D238" s="5">
        <v>43882</v>
      </c>
      <c r="I238" t="s">
        <v>257</v>
      </c>
      <c r="J238">
        <v>15</v>
      </c>
      <c r="K238">
        <v>50</v>
      </c>
      <c r="L238">
        <v>6</v>
      </c>
      <c r="M238" t="s">
        <v>205</v>
      </c>
      <c r="O238">
        <v>1</v>
      </c>
      <c r="P238">
        <v>1560</v>
      </c>
      <c r="Q238">
        <v>8</v>
      </c>
      <c r="R238">
        <f t="shared" si="3"/>
        <v>12480</v>
      </c>
      <c r="U238" t="s">
        <v>219</v>
      </c>
    </row>
    <row r="239" spans="1:21" x14ac:dyDescent="0.35">
      <c r="A239">
        <v>238</v>
      </c>
      <c r="B239" t="s">
        <v>246</v>
      </c>
      <c r="C239" t="s">
        <v>230</v>
      </c>
      <c r="D239" s="5">
        <v>43882</v>
      </c>
      <c r="I239" t="s">
        <v>257</v>
      </c>
      <c r="J239">
        <v>15</v>
      </c>
      <c r="K239">
        <v>50</v>
      </c>
      <c r="L239">
        <v>6</v>
      </c>
      <c r="M239" t="s">
        <v>207</v>
      </c>
      <c r="O239">
        <v>1</v>
      </c>
      <c r="P239">
        <v>12</v>
      </c>
      <c r="Q239">
        <v>8</v>
      </c>
      <c r="R239">
        <f t="shared" si="3"/>
        <v>96</v>
      </c>
      <c r="U239" t="s">
        <v>219</v>
      </c>
    </row>
    <row r="240" spans="1:21" x14ac:dyDescent="0.35">
      <c r="A240">
        <v>239</v>
      </c>
      <c r="B240" t="s">
        <v>246</v>
      </c>
      <c r="C240" t="s">
        <v>230</v>
      </c>
      <c r="D240" s="5">
        <v>43882</v>
      </c>
      <c r="I240" t="s">
        <v>257</v>
      </c>
      <c r="J240">
        <v>15</v>
      </c>
      <c r="K240">
        <v>50</v>
      </c>
      <c r="L240">
        <v>6</v>
      </c>
      <c r="M240" t="s">
        <v>198</v>
      </c>
      <c r="O240">
        <v>1</v>
      </c>
      <c r="P240">
        <v>410</v>
      </c>
      <c r="Q240">
        <v>8</v>
      </c>
      <c r="R240">
        <f t="shared" si="3"/>
        <v>3280</v>
      </c>
      <c r="U240" t="s">
        <v>219</v>
      </c>
    </row>
    <row r="241" spans="1:21" x14ac:dyDescent="0.35">
      <c r="A241">
        <v>240</v>
      </c>
      <c r="B241" t="s">
        <v>246</v>
      </c>
      <c r="C241" t="s">
        <v>230</v>
      </c>
      <c r="D241" s="5">
        <v>43882</v>
      </c>
      <c r="I241" t="s">
        <v>257</v>
      </c>
      <c r="J241">
        <v>15</v>
      </c>
      <c r="K241">
        <v>50</v>
      </c>
      <c r="L241">
        <v>6</v>
      </c>
      <c r="M241" t="s">
        <v>47</v>
      </c>
      <c r="O241">
        <v>1</v>
      </c>
      <c r="P241">
        <v>70</v>
      </c>
      <c r="Q241">
        <v>8</v>
      </c>
      <c r="R241">
        <f t="shared" si="3"/>
        <v>560</v>
      </c>
      <c r="U241" t="s">
        <v>219</v>
      </c>
    </row>
    <row r="242" spans="1:21" x14ac:dyDescent="0.35">
      <c r="A242">
        <v>241</v>
      </c>
      <c r="B242" t="s">
        <v>246</v>
      </c>
      <c r="C242" t="s">
        <v>230</v>
      </c>
      <c r="D242" s="5">
        <v>43882</v>
      </c>
      <c r="I242" t="s">
        <v>257</v>
      </c>
      <c r="J242">
        <v>15</v>
      </c>
      <c r="K242">
        <v>50</v>
      </c>
      <c r="L242">
        <v>6</v>
      </c>
      <c r="M242" t="s">
        <v>206</v>
      </c>
      <c r="O242">
        <v>1</v>
      </c>
      <c r="P242">
        <v>70</v>
      </c>
      <c r="Q242">
        <v>8</v>
      </c>
      <c r="R242">
        <f t="shared" si="3"/>
        <v>560</v>
      </c>
      <c r="U242" t="s">
        <v>219</v>
      </c>
    </row>
    <row r="243" spans="1:21" x14ac:dyDescent="0.35">
      <c r="A243">
        <v>242</v>
      </c>
      <c r="B243" t="s">
        <v>246</v>
      </c>
      <c r="C243" t="s">
        <v>230</v>
      </c>
      <c r="D243" s="5">
        <v>43882</v>
      </c>
      <c r="I243" t="s">
        <v>257</v>
      </c>
      <c r="J243">
        <v>15</v>
      </c>
      <c r="K243">
        <v>50</v>
      </c>
      <c r="L243">
        <v>6</v>
      </c>
      <c r="M243" t="s">
        <v>208</v>
      </c>
      <c r="O243">
        <v>1</v>
      </c>
      <c r="P243">
        <v>2</v>
      </c>
      <c r="Q243">
        <v>8</v>
      </c>
      <c r="R243">
        <f t="shared" si="3"/>
        <v>16</v>
      </c>
      <c r="U243" t="s">
        <v>219</v>
      </c>
    </row>
    <row r="244" spans="1:21" x14ac:dyDescent="0.35">
      <c r="A244">
        <v>243</v>
      </c>
      <c r="B244" t="s">
        <v>246</v>
      </c>
      <c r="C244" t="s">
        <v>230</v>
      </c>
      <c r="D244" s="5">
        <v>43882</v>
      </c>
      <c r="I244" t="s">
        <v>257</v>
      </c>
      <c r="J244">
        <v>15</v>
      </c>
      <c r="K244">
        <v>50</v>
      </c>
      <c r="L244">
        <v>6</v>
      </c>
      <c r="M244" t="s">
        <v>201</v>
      </c>
      <c r="O244">
        <v>1</v>
      </c>
      <c r="P244">
        <v>4</v>
      </c>
      <c r="Q244">
        <v>8</v>
      </c>
      <c r="R244">
        <f t="shared" si="3"/>
        <v>32</v>
      </c>
      <c r="U244" t="s">
        <v>219</v>
      </c>
    </row>
    <row r="245" spans="1:21" x14ac:dyDescent="0.35">
      <c r="A245">
        <v>244</v>
      </c>
      <c r="B245" t="s">
        <v>246</v>
      </c>
      <c r="C245" t="s">
        <v>230</v>
      </c>
      <c r="D245" s="5">
        <v>43882</v>
      </c>
      <c r="I245" t="s">
        <v>257</v>
      </c>
      <c r="J245">
        <v>15</v>
      </c>
      <c r="K245">
        <v>50</v>
      </c>
      <c r="L245">
        <v>6</v>
      </c>
      <c r="M245" t="s">
        <v>196</v>
      </c>
      <c r="O245">
        <v>0.9</v>
      </c>
      <c r="P245">
        <v>720</v>
      </c>
      <c r="Q245">
        <v>8</v>
      </c>
      <c r="R245">
        <f t="shared" si="3"/>
        <v>5184</v>
      </c>
      <c r="U245" t="s">
        <v>219</v>
      </c>
    </row>
    <row r="246" spans="1:21" x14ac:dyDescent="0.35">
      <c r="A246">
        <v>245</v>
      </c>
      <c r="B246" t="s">
        <v>246</v>
      </c>
      <c r="C246" t="s">
        <v>230</v>
      </c>
      <c r="D246" s="5">
        <v>43882</v>
      </c>
      <c r="I246" t="s">
        <v>257</v>
      </c>
      <c r="J246">
        <v>15</v>
      </c>
      <c r="K246">
        <v>50</v>
      </c>
      <c r="L246">
        <v>6</v>
      </c>
      <c r="M246" t="s">
        <v>198</v>
      </c>
      <c r="O246">
        <v>0.1</v>
      </c>
      <c r="P246">
        <v>720</v>
      </c>
      <c r="Q246">
        <v>8</v>
      </c>
      <c r="R246">
        <f t="shared" si="3"/>
        <v>576</v>
      </c>
      <c r="U246" t="s">
        <v>219</v>
      </c>
    </row>
    <row r="247" spans="1:21" x14ac:dyDescent="0.35">
      <c r="A247">
        <v>246</v>
      </c>
      <c r="B247" t="s">
        <v>246</v>
      </c>
      <c r="C247" t="s">
        <v>230</v>
      </c>
      <c r="D247" s="5">
        <v>43882</v>
      </c>
      <c r="I247" t="s">
        <v>257</v>
      </c>
      <c r="J247">
        <v>15</v>
      </c>
      <c r="K247">
        <v>50</v>
      </c>
      <c r="L247">
        <v>7</v>
      </c>
      <c r="M247" t="s">
        <v>205</v>
      </c>
      <c r="O247">
        <v>1</v>
      </c>
      <c r="P247">
        <v>1750</v>
      </c>
      <c r="Q247">
        <v>12</v>
      </c>
      <c r="R247">
        <f t="shared" si="3"/>
        <v>21000</v>
      </c>
      <c r="U247" t="s">
        <v>219</v>
      </c>
    </row>
    <row r="248" spans="1:21" x14ac:dyDescent="0.35">
      <c r="A248">
        <v>247</v>
      </c>
      <c r="B248" t="s">
        <v>246</v>
      </c>
      <c r="C248" t="s">
        <v>230</v>
      </c>
      <c r="D248" s="5">
        <v>43882</v>
      </c>
      <c r="I248" t="s">
        <v>257</v>
      </c>
      <c r="J248">
        <v>15</v>
      </c>
      <c r="K248">
        <v>50</v>
      </c>
      <c r="L248">
        <v>7</v>
      </c>
      <c r="M248" t="s">
        <v>198</v>
      </c>
      <c r="O248">
        <v>1</v>
      </c>
      <c r="P248">
        <v>200</v>
      </c>
      <c r="Q248">
        <v>12</v>
      </c>
      <c r="R248">
        <f t="shared" si="3"/>
        <v>2400</v>
      </c>
      <c r="U248" t="s">
        <v>219</v>
      </c>
    </row>
    <row r="249" spans="1:21" x14ac:dyDescent="0.35">
      <c r="A249">
        <v>248</v>
      </c>
      <c r="B249" t="s">
        <v>246</v>
      </c>
      <c r="C249" t="s">
        <v>230</v>
      </c>
      <c r="D249" s="5">
        <v>43882</v>
      </c>
      <c r="I249" t="s">
        <v>257</v>
      </c>
      <c r="J249">
        <v>15</v>
      </c>
      <c r="K249">
        <v>50</v>
      </c>
      <c r="L249">
        <v>7</v>
      </c>
      <c r="M249" t="s">
        <v>206</v>
      </c>
      <c r="O249">
        <v>1</v>
      </c>
      <c r="P249">
        <v>70</v>
      </c>
      <c r="Q249">
        <v>12</v>
      </c>
      <c r="R249">
        <f t="shared" si="3"/>
        <v>840</v>
      </c>
      <c r="U249" t="s">
        <v>219</v>
      </c>
    </row>
    <row r="250" spans="1:21" x14ac:dyDescent="0.35">
      <c r="A250">
        <v>249</v>
      </c>
      <c r="B250" t="s">
        <v>246</v>
      </c>
      <c r="C250" t="s">
        <v>230</v>
      </c>
      <c r="D250" s="5">
        <v>43882</v>
      </c>
      <c r="I250" t="s">
        <v>257</v>
      </c>
      <c r="J250">
        <v>15</v>
      </c>
      <c r="K250">
        <v>50</v>
      </c>
      <c r="L250">
        <v>7</v>
      </c>
      <c r="M250" t="s">
        <v>47</v>
      </c>
      <c r="O250">
        <v>1</v>
      </c>
      <c r="P250">
        <v>50</v>
      </c>
      <c r="Q250">
        <v>12</v>
      </c>
      <c r="R250">
        <f t="shared" si="3"/>
        <v>600</v>
      </c>
      <c r="U250" t="s">
        <v>219</v>
      </c>
    </row>
    <row r="251" spans="1:21" x14ac:dyDescent="0.35">
      <c r="A251">
        <v>250</v>
      </c>
      <c r="B251" t="s">
        <v>246</v>
      </c>
      <c r="C251" t="s">
        <v>230</v>
      </c>
      <c r="D251" s="5">
        <v>43882</v>
      </c>
      <c r="I251" t="s">
        <v>257</v>
      </c>
      <c r="J251">
        <v>15</v>
      </c>
      <c r="K251">
        <v>50</v>
      </c>
      <c r="L251">
        <v>7</v>
      </c>
      <c r="M251" t="s">
        <v>207</v>
      </c>
      <c r="O251">
        <v>1</v>
      </c>
      <c r="P251">
        <v>10</v>
      </c>
      <c r="Q251">
        <v>12</v>
      </c>
      <c r="R251">
        <f t="shared" si="3"/>
        <v>120</v>
      </c>
      <c r="U251" t="s">
        <v>219</v>
      </c>
    </row>
    <row r="252" spans="1:21" x14ac:dyDescent="0.35">
      <c r="A252">
        <v>251</v>
      </c>
      <c r="B252" t="s">
        <v>246</v>
      </c>
      <c r="C252" t="s">
        <v>230</v>
      </c>
      <c r="D252" s="5">
        <v>43882</v>
      </c>
      <c r="I252" t="s">
        <v>257</v>
      </c>
      <c r="J252">
        <v>15</v>
      </c>
      <c r="K252">
        <v>50</v>
      </c>
      <c r="L252">
        <v>7</v>
      </c>
      <c r="M252" t="s">
        <v>196</v>
      </c>
      <c r="O252">
        <v>0.6</v>
      </c>
      <c r="P252">
        <v>820</v>
      </c>
      <c r="Q252">
        <v>12</v>
      </c>
      <c r="R252">
        <f t="shared" si="3"/>
        <v>5903.9999999999991</v>
      </c>
      <c r="U252" t="s">
        <v>219</v>
      </c>
    </row>
    <row r="253" spans="1:21" x14ac:dyDescent="0.35">
      <c r="A253">
        <v>252</v>
      </c>
      <c r="B253" t="s">
        <v>246</v>
      </c>
      <c r="C253" t="s">
        <v>230</v>
      </c>
      <c r="D253" s="5">
        <v>43882</v>
      </c>
      <c r="I253" t="s">
        <v>257</v>
      </c>
      <c r="J253">
        <v>15</v>
      </c>
      <c r="K253">
        <v>50</v>
      </c>
      <c r="L253">
        <v>7</v>
      </c>
      <c r="M253" t="s">
        <v>198</v>
      </c>
      <c r="O253">
        <v>0.4</v>
      </c>
      <c r="P253">
        <v>820</v>
      </c>
      <c r="Q253">
        <v>12</v>
      </c>
      <c r="R253">
        <f t="shared" si="3"/>
        <v>3936.0000000000005</v>
      </c>
      <c r="U253" t="s">
        <v>219</v>
      </c>
    </row>
    <row r="254" spans="1:21" x14ac:dyDescent="0.35">
      <c r="A254">
        <v>253</v>
      </c>
      <c r="B254" t="s">
        <v>246</v>
      </c>
      <c r="C254" t="s">
        <v>230</v>
      </c>
      <c r="D254" s="5">
        <v>43882</v>
      </c>
      <c r="I254" t="s">
        <v>257</v>
      </c>
      <c r="J254">
        <v>15</v>
      </c>
      <c r="K254">
        <v>50</v>
      </c>
      <c r="L254">
        <v>7</v>
      </c>
      <c r="M254" t="s">
        <v>216</v>
      </c>
      <c r="O254">
        <v>1</v>
      </c>
      <c r="P254">
        <v>14</v>
      </c>
      <c r="Q254">
        <v>12</v>
      </c>
      <c r="R254">
        <f t="shared" si="3"/>
        <v>168</v>
      </c>
      <c r="U254" t="s">
        <v>219</v>
      </c>
    </row>
    <row r="255" spans="1:21" x14ac:dyDescent="0.35">
      <c r="A255">
        <v>254</v>
      </c>
      <c r="B255" t="s">
        <v>260</v>
      </c>
      <c r="D255" s="5">
        <v>44113</v>
      </c>
      <c r="I255" t="s">
        <v>261</v>
      </c>
      <c r="J255">
        <v>20</v>
      </c>
      <c r="K255">
        <v>50</v>
      </c>
      <c r="L255">
        <v>1</v>
      </c>
      <c r="M255" t="s">
        <v>206</v>
      </c>
      <c r="O255">
        <v>1</v>
      </c>
      <c r="P255">
        <v>1640</v>
      </c>
      <c r="Q255">
        <v>1</v>
      </c>
      <c r="R255">
        <f t="shared" si="3"/>
        <v>1640</v>
      </c>
      <c r="U255" t="s">
        <v>219</v>
      </c>
    </row>
    <row r="256" spans="1:21" x14ac:dyDescent="0.35">
      <c r="A256">
        <v>255</v>
      </c>
      <c r="B256" t="s">
        <v>260</v>
      </c>
      <c r="D256" s="5">
        <v>44113</v>
      </c>
      <c r="I256" t="s">
        <v>261</v>
      </c>
      <c r="J256">
        <v>20</v>
      </c>
      <c r="K256">
        <v>50</v>
      </c>
      <c r="L256">
        <v>1</v>
      </c>
      <c r="M256" t="s">
        <v>207</v>
      </c>
      <c r="O256">
        <v>1</v>
      </c>
      <c r="P256">
        <v>80</v>
      </c>
      <c r="Q256">
        <v>1</v>
      </c>
      <c r="R256">
        <f t="shared" si="3"/>
        <v>80</v>
      </c>
      <c r="U256" t="s">
        <v>219</v>
      </c>
    </row>
    <row r="257" spans="1:21" x14ac:dyDescent="0.35">
      <c r="A257">
        <v>256</v>
      </c>
      <c r="B257" t="s">
        <v>260</v>
      </c>
      <c r="D257" s="5">
        <v>44113</v>
      </c>
      <c r="I257" t="s">
        <v>261</v>
      </c>
      <c r="J257">
        <v>20</v>
      </c>
      <c r="K257">
        <v>50</v>
      </c>
      <c r="L257">
        <v>1</v>
      </c>
      <c r="M257" t="s">
        <v>208</v>
      </c>
      <c r="O257">
        <v>1</v>
      </c>
      <c r="P257">
        <v>60</v>
      </c>
      <c r="Q257">
        <v>1</v>
      </c>
      <c r="R257">
        <f t="shared" si="3"/>
        <v>60</v>
      </c>
      <c r="U257" t="s">
        <v>219</v>
      </c>
    </row>
    <row r="258" spans="1:21" x14ac:dyDescent="0.35">
      <c r="A258">
        <v>257</v>
      </c>
      <c r="B258" t="s">
        <v>260</v>
      </c>
      <c r="D258" s="5">
        <v>44113</v>
      </c>
      <c r="I258" t="s">
        <v>261</v>
      </c>
      <c r="J258">
        <v>20</v>
      </c>
      <c r="K258">
        <v>50</v>
      </c>
      <c r="L258">
        <v>1</v>
      </c>
      <c r="M258" t="s">
        <v>196</v>
      </c>
      <c r="O258">
        <v>0.3</v>
      </c>
      <c r="P258">
        <v>1440</v>
      </c>
      <c r="Q258">
        <v>1</v>
      </c>
      <c r="R258">
        <f t="shared" si="3"/>
        <v>432</v>
      </c>
      <c r="U258" t="s">
        <v>219</v>
      </c>
    </row>
    <row r="259" spans="1:21" x14ac:dyDescent="0.35">
      <c r="A259">
        <v>258</v>
      </c>
      <c r="B259" t="s">
        <v>260</v>
      </c>
      <c r="D259" s="5">
        <v>44113</v>
      </c>
      <c r="I259" t="s">
        <v>261</v>
      </c>
      <c r="J259">
        <v>20</v>
      </c>
      <c r="K259">
        <v>50</v>
      </c>
      <c r="L259">
        <v>1</v>
      </c>
      <c r="M259" t="s">
        <v>198</v>
      </c>
      <c r="O259">
        <v>0.7</v>
      </c>
      <c r="P259">
        <v>1440</v>
      </c>
      <c r="Q259">
        <v>1</v>
      </c>
      <c r="R259">
        <f t="shared" ref="R259:R322" si="4">O259*Q259*P259</f>
        <v>1007.9999999999999</v>
      </c>
      <c r="U259" t="s">
        <v>219</v>
      </c>
    </row>
    <row r="260" spans="1:21" x14ac:dyDescent="0.35">
      <c r="A260">
        <v>259</v>
      </c>
      <c r="B260" t="s">
        <v>260</v>
      </c>
      <c r="D260" s="5">
        <v>44113</v>
      </c>
      <c r="I260" t="s">
        <v>261</v>
      </c>
      <c r="J260">
        <v>20</v>
      </c>
      <c r="K260">
        <v>50</v>
      </c>
      <c r="L260">
        <v>2</v>
      </c>
      <c r="M260" t="s">
        <v>206</v>
      </c>
      <c r="O260">
        <v>1</v>
      </c>
      <c r="P260">
        <v>1120</v>
      </c>
      <c r="Q260">
        <v>1</v>
      </c>
      <c r="R260">
        <f t="shared" si="4"/>
        <v>1120</v>
      </c>
      <c r="U260" t="s">
        <v>219</v>
      </c>
    </row>
    <row r="261" spans="1:21" x14ac:dyDescent="0.35">
      <c r="A261">
        <v>260</v>
      </c>
      <c r="B261" t="s">
        <v>260</v>
      </c>
      <c r="D261" s="5">
        <v>44113</v>
      </c>
      <c r="I261" t="s">
        <v>261</v>
      </c>
      <c r="J261">
        <v>20</v>
      </c>
      <c r="K261">
        <v>50</v>
      </c>
      <c r="L261">
        <v>2</v>
      </c>
      <c r="M261" t="s">
        <v>208</v>
      </c>
      <c r="O261">
        <v>1</v>
      </c>
      <c r="P261">
        <v>80</v>
      </c>
      <c r="Q261">
        <v>1</v>
      </c>
      <c r="R261">
        <f t="shared" si="4"/>
        <v>80</v>
      </c>
      <c r="U261" t="s">
        <v>219</v>
      </c>
    </row>
    <row r="262" spans="1:21" x14ac:dyDescent="0.35">
      <c r="A262">
        <v>261</v>
      </c>
      <c r="B262" t="s">
        <v>260</v>
      </c>
      <c r="D262" s="5">
        <v>44113</v>
      </c>
      <c r="I262" t="s">
        <v>261</v>
      </c>
      <c r="J262">
        <v>20</v>
      </c>
      <c r="K262">
        <v>50</v>
      </c>
      <c r="L262">
        <v>2</v>
      </c>
      <c r="M262" t="s">
        <v>196</v>
      </c>
      <c r="O262">
        <v>0.5</v>
      </c>
      <c r="P262">
        <v>4500</v>
      </c>
      <c r="Q262">
        <v>1</v>
      </c>
      <c r="R262">
        <f t="shared" si="4"/>
        <v>2250</v>
      </c>
      <c r="U262" t="s">
        <v>219</v>
      </c>
    </row>
    <row r="263" spans="1:21" x14ac:dyDescent="0.35">
      <c r="A263">
        <v>262</v>
      </c>
      <c r="B263" t="s">
        <v>260</v>
      </c>
      <c r="D263" s="5">
        <v>44113</v>
      </c>
      <c r="I263" t="s">
        <v>261</v>
      </c>
      <c r="J263">
        <v>20</v>
      </c>
      <c r="K263">
        <v>50</v>
      </c>
      <c r="L263">
        <v>2</v>
      </c>
      <c r="M263" t="s">
        <v>198</v>
      </c>
      <c r="O263">
        <v>0.5</v>
      </c>
      <c r="P263">
        <v>4500</v>
      </c>
      <c r="Q263">
        <v>1</v>
      </c>
      <c r="R263">
        <f t="shared" si="4"/>
        <v>2250</v>
      </c>
      <c r="U263" t="s">
        <v>219</v>
      </c>
    </row>
    <row r="264" spans="1:21" x14ac:dyDescent="0.35">
      <c r="A264">
        <v>263</v>
      </c>
      <c r="B264" t="s">
        <v>260</v>
      </c>
      <c r="D264" s="5">
        <v>44113</v>
      </c>
      <c r="I264" t="s">
        <v>261</v>
      </c>
      <c r="J264">
        <v>20</v>
      </c>
      <c r="K264">
        <v>50</v>
      </c>
      <c r="L264">
        <v>2</v>
      </c>
      <c r="M264" t="s">
        <v>207</v>
      </c>
      <c r="O264">
        <v>1</v>
      </c>
      <c r="P264">
        <v>360</v>
      </c>
      <c r="Q264">
        <v>1</v>
      </c>
      <c r="R264">
        <f t="shared" si="4"/>
        <v>360</v>
      </c>
      <c r="U264" t="s">
        <v>219</v>
      </c>
    </row>
    <row r="265" spans="1:21" x14ac:dyDescent="0.35">
      <c r="A265">
        <v>264</v>
      </c>
      <c r="B265" t="s">
        <v>260</v>
      </c>
      <c r="D265" s="5">
        <v>44113</v>
      </c>
      <c r="I265" t="s">
        <v>261</v>
      </c>
      <c r="J265">
        <v>20</v>
      </c>
      <c r="K265">
        <v>50</v>
      </c>
      <c r="L265">
        <v>2</v>
      </c>
      <c r="M265" t="s">
        <v>201</v>
      </c>
      <c r="O265">
        <v>1</v>
      </c>
      <c r="P265">
        <v>15</v>
      </c>
      <c r="Q265">
        <v>1</v>
      </c>
      <c r="R265">
        <f t="shared" si="4"/>
        <v>15</v>
      </c>
      <c r="U265" t="s">
        <v>219</v>
      </c>
    </row>
    <row r="266" spans="1:21" x14ac:dyDescent="0.35">
      <c r="A266">
        <v>265</v>
      </c>
      <c r="B266" t="s">
        <v>260</v>
      </c>
      <c r="D266" s="5">
        <v>44113</v>
      </c>
      <c r="I266" t="s">
        <v>261</v>
      </c>
      <c r="J266">
        <v>20</v>
      </c>
      <c r="K266">
        <v>50</v>
      </c>
      <c r="L266">
        <v>3</v>
      </c>
      <c r="M266" t="s">
        <v>206</v>
      </c>
      <c r="O266">
        <v>1</v>
      </c>
      <c r="P266">
        <v>1300</v>
      </c>
      <c r="Q266">
        <v>1</v>
      </c>
      <c r="R266">
        <f t="shared" si="4"/>
        <v>1300</v>
      </c>
      <c r="U266" t="s">
        <v>219</v>
      </c>
    </row>
    <row r="267" spans="1:21" x14ac:dyDescent="0.35">
      <c r="A267">
        <v>266</v>
      </c>
      <c r="B267" t="s">
        <v>260</v>
      </c>
      <c r="D267" s="5">
        <v>44113</v>
      </c>
      <c r="I267" t="s">
        <v>261</v>
      </c>
      <c r="J267">
        <v>20</v>
      </c>
      <c r="K267">
        <v>50</v>
      </c>
      <c r="L267">
        <v>3</v>
      </c>
      <c r="M267" t="s">
        <v>208</v>
      </c>
      <c r="O267">
        <v>1</v>
      </c>
      <c r="P267">
        <v>60</v>
      </c>
      <c r="Q267">
        <v>1</v>
      </c>
      <c r="R267">
        <f t="shared" si="4"/>
        <v>60</v>
      </c>
      <c r="U267" t="s">
        <v>219</v>
      </c>
    </row>
    <row r="268" spans="1:21" x14ac:dyDescent="0.35">
      <c r="A268">
        <v>267</v>
      </c>
      <c r="B268" t="s">
        <v>260</v>
      </c>
      <c r="D268" s="5">
        <v>44113</v>
      </c>
      <c r="I268" t="s">
        <v>261</v>
      </c>
      <c r="J268">
        <v>20</v>
      </c>
      <c r="K268">
        <v>50</v>
      </c>
      <c r="L268">
        <v>3</v>
      </c>
      <c r="M268" t="s">
        <v>196</v>
      </c>
      <c r="O268">
        <v>0.5</v>
      </c>
      <c r="P268">
        <v>2520</v>
      </c>
      <c r="Q268">
        <v>1</v>
      </c>
      <c r="R268">
        <f t="shared" si="4"/>
        <v>1260</v>
      </c>
      <c r="U268" t="s">
        <v>219</v>
      </c>
    </row>
    <row r="269" spans="1:21" x14ac:dyDescent="0.35">
      <c r="A269">
        <v>268</v>
      </c>
      <c r="B269" t="s">
        <v>260</v>
      </c>
      <c r="D269" s="5">
        <v>44113</v>
      </c>
      <c r="I269" t="s">
        <v>261</v>
      </c>
      <c r="J269">
        <v>20</v>
      </c>
      <c r="K269">
        <v>50</v>
      </c>
      <c r="L269">
        <v>3</v>
      </c>
      <c r="M269" t="s">
        <v>198</v>
      </c>
      <c r="O269">
        <v>0.5</v>
      </c>
      <c r="P269">
        <v>2520</v>
      </c>
      <c r="Q269">
        <v>1</v>
      </c>
      <c r="R269">
        <f t="shared" si="4"/>
        <v>1260</v>
      </c>
      <c r="U269" t="s">
        <v>219</v>
      </c>
    </row>
    <row r="270" spans="1:21" x14ac:dyDescent="0.35">
      <c r="A270">
        <v>269</v>
      </c>
      <c r="B270" t="s">
        <v>260</v>
      </c>
      <c r="D270" s="5">
        <v>44113</v>
      </c>
      <c r="I270" t="s">
        <v>261</v>
      </c>
      <c r="J270">
        <v>20</v>
      </c>
      <c r="K270">
        <v>50</v>
      </c>
      <c r="L270">
        <v>3</v>
      </c>
      <c r="M270" t="s">
        <v>207</v>
      </c>
      <c r="O270">
        <v>1</v>
      </c>
      <c r="P270">
        <v>580</v>
      </c>
      <c r="Q270">
        <v>1</v>
      </c>
      <c r="R270">
        <f t="shared" si="4"/>
        <v>580</v>
      </c>
      <c r="U270" t="s">
        <v>219</v>
      </c>
    </row>
    <row r="271" spans="1:21" x14ac:dyDescent="0.35">
      <c r="A271">
        <v>270</v>
      </c>
      <c r="B271" t="s">
        <v>260</v>
      </c>
      <c r="D271" s="5">
        <v>44113</v>
      </c>
      <c r="I271" t="s">
        <v>261</v>
      </c>
      <c r="J271">
        <v>20</v>
      </c>
      <c r="K271">
        <v>50</v>
      </c>
      <c r="L271">
        <v>3</v>
      </c>
      <c r="M271" t="s">
        <v>216</v>
      </c>
      <c r="O271">
        <v>1</v>
      </c>
      <c r="P271">
        <v>5</v>
      </c>
      <c r="Q271">
        <v>1</v>
      </c>
      <c r="R271">
        <f t="shared" si="4"/>
        <v>5</v>
      </c>
      <c r="U271" t="s">
        <v>219</v>
      </c>
    </row>
    <row r="272" spans="1:21" x14ac:dyDescent="0.35">
      <c r="A272">
        <v>271</v>
      </c>
      <c r="B272" t="s">
        <v>260</v>
      </c>
      <c r="D272" s="5">
        <v>44113</v>
      </c>
      <c r="I272" t="s">
        <v>261</v>
      </c>
      <c r="J272">
        <v>25</v>
      </c>
      <c r="K272">
        <v>50</v>
      </c>
      <c r="L272">
        <v>4</v>
      </c>
      <c r="M272" t="s">
        <v>206</v>
      </c>
      <c r="O272">
        <v>1</v>
      </c>
      <c r="P272">
        <v>3540</v>
      </c>
      <c r="Q272">
        <v>1</v>
      </c>
      <c r="R272">
        <f t="shared" si="4"/>
        <v>3540</v>
      </c>
      <c r="U272" t="s">
        <v>219</v>
      </c>
    </row>
    <row r="273" spans="1:21" x14ac:dyDescent="0.35">
      <c r="A273">
        <v>272</v>
      </c>
      <c r="B273" t="s">
        <v>260</v>
      </c>
      <c r="D273" s="5">
        <v>44113</v>
      </c>
      <c r="I273" t="s">
        <v>261</v>
      </c>
      <c r="J273">
        <v>25</v>
      </c>
      <c r="K273">
        <v>50</v>
      </c>
      <c r="L273">
        <v>4</v>
      </c>
      <c r="M273" t="s">
        <v>208</v>
      </c>
      <c r="O273">
        <v>1</v>
      </c>
      <c r="P273">
        <v>25</v>
      </c>
      <c r="Q273">
        <v>1</v>
      </c>
      <c r="R273">
        <f t="shared" si="4"/>
        <v>25</v>
      </c>
      <c r="U273" t="s">
        <v>219</v>
      </c>
    </row>
    <row r="274" spans="1:21" x14ac:dyDescent="0.35">
      <c r="A274">
        <v>273</v>
      </c>
      <c r="B274" t="s">
        <v>260</v>
      </c>
      <c r="D274" s="5">
        <v>44113</v>
      </c>
      <c r="I274" t="s">
        <v>261</v>
      </c>
      <c r="J274">
        <v>25</v>
      </c>
      <c r="K274">
        <v>50</v>
      </c>
      <c r="L274">
        <v>4</v>
      </c>
      <c r="M274" t="s">
        <v>207</v>
      </c>
      <c r="O274">
        <v>1</v>
      </c>
      <c r="P274">
        <v>240</v>
      </c>
      <c r="Q274">
        <v>1</v>
      </c>
      <c r="R274">
        <f t="shared" si="4"/>
        <v>240</v>
      </c>
      <c r="U274" t="s">
        <v>219</v>
      </c>
    </row>
    <row r="275" spans="1:21" x14ac:dyDescent="0.35">
      <c r="A275">
        <v>274</v>
      </c>
      <c r="B275" t="s">
        <v>260</v>
      </c>
      <c r="D275" s="5">
        <v>44113</v>
      </c>
      <c r="I275" t="s">
        <v>261</v>
      </c>
      <c r="J275">
        <v>25</v>
      </c>
      <c r="K275">
        <v>50</v>
      </c>
      <c r="L275">
        <v>4</v>
      </c>
      <c r="M275" t="s">
        <v>196</v>
      </c>
      <c r="O275">
        <v>0.3</v>
      </c>
      <c r="P275">
        <v>2340</v>
      </c>
      <c r="Q275">
        <v>1</v>
      </c>
      <c r="R275">
        <f t="shared" si="4"/>
        <v>702</v>
      </c>
      <c r="U275" t="s">
        <v>219</v>
      </c>
    </row>
    <row r="276" spans="1:21" x14ac:dyDescent="0.35">
      <c r="A276">
        <v>275</v>
      </c>
      <c r="B276" t="s">
        <v>260</v>
      </c>
      <c r="D276" s="5">
        <v>44113</v>
      </c>
      <c r="I276" t="s">
        <v>261</v>
      </c>
      <c r="J276">
        <v>25</v>
      </c>
      <c r="K276">
        <v>50</v>
      </c>
      <c r="L276">
        <v>4</v>
      </c>
      <c r="M276" t="s">
        <v>198</v>
      </c>
      <c r="O276">
        <v>0.7</v>
      </c>
      <c r="P276">
        <v>2340</v>
      </c>
      <c r="Q276">
        <v>1</v>
      </c>
      <c r="R276">
        <f t="shared" si="4"/>
        <v>1638</v>
      </c>
      <c r="U276" t="s">
        <v>219</v>
      </c>
    </row>
    <row r="277" spans="1:21" x14ac:dyDescent="0.35">
      <c r="A277">
        <v>276</v>
      </c>
      <c r="B277" t="s">
        <v>260</v>
      </c>
      <c r="D277" s="5">
        <v>44113</v>
      </c>
      <c r="I277" t="s">
        <v>261</v>
      </c>
      <c r="J277">
        <v>25</v>
      </c>
      <c r="K277">
        <v>50</v>
      </c>
      <c r="L277">
        <v>5</v>
      </c>
      <c r="M277" t="s">
        <v>205</v>
      </c>
      <c r="O277">
        <v>1</v>
      </c>
      <c r="P277">
        <v>3060</v>
      </c>
      <c r="Q277">
        <v>16</v>
      </c>
      <c r="R277">
        <f t="shared" si="4"/>
        <v>48960</v>
      </c>
      <c r="U277" t="s">
        <v>219</v>
      </c>
    </row>
    <row r="278" spans="1:21" x14ac:dyDescent="0.35">
      <c r="A278">
        <v>277</v>
      </c>
      <c r="B278" t="s">
        <v>260</v>
      </c>
      <c r="D278" s="5">
        <v>44113</v>
      </c>
      <c r="I278" t="s">
        <v>261</v>
      </c>
      <c r="J278">
        <v>25</v>
      </c>
      <c r="K278">
        <v>50</v>
      </c>
      <c r="L278">
        <v>5</v>
      </c>
      <c r="M278" t="s">
        <v>206</v>
      </c>
      <c r="O278">
        <v>1</v>
      </c>
      <c r="P278">
        <v>500</v>
      </c>
      <c r="Q278">
        <v>16</v>
      </c>
      <c r="R278">
        <f t="shared" si="4"/>
        <v>8000</v>
      </c>
      <c r="U278" t="s">
        <v>219</v>
      </c>
    </row>
    <row r="279" spans="1:21" x14ac:dyDescent="0.35">
      <c r="A279">
        <v>278</v>
      </c>
      <c r="B279" t="s">
        <v>260</v>
      </c>
      <c r="D279" s="5">
        <v>44113</v>
      </c>
      <c r="I279" t="s">
        <v>261</v>
      </c>
      <c r="J279">
        <v>25</v>
      </c>
      <c r="K279">
        <v>50</v>
      </c>
      <c r="L279">
        <v>5</v>
      </c>
      <c r="M279" t="s">
        <v>201</v>
      </c>
      <c r="O279">
        <v>1</v>
      </c>
      <c r="P279">
        <v>60</v>
      </c>
      <c r="Q279">
        <v>16</v>
      </c>
      <c r="R279">
        <f t="shared" si="4"/>
        <v>960</v>
      </c>
      <c r="U279" t="s">
        <v>219</v>
      </c>
    </row>
    <row r="280" spans="1:21" x14ac:dyDescent="0.35">
      <c r="A280">
        <v>279</v>
      </c>
      <c r="B280" t="s">
        <v>260</v>
      </c>
      <c r="D280" s="5">
        <v>44113</v>
      </c>
      <c r="I280" t="s">
        <v>261</v>
      </c>
      <c r="J280">
        <v>25</v>
      </c>
      <c r="K280">
        <v>50</v>
      </c>
      <c r="L280">
        <v>5</v>
      </c>
      <c r="M280" t="s">
        <v>207</v>
      </c>
      <c r="O280">
        <v>1</v>
      </c>
      <c r="P280">
        <v>160</v>
      </c>
      <c r="Q280">
        <v>16</v>
      </c>
      <c r="R280">
        <f t="shared" si="4"/>
        <v>2560</v>
      </c>
      <c r="U280" t="s">
        <v>219</v>
      </c>
    </row>
    <row r="281" spans="1:21" x14ac:dyDescent="0.35">
      <c r="A281">
        <v>280</v>
      </c>
      <c r="B281" t="s">
        <v>260</v>
      </c>
      <c r="D281" s="5">
        <v>44113</v>
      </c>
      <c r="I281" t="s">
        <v>261</v>
      </c>
      <c r="J281">
        <v>25</v>
      </c>
      <c r="K281">
        <v>50</v>
      </c>
      <c r="L281">
        <v>5</v>
      </c>
      <c r="M281" t="s">
        <v>208</v>
      </c>
      <c r="O281">
        <v>1</v>
      </c>
      <c r="P281">
        <v>2</v>
      </c>
      <c r="Q281">
        <v>16</v>
      </c>
      <c r="R281">
        <f t="shared" si="4"/>
        <v>32</v>
      </c>
      <c r="U281" t="s">
        <v>219</v>
      </c>
    </row>
    <row r="282" spans="1:21" x14ac:dyDescent="0.35">
      <c r="A282">
        <v>281</v>
      </c>
      <c r="B282" t="s">
        <v>260</v>
      </c>
      <c r="D282" s="5">
        <v>44113</v>
      </c>
      <c r="I282" t="s">
        <v>261</v>
      </c>
      <c r="J282">
        <v>25</v>
      </c>
      <c r="K282">
        <v>50</v>
      </c>
      <c r="L282">
        <v>5</v>
      </c>
      <c r="M282" t="s">
        <v>198</v>
      </c>
      <c r="O282">
        <v>0.8</v>
      </c>
      <c r="P282">
        <v>2240</v>
      </c>
      <c r="Q282">
        <v>16</v>
      </c>
      <c r="R282">
        <f t="shared" si="4"/>
        <v>28672</v>
      </c>
      <c r="U282" t="s">
        <v>219</v>
      </c>
    </row>
    <row r="283" spans="1:21" x14ac:dyDescent="0.35">
      <c r="A283">
        <v>282</v>
      </c>
      <c r="B283" t="s">
        <v>260</v>
      </c>
      <c r="D283" s="5">
        <v>44113</v>
      </c>
      <c r="I283" t="s">
        <v>261</v>
      </c>
      <c r="J283">
        <v>25</v>
      </c>
      <c r="K283">
        <v>50</v>
      </c>
      <c r="L283">
        <v>5</v>
      </c>
      <c r="M283" t="s">
        <v>196</v>
      </c>
      <c r="O283">
        <v>0.2</v>
      </c>
      <c r="P283">
        <v>2240</v>
      </c>
      <c r="Q283">
        <v>16</v>
      </c>
      <c r="R283">
        <f t="shared" si="4"/>
        <v>7168</v>
      </c>
      <c r="U283" t="s">
        <v>219</v>
      </c>
    </row>
    <row r="284" spans="1:21" x14ac:dyDescent="0.35">
      <c r="A284">
        <v>283</v>
      </c>
      <c r="B284" t="s">
        <v>260</v>
      </c>
      <c r="D284" s="5">
        <v>44026</v>
      </c>
      <c r="G284" t="s">
        <v>262</v>
      </c>
      <c r="I284" t="s">
        <v>232</v>
      </c>
      <c r="J284">
        <v>40</v>
      </c>
      <c r="K284">
        <v>50</v>
      </c>
      <c r="L284">
        <v>1</v>
      </c>
      <c r="M284" t="s">
        <v>206</v>
      </c>
      <c r="O284">
        <v>0.25</v>
      </c>
      <c r="Q284">
        <v>9</v>
      </c>
      <c r="R284">
        <f t="shared" si="4"/>
        <v>0</v>
      </c>
      <c r="U284" t="s">
        <v>219</v>
      </c>
    </row>
    <row r="285" spans="1:21" x14ac:dyDescent="0.35">
      <c r="A285">
        <v>284</v>
      </c>
      <c r="B285" t="s">
        <v>260</v>
      </c>
      <c r="D285" s="5">
        <v>44026</v>
      </c>
      <c r="G285" t="s">
        <v>262</v>
      </c>
      <c r="I285" t="s">
        <v>232</v>
      </c>
      <c r="J285">
        <v>40</v>
      </c>
      <c r="K285">
        <v>50</v>
      </c>
      <c r="L285">
        <v>1</v>
      </c>
      <c r="M285" t="s">
        <v>47</v>
      </c>
      <c r="O285">
        <v>0.25</v>
      </c>
      <c r="Q285">
        <v>9</v>
      </c>
      <c r="R285">
        <f t="shared" si="4"/>
        <v>0</v>
      </c>
      <c r="U285" t="s">
        <v>219</v>
      </c>
    </row>
    <row r="286" spans="1:21" x14ac:dyDescent="0.35">
      <c r="A286">
        <v>285</v>
      </c>
      <c r="B286" t="s">
        <v>260</v>
      </c>
      <c r="D286" s="5">
        <v>44026</v>
      </c>
      <c r="G286" t="s">
        <v>262</v>
      </c>
      <c r="I286" t="s">
        <v>232</v>
      </c>
      <c r="J286">
        <v>40</v>
      </c>
      <c r="K286">
        <v>50</v>
      </c>
      <c r="L286">
        <v>1</v>
      </c>
      <c r="M286" t="s">
        <v>198</v>
      </c>
      <c r="O286">
        <v>0.25</v>
      </c>
      <c r="Q286">
        <v>9</v>
      </c>
      <c r="R286">
        <f t="shared" si="4"/>
        <v>0</v>
      </c>
      <c r="U286" t="s">
        <v>219</v>
      </c>
    </row>
    <row r="287" spans="1:21" x14ac:dyDescent="0.35">
      <c r="A287">
        <v>286</v>
      </c>
      <c r="B287" t="s">
        <v>260</v>
      </c>
      <c r="D287" s="5">
        <v>44026</v>
      </c>
      <c r="G287" t="s">
        <v>262</v>
      </c>
      <c r="I287" t="s">
        <v>232</v>
      </c>
      <c r="J287">
        <v>40</v>
      </c>
      <c r="K287">
        <v>50</v>
      </c>
      <c r="L287">
        <v>1</v>
      </c>
      <c r="M287" t="s">
        <v>196</v>
      </c>
      <c r="O287">
        <v>0.2</v>
      </c>
      <c r="Q287">
        <v>9</v>
      </c>
      <c r="R287">
        <f t="shared" si="4"/>
        <v>0</v>
      </c>
      <c r="U287" t="s">
        <v>219</v>
      </c>
    </row>
    <row r="288" spans="1:21" x14ac:dyDescent="0.35">
      <c r="A288">
        <v>287</v>
      </c>
      <c r="B288" t="s">
        <v>260</v>
      </c>
      <c r="D288" s="5">
        <v>44026</v>
      </c>
      <c r="G288" t="s">
        <v>262</v>
      </c>
      <c r="I288" t="s">
        <v>232</v>
      </c>
      <c r="J288">
        <v>40</v>
      </c>
      <c r="K288">
        <v>50</v>
      </c>
      <c r="L288">
        <v>1</v>
      </c>
      <c r="M288" t="s">
        <v>208</v>
      </c>
      <c r="O288">
        <v>0.05</v>
      </c>
      <c r="Q288">
        <v>9</v>
      </c>
      <c r="R288">
        <f t="shared" si="4"/>
        <v>0</v>
      </c>
      <c r="U288" t="s">
        <v>219</v>
      </c>
    </row>
    <row r="289" spans="1:21" x14ac:dyDescent="0.35">
      <c r="A289">
        <v>288</v>
      </c>
      <c r="B289" t="s">
        <v>260</v>
      </c>
      <c r="D289" s="5">
        <v>44026</v>
      </c>
      <c r="G289" t="s">
        <v>262</v>
      </c>
      <c r="I289" t="s">
        <v>232</v>
      </c>
      <c r="J289">
        <v>40</v>
      </c>
      <c r="K289">
        <v>50</v>
      </c>
      <c r="L289">
        <v>2</v>
      </c>
      <c r="M289" t="s">
        <v>206</v>
      </c>
      <c r="O289">
        <v>0.25</v>
      </c>
      <c r="Q289">
        <v>18</v>
      </c>
      <c r="R289">
        <f t="shared" si="4"/>
        <v>0</v>
      </c>
      <c r="U289" t="s">
        <v>219</v>
      </c>
    </row>
    <row r="290" spans="1:21" x14ac:dyDescent="0.35">
      <c r="A290">
        <v>289</v>
      </c>
      <c r="B290" t="s">
        <v>260</v>
      </c>
      <c r="D290" s="5">
        <v>44026</v>
      </c>
      <c r="G290" t="s">
        <v>262</v>
      </c>
      <c r="I290" t="s">
        <v>232</v>
      </c>
      <c r="J290">
        <v>40</v>
      </c>
      <c r="K290">
        <v>50</v>
      </c>
      <c r="L290">
        <v>2</v>
      </c>
      <c r="M290" t="s">
        <v>47</v>
      </c>
      <c r="O290">
        <v>0.25</v>
      </c>
      <c r="Q290">
        <v>18</v>
      </c>
      <c r="R290">
        <f t="shared" si="4"/>
        <v>0</v>
      </c>
      <c r="U290" t="s">
        <v>219</v>
      </c>
    </row>
    <row r="291" spans="1:21" x14ac:dyDescent="0.35">
      <c r="A291">
        <v>290</v>
      </c>
      <c r="B291" t="s">
        <v>260</v>
      </c>
      <c r="D291" s="5">
        <v>44026</v>
      </c>
      <c r="G291" t="s">
        <v>262</v>
      </c>
      <c r="I291" t="s">
        <v>232</v>
      </c>
      <c r="J291">
        <v>40</v>
      </c>
      <c r="K291">
        <v>50</v>
      </c>
      <c r="L291">
        <v>2</v>
      </c>
      <c r="M291" t="s">
        <v>198</v>
      </c>
      <c r="O291">
        <v>0.25</v>
      </c>
      <c r="Q291">
        <v>18</v>
      </c>
      <c r="R291">
        <f t="shared" si="4"/>
        <v>0</v>
      </c>
      <c r="U291" t="s">
        <v>219</v>
      </c>
    </row>
    <row r="292" spans="1:21" x14ac:dyDescent="0.35">
      <c r="A292">
        <v>291</v>
      </c>
      <c r="B292" t="s">
        <v>260</v>
      </c>
      <c r="D292" s="5">
        <v>44026</v>
      </c>
      <c r="G292" t="s">
        <v>262</v>
      </c>
      <c r="I292" t="s">
        <v>232</v>
      </c>
      <c r="J292">
        <v>40</v>
      </c>
      <c r="K292">
        <v>50</v>
      </c>
      <c r="L292">
        <v>2</v>
      </c>
      <c r="M292" t="s">
        <v>196</v>
      </c>
      <c r="O292">
        <v>0.2</v>
      </c>
      <c r="Q292">
        <v>18</v>
      </c>
      <c r="R292">
        <f t="shared" si="4"/>
        <v>0</v>
      </c>
      <c r="U292" t="s">
        <v>219</v>
      </c>
    </row>
    <row r="293" spans="1:21" x14ac:dyDescent="0.35">
      <c r="A293">
        <v>292</v>
      </c>
      <c r="B293" t="s">
        <v>260</v>
      </c>
      <c r="D293" s="5">
        <v>44026</v>
      </c>
      <c r="G293" t="s">
        <v>262</v>
      </c>
      <c r="I293" t="s">
        <v>232</v>
      </c>
      <c r="J293">
        <v>40</v>
      </c>
      <c r="K293">
        <v>50</v>
      </c>
      <c r="L293">
        <v>2</v>
      </c>
      <c r="M293" t="s">
        <v>208</v>
      </c>
      <c r="O293">
        <v>0.05</v>
      </c>
      <c r="Q293">
        <v>18</v>
      </c>
      <c r="R293">
        <f t="shared" si="4"/>
        <v>0</v>
      </c>
      <c r="U293" t="s">
        <v>219</v>
      </c>
    </row>
    <row r="294" spans="1:21" x14ac:dyDescent="0.35">
      <c r="A294">
        <v>293</v>
      </c>
      <c r="B294" t="s">
        <v>260</v>
      </c>
      <c r="D294" s="5">
        <v>44026</v>
      </c>
      <c r="G294" t="s">
        <v>262</v>
      </c>
      <c r="I294" t="s">
        <v>232</v>
      </c>
      <c r="J294">
        <v>30</v>
      </c>
      <c r="K294">
        <v>50</v>
      </c>
      <c r="L294">
        <v>3</v>
      </c>
      <c r="M294" t="s">
        <v>206</v>
      </c>
      <c r="O294">
        <v>0.25</v>
      </c>
      <c r="Q294">
        <v>2</v>
      </c>
      <c r="R294">
        <f t="shared" si="4"/>
        <v>0</v>
      </c>
      <c r="U294" t="s">
        <v>219</v>
      </c>
    </row>
    <row r="295" spans="1:21" x14ac:dyDescent="0.35">
      <c r="A295">
        <v>294</v>
      </c>
      <c r="B295" t="s">
        <v>260</v>
      </c>
      <c r="D295" s="5">
        <v>44026</v>
      </c>
      <c r="G295" t="s">
        <v>262</v>
      </c>
      <c r="I295" t="s">
        <v>232</v>
      </c>
      <c r="J295">
        <v>30</v>
      </c>
      <c r="K295">
        <v>50</v>
      </c>
      <c r="L295">
        <v>3</v>
      </c>
      <c r="M295" t="s">
        <v>47</v>
      </c>
      <c r="O295">
        <v>0.25</v>
      </c>
      <c r="Q295">
        <v>2</v>
      </c>
      <c r="R295">
        <f t="shared" si="4"/>
        <v>0</v>
      </c>
      <c r="U295" t="s">
        <v>219</v>
      </c>
    </row>
    <row r="296" spans="1:21" x14ac:dyDescent="0.35">
      <c r="A296">
        <v>295</v>
      </c>
      <c r="B296" t="s">
        <v>260</v>
      </c>
      <c r="D296" s="5">
        <v>44026</v>
      </c>
      <c r="G296" t="s">
        <v>262</v>
      </c>
      <c r="I296" t="s">
        <v>232</v>
      </c>
      <c r="J296">
        <v>30</v>
      </c>
      <c r="K296">
        <v>50</v>
      </c>
      <c r="L296">
        <v>3</v>
      </c>
      <c r="M296" t="s">
        <v>198</v>
      </c>
      <c r="O296">
        <v>0.25</v>
      </c>
      <c r="Q296">
        <v>2</v>
      </c>
      <c r="R296">
        <f t="shared" si="4"/>
        <v>0</v>
      </c>
      <c r="U296" t="s">
        <v>219</v>
      </c>
    </row>
    <row r="297" spans="1:21" x14ac:dyDescent="0.35">
      <c r="A297">
        <v>296</v>
      </c>
      <c r="B297" t="s">
        <v>260</v>
      </c>
      <c r="D297" s="5">
        <v>44026</v>
      </c>
      <c r="G297" t="s">
        <v>262</v>
      </c>
      <c r="I297" t="s">
        <v>232</v>
      </c>
      <c r="J297">
        <v>30</v>
      </c>
      <c r="K297">
        <v>50</v>
      </c>
      <c r="L297">
        <v>3</v>
      </c>
      <c r="M297" t="s">
        <v>196</v>
      </c>
      <c r="O297">
        <v>0.2</v>
      </c>
      <c r="Q297">
        <v>2</v>
      </c>
      <c r="R297">
        <f t="shared" si="4"/>
        <v>0</v>
      </c>
      <c r="U297" t="s">
        <v>219</v>
      </c>
    </row>
    <row r="298" spans="1:21" x14ac:dyDescent="0.35">
      <c r="A298">
        <v>297</v>
      </c>
      <c r="B298" t="s">
        <v>260</v>
      </c>
      <c r="D298" s="5">
        <v>44026</v>
      </c>
      <c r="G298" t="s">
        <v>262</v>
      </c>
      <c r="I298" t="s">
        <v>232</v>
      </c>
      <c r="J298">
        <v>30</v>
      </c>
      <c r="K298">
        <v>50</v>
      </c>
      <c r="L298">
        <v>3</v>
      </c>
      <c r="M298" t="s">
        <v>208</v>
      </c>
      <c r="O298">
        <v>0.05</v>
      </c>
      <c r="Q298">
        <v>2</v>
      </c>
      <c r="R298">
        <f t="shared" si="4"/>
        <v>0</v>
      </c>
      <c r="U298" t="s">
        <v>219</v>
      </c>
    </row>
    <row r="299" spans="1:21" x14ac:dyDescent="0.35">
      <c r="A299">
        <v>298</v>
      </c>
      <c r="B299" t="s">
        <v>260</v>
      </c>
      <c r="D299" s="5">
        <v>44026</v>
      </c>
      <c r="G299" t="s">
        <v>262</v>
      </c>
      <c r="I299" t="s">
        <v>232</v>
      </c>
      <c r="J299">
        <v>30</v>
      </c>
      <c r="K299">
        <v>50</v>
      </c>
      <c r="L299">
        <v>4</v>
      </c>
      <c r="M299" t="s">
        <v>206</v>
      </c>
      <c r="O299">
        <v>0.25</v>
      </c>
      <c r="Q299">
        <v>1</v>
      </c>
      <c r="R299">
        <f t="shared" si="4"/>
        <v>0</v>
      </c>
      <c r="U299" t="s">
        <v>219</v>
      </c>
    </row>
    <row r="300" spans="1:21" x14ac:dyDescent="0.35">
      <c r="A300">
        <v>299</v>
      </c>
      <c r="B300" t="s">
        <v>260</v>
      </c>
      <c r="D300" s="5">
        <v>44026</v>
      </c>
      <c r="G300" t="s">
        <v>262</v>
      </c>
      <c r="I300" t="s">
        <v>232</v>
      </c>
      <c r="J300">
        <v>30</v>
      </c>
      <c r="K300">
        <v>50</v>
      </c>
      <c r="L300">
        <v>4</v>
      </c>
      <c r="M300" t="s">
        <v>47</v>
      </c>
      <c r="O300">
        <v>0.25</v>
      </c>
      <c r="Q300">
        <v>1</v>
      </c>
      <c r="R300">
        <f t="shared" si="4"/>
        <v>0</v>
      </c>
      <c r="U300" t="s">
        <v>219</v>
      </c>
    </row>
    <row r="301" spans="1:21" x14ac:dyDescent="0.35">
      <c r="A301">
        <v>300</v>
      </c>
      <c r="B301" t="s">
        <v>260</v>
      </c>
      <c r="D301" s="5">
        <v>44026</v>
      </c>
      <c r="G301" t="s">
        <v>262</v>
      </c>
      <c r="I301" t="s">
        <v>232</v>
      </c>
      <c r="J301">
        <v>30</v>
      </c>
      <c r="K301">
        <v>50</v>
      </c>
      <c r="L301">
        <v>4</v>
      </c>
      <c r="M301" t="s">
        <v>198</v>
      </c>
      <c r="O301">
        <v>0.25</v>
      </c>
      <c r="Q301">
        <v>1</v>
      </c>
      <c r="R301">
        <f t="shared" si="4"/>
        <v>0</v>
      </c>
      <c r="U301" t="s">
        <v>219</v>
      </c>
    </row>
    <row r="302" spans="1:21" x14ac:dyDescent="0.35">
      <c r="A302">
        <v>301</v>
      </c>
      <c r="B302" t="s">
        <v>260</v>
      </c>
      <c r="D302" s="5">
        <v>44026</v>
      </c>
      <c r="G302" t="s">
        <v>262</v>
      </c>
      <c r="I302" t="s">
        <v>232</v>
      </c>
      <c r="J302">
        <v>30</v>
      </c>
      <c r="K302">
        <v>50</v>
      </c>
      <c r="L302">
        <v>4</v>
      </c>
      <c r="M302" t="s">
        <v>196</v>
      </c>
      <c r="O302">
        <v>0.2</v>
      </c>
      <c r="Q302">
        <v>1</v>
      </c>
      <c r="R302">
        <f t="shared" si="4"/>
        <v>0</v>
      </c>
      <c r="U302" t="s">
        <v>219</v>
      </c>
    </row>
    <row r="303" spans="1:21" x14ac:dyDescent="0.35">
      <c r="A303">
        <v>302</v>
      </c>
      <c r="B303" t="s">
        <v>260</v>
      </c>
      <c r="D303" s="5">
        <v>44026</v>
      </c>
      <c r="G303" t="s">
        <v>262</v>
      </c>
      <c r="I303" t="s">
        <v>232</v>
      </c>
      <c r="J303">
        <v>30</v>
      </c>
      <c r="K303">
        <v>50</v>
      </c>
      <c r="L303">
        <v>4</v>
      </c>
      <c r="M303" t="s">
        <v>208</v>
      </c>
      <c r="O303">
        <v>0.05</v>
      </c>
      <c r="Q303">
        <v>1</v>
      </c>
      <c r="R303">
        <f t="shared" si="4"/>
        <v>0</v>
      </c>
      <c r="U303" t="s">
        <v>219</v>
      </c>
    </row>
    <row r="304" spans="1:21" x14ac:dyDescent="0.35">
      <c r="A304">
        <v>303</v>
      </c>
      <c r="B304" t="s">
        <v>260</v>
      </c>
      <c r="D304" s="5">
        <v>44026</v>
      </c>
      <c r="G304" t="s">
        <v>262</v>
      </c>
      <c r="I304" t="s">
        <v>232</v>
      </c>
      <c r="J304">
        <v>35</v>
      </c>
      <c r="K304">
        <v>50</v>
      </c>
      <c r="L304">
        <v>5</v>
      </c>
      <c r="M304" t="s">
        <v>206</v>
      </c>
      <c r="O304">
        <v>0.25</v>
      </c>
      <c r="Q304">
        <v>25</v>
      </c>
      <c r="R304">
        <f t="shared" si="4"/>
        <v>0</v>
      </c>
      <c r="U304" t="s">
        <v>219</v>
      </c>
    </row>
    <row r="305" spans="1:21" x14ac:dyDescent="0.35">
      <c r="A305">
        <v>304</v>
      </c>
      <c r="B305" t="s">
        <v>260</v>
      </c>
      <c r="D305" s="5">
        <v>44026</v>
      </c>
      <c r="G305" t="s">
        <v>262</v>
      </c>
      <c r="I305" t="s">
        <v>232</v>
      </c>
      <c r="J305">
        <v>35</v>
      </c>
      <c r="K305">
        <v>50</v>
      </c>
      <c r="L305">
        <v>5</v>
      </c>
      <c r="M305" t="s">
        <v>47</v>
      </c>
      <c r="O305">
        <v>0.25</v>
      </c>
      <c r="Q305">
        <v>25</v>
      </c>
      <c r="R305">
        <f t="shared" si="4"/>
        <v>0</v>
      </c>
      <c r="U305" t="s">
        <v>219</v>
      </c>
    </row>
    <row r="306" spans="1:21" x14ac:dyDescent="0.35">
      <c r="A306">
        <v>305</v>
      </c>
      <c r="B306" t="s">
        <v>260</v>
      </c>
      <c r="D306" s="5">
        <v>44026</v>
      </c>
      <c r="G306" t="s">
        <v>262</v>
      </c>
      <c r="I306" t="s">
        <v>232</v>
      </c>
      <c r="J306">
        <v>35</v>
      </c>
      <c r="K306">
        <v>50</v>
      </c>
      <c r="L306">
        <v>5</v>
      </c>
      <c r="M306" t="s">
        <v>198</v>
      </c>
      <c r="O306">
        <v>0.25</v>
      </c>
      <c r="Q306">
        <v>25</v>
      </c>
      <c r="R306">
        <f t="shared" si="4"/>
        <v>0</v>
      </c>
      <c r="U306" t="s">
        <v>219</v>
      </c>
    </row>
    <row r="307" spans="1:21" x14ac:dyDescent="0.35">
      <c r="A307">
        <v>306</v>
      </c>
      <c r="B307" t="s">
        <v>260</v>
      </c>
      <c r="D307" s="5">
        <v>44026</v>
      </c>
      <c r="G307" t="s">
        <v>262</v>
      </c>
      <c r="I307" t="s">
        <v>232</v>
      </c>
      <c r="J307">
        <v>35</v>
      </c>
      <c r="K307">
        <v>50</v>
      </c>
      <c r="L307">
        <v>5</v>
      </c>
      <c r="M307" t="s">
        <v>196</v>
      </c>
      <c r="O307">
        <v>0.2</v>
      </c>
      <c r="Q307">
        <v>25</v>
      </c>
      <c r="R307">
        <f t="shared" si="4"/>
        <v>0</v>
      </c>
      <c r="U307" t="s">
        <v>219</v>
      </c>
    </row>
    <row r="308" spans="1:21" x14ac:dyDescent="0.35">
      <c r="A308">
        <v>307</v>
      </c>
      <c r="B308" t="s">
        <v>260</v>
      </c>
      <c r="D308" s="5">
        <v>44026</v>
      </c>
      <c r="G308" t="s">
        <v>262</v>
      </c>
      <c r="I308" t="s">
        <v>232</v>
      </c>
      <c r="J308">
        <v>35</v>
      </c>
      <c r="K308">
        <v>50</v>
      </c>
      <c r="L308">
        <v>5</v>
      </c>
      <c r="M308" t="s">
        <v>208</v>
      </c>
      <c r="O308">
        <v>0.05</v>
      </c>
      <c r="Q308">
        <v>25</v>
      </c>
      <c r="R308">
        <f t="shared" si="4"/>
        <v>0</v>
      </c>
      <c r="U308" t="s">
        <v>219</v>
      </c>
    </row>
    <row r="309" spans="1:21" x14ac:dyDescent="0.35">
      <c r="A309">
        <v>308</v>
      </c>
      <c r="B309" t="s">
        <v>260</v>
      </c>
      <c r="D309" s="5">
        <v>44026</v>
      </c>
      <c r="G309" t="s">
        <v>262</v>
      </c>
      <c r="I309" t="s">
        <v>232</v>
      </c>
      <c r="J309">
        <v>30</v>
      </c>
      <c r="K309">
        <v>50</v>
      </c>
      <c r="L309">
        <v>6</v>
      </c>
      <c r="M309" t="s">
        <v>206</v>
      </c>
      <c r="O309">
        <v>0.25</v>
      </c>
      <c r="Q309">
        <v>25</v>
      </c>
      <c r="R309">
        <f t="shared" si="4"/>
        <v>0</v>
      </c>
      <c r="U309" t="s">
        <v>219</v>
      </c>
    </row>
    <row r="310" spans="1:21" x14ac:dyDescent="0.35">
      <c r="A310">
        <v>309</v>
      </c>
      <c r="B310" t="s">
        <v>260</v>
      </c>
      <c r="D310" s="5">
        <v>44026</v>
      </c>
      <c r="G310" t="s">
        <v>262</v>
      </c>
      <c r="I310" t="s">
        <v>232</v>
      </c>
      <c r="J310">
        <v>30</v>
      </c>
      <c r="K310">
        <v>50</v>
      </c>
      <c r="L310">
        <v>6</v>
      </c>
      <c r="M310" t="s">
        <v>47</v>
      </c>
      <c r="O310">
        <v>0.25</v>
      </c>
      <c r="Q310">
        <v>25</v>
      </c>
      <c r="R310">
        <f t="shared" si="4"/>
        <v>0</v>
      </c>
      <c r="U310" t="s">
        <v>219</v>
      </c>
    </row>
    <row r="311" spans="1:21" x14ac:dyDescent="0.35">
      <c r="A311">
        <v>310</v>
      </c>
      <c r="B311" t="s">
        <v>260</v>
      </c>
      <c r="D311" s="5">
        <v>44026</v>
      </c>
      <c r="G311" t="s">
        <v>262</v>
      </c>
      <c r="I311" t="s">
        <v>232</v>
      </c>
      <c r="J311">
        <v>30</v>
      </c>
      <c r="K311">
        <v>50</v>
      </c>
      <c r="L311">
        <v>6</v>
      </c>
      <c r="M311" t="s">
        <v>198</v>
      </c>
      <c r="O311">
        <v>0.25</v>
      </c>
      <c r="Q311">
        <v>25</v>
      </c>
      <c r="R311">
        <f t="shared" si="4"/>
        <v>0</v>
      </c>
      <c r="U311" t="s">
        <v>219</v>
      </c>
    </row>
    <row r="312" spans="1:21" x14ac:dyDescent="0.35">
      <c r="A312">
        <v>311</v>
      </c>
      <c r="B312" t="s">
        <v>260</v>
      </c>
      <c r="D312" s="5">
        <v>44026</v>
      </c>
      <c r="G312" t="s">
        <v>262</v>
      </c>
      <c r="I312" t="s">
        <v>232</v>
      </c>
      <c r="J312">
        <v>30</v>
      </c>
      <c r="K312">
        <v>50</v>
      </c>
      <c r="L312">
        <v>6</v>
      </c>
      <c r="M312" t="s">
        <v>196</v>
      </c>
      <c r="O312">
        <v>0.2</v>
      </c>
      <c r="Q312">
        <v>25</v>
      </c>
      <c r="R312">
        <f t="shared" si="4"/>
        <v>0</v>
      </c>
      <c r="U312" t="s">
        <v>219</v>
      </c>
    </row>
    <row r="313" spans="1:21" x14ac:dyDescent="0.35">
      <c r="A313">
        <v>312</v>
      </c>
      <c r="B313" t="s">
        <v>260</v>
      </c>
      <c r="D313" s="5">
        <v>44026</v>
      </c>
      <c r="G313" t="s">
        <v>262</v>
      </c>
      <c r="I313" t="s">
        <v>232</v>
      </c>
      <c r="J313">
        <v>30</v>
      </c>
      <c r="K313">
        <v>50</v>
      </c>
      <c r="L313">
        <v>6</v>
      </c>
      <c r="M313" t="s">
        <v>208</v>
      </c>
      <c r="O313">
        <v>0.05</v>
      </c>
      <c r="Q313">
        <v>25</v>
      </c>
      <c r="R313">
        <f t="shared" si="4"/>
        <v>0</v>
      </c>
      <c r="U313" t="s">
        <v>219</v>
      </c>
    </row>
    <row r="314" spans="1:21" x14ac:dyDescent="0.35">
      <c r="A314">
        <v>313</v>
      </c>
      <c r="B314" t="s">
        <v>260</v>
      </c>
      <c r="D314" s="5">
        <v>44152</v>
      </c>
      <c r="G314" t="s">
        <v>263</v>
      </c>
      <c r="I314" t="s">
        <v>232</v>
      </c>
      <c r="J314">
        <v>24</v>
      </c>
      <c r="K314">
        <v>50</v>
      </c>
      <c r="L314">
        <v>1</v>
      </c>
      <c r="M314" t="s">
        <v>206</v>
      </c>
      <c r="O314">
        <v>1</v>
      </c>
      <c r="P314">
        <v>70</v>
      </c>
      <c r="Q314">
        <v>1</v>
      </c>
      <c r="R314">
        <f t="shared" si="4"/>
        <v>70</v>
      </c>
      <c r="T314" t="s">
        <v>264</v>
      </c>
      <c r="U314" t="s">
        <v>219</v>
      </c>
    </row>
    <row r="315" spans="1:21" x14ac:dyDescent="0.35">
      <c r="A315">
        <v>314</v>
      </c>
      <c r="B315" t="s">
        <v>260</v>
      </c>
      <c r="D315" s="5">
        <v>44152</v>
      </c>
      <c r="G315" t="s">
        <v>263</v>
      </c>
      <c r="I315" t="s">
        <v>232</v>
      </c>
      <c r="J315">
        <v>24</v>
      </c>
      <c r="K315">
        <v>50</v>
      </c>
      <c r="L315">
        <v>1</v>
      </c>
      <c r="M315" t="s">
        <v>196</v>
      </c>
      <c r="O315">
        <v>1</v>
      </c>
      <c r="P315">
        <v>7</v>
      </c>
      <c r="Q315">
        <v>1</v>
      </c>
      <c r="R315">
        <f t="shared" si="4"/>
        <v>7</v>
      </c>
      <c r="U315" t="s">
        <v>219</v>
      </c>
    </row>
    <row r="316" spans="1:21" x14ac:dyDescent="0.35">
      <c r="A316">
        <v>315</v>
      </c>
      <c r="B316" t="s">
        <v>260</v>
      </c>
      <c r="D316" s="5">
        <v>44152</v>
      </c>
      <c r="G316" t="s">
        <v>263</v>
      </c>
      <c r="I316" t="s">
        <v>232</v>
      </c>
      <c r="J316">
        <v>24</v>
      </c>
      <c r="K316">
        <v>50</v>
      </c>
      <c r="L316">
        <v>1</v>
      </c>
      <c r="M316" t="s">
        <v>198</v>
      </c>
      <c r="O316">
        <v>1</v>
      </c>
      <c r="P316">
        <v>2</v>
      </c>
      <c r="Q316">
        <v>1</v>
      </c>
      <c r="R316">
        <f t="shared" si="4"/>
        <v>2</v>
      </c>
      <c r="U316" t="s">
        <v>219</v>
      </c>
    </row>
    <row r="317" spans="1:21" x14ac:dyDescent="0.35">
      <c r="A317">
        <v>316</v>
      </c>
      <c r="B317" t="s">
        <v>260</v>
      </c>
      <c r="D317" s="5">
        <v>44152</v>
      </c>
      <c r="G317" t="s">
        <v>263</v>
      </c>
      <c r="I317" t="s">
        <v>232</v>
      </c>
      <c r="J317">
        <v>22</v>
      </c>
      <c r="K317">
        <v>50</v>
      </c>
      <c r="L317">
        <v>2</v>
      </c>
      <c r="M317" t="s">
        <v>206</v>
      </c>
      <c r="O317">
        <v>1</v>
      </c>
      <c r="P317">
        <v>35</v>
      </c>
      <c r="Q317">
        <v>1</v>
      </c>
      <c r="R317">
        <f t="shared" si="4"/>
        <v>35</v>
      </c>
      <c r="U317" t="s">
        <v>219</v>
      </c>
    </row>
    <row r="318" spans="1:21" x14ac:dyDescent="0.35">
      <c r="A318">
        <v>317</v>
      </c>
      <c r="B318" t="s">
        <v>260</v>
      </c>
      <c r="D318" s="5">
        <v>44152</v>
      </c>
      <c r="G318" t="s">
        <v>263</v>
      </c>
      <c r="I318" t="s">
        <v>232</v>
      </c>
      <c r="J318">
        <v>22</v>
      </c>
      <c r="K318">
        <v>50</v>
      </c>
      <c r="L318">
        <v>2</v>
      </c>
      <c r="M318" t="s">
        <v>196</v>
      </c>
      <c r="O318">
        <v>1</v>
      </c>
      <c r="P318">
        <v>5</v>
      </c>
      <c r="Q318">
        <v>1</v>
      </c>
      <c r="R318">
        <f t="shared" si="4"/>
        <v>5</v>
      </c>
      <c r="U318" t="s">
        <v>219</v>
      </c>
    </row>
    <row r="319" spans="1:21" x14ac:dyDescent="0.35">
      <c r="A319">
        <v>318</v>
      </c>
      <c r="B319" t="s">
        <v>260</v>
      </c>
      <c r="D319" s="5">
        <v>44152</v>
      </c>
      <c r="G319" t="s">
        <v>263</v>
      </c>
      <c r="I319" t="s">
        <v>232</v>
      </c>
      <c r="J319">
        <v>22</v>
      </c>
      <c r="K319">
        <v>50</v>
      </c>
      <c r="L319">
        <v>3</v>
      </c>
      <c r="M319" t="s">
        <v>206</v>
      </c>
      <c r="O319">
        <v>1</v>
      </c>
      <c r="P319">
        <v>35</v>
      </c>
      <c r="Q319">
        <v>1</v>
      </c>
      <c r="R319">
        <f t="shared" si="4"/>
        <v>35</v>
      </c>
      <c r="T319" t="s">
        <v>265</v>
      </c>
      <c r="U319" t="s">
        <v>219</v>
      </c>
    </row>
    <row r="320" spans="1:21" x14ac:dyDescent="0.35">
      <c r="A320">
        <v>319</v>
      </c>
      <c r="B320" t="s">
        <v>260</v>
      </c>
      <c r="D320" s="5">
        <v>44152</v>
      </c>
      <c r="G320" t="s">
        <v>263</v>
      </c>
      <c r="I320" t="s">
        <v>232</v>
      </c>
      <c r="J320">
        <v>22</v>
      </c>
      <c r="K320">
        <v>50</v>
      </c>
      <c r="L320">
        <v>3</v>
      </c>
      <c r="M320" t="s">
        <v>206</v>
      </c>
      <c r="O320">
        <v>1</v>
      </c>
      <c r="P320">
        <v>7</v>
      </c>
      <c r="Q320">
        <v>1</v>
      </c>
      <c r="R320">
        <f t="shared" si="4"/>
        <v>7</v>
      </c>
      <c r="T320" t="s">
        <v>264</v>
      </c>
      <c r="U320" t="s">
        <v>219</v>
      </c>
    </row>
    <row r="321" spans="1:21" x14ac:dyDescent="0.35">
      <c r="A321">
        <v>320</v>
      </c>
      <c r="B321" t="s">
        <v>260</v>
      </c>
      <c r="D321" s="5">
        <v>44152</v>
      </c>
      <c r="G321" t="s">
        <v>263</v>
      </c>
      <c r="I321" t="s">
        <v>232</v>
      </c>
      <c r="J321">
        <v>22</v>
      </c>
      <c r="K321">
        <v>50</v>
      </c>
      <c r="L321">
        <v>3</v>
      </c>
      <c r="M321" t="s">
        <v>196</v>
      </c>
      <c r="O321">
        <v>1</v>
      </c>
      <c r="P321">
        <v>3</v>
      </c>
      <c r="Q321">
        <v>1</v>
      </c>
      <c r="R321">
        <f t="shared" si="4"/>
        <v>3</v>
      </c>
      <c r="U321" t="s">
        <v>219</v>
      </c>
    </row>
    <row r="322" spans="1:21" x14ac:dyDescent="0.35">
      <c r="A322">
        <v>321</v>
      </c>
      <c r="B322" t="s">
        <v>260</v>
      </c>
      <c r="D322" s="5">
        <v>44152</v>
      </c>
      <c r="G322" t="s">
        <v>263</v>
      </c>
      <c r="I322" t="s">
        <v>232</v>
      </c>
      <c r="J322">
        <v>22</v>
      </c>
      <c r="K322">
        <v>50</v>
      </c>
      <c r="L322">
        <v>4</v>
      </c>
      <c r="M322" t="s">
        <v>206</v>
      </c>
      <c r="O322">
        <v>1</v>
      </c>
      <c r="P322">
        <v>300</v>
      </c>
      <c r="Q322">
        <v>1</v>
      </c>
      <c r="R322">
        <f t="shared" si="4"/>
        <v>300</v>
      </c>
      <c r="T322" t="s">
        <v>264</v>
      </c>
      <c r="U322" t="s">
        <v>219</v>
      </c>
    </row>
    <row r="323" spans="1:21" x14ac:dyDescent="0.35">
      <c r="A323">
        <v>322</v>
      </c>
      <c r="B323" t="s">
        <v>260</v>
      </c>
      <c r="D323" s="5">
        <v>44152</v>
      </c>
      <c r="G323" t="s">
        <v>263</v>
      </c>
      <c r="I323" t="s">
        <v>232</v>
      </c>
      <c r="J323">
        <v>22</v>
      </c>
      <c r="K323">
        <v>50</v>
      </c>
      <c r="L323">
        <v>4</v>
      </c>
      <c r="M323" t="s">
        <v>206</v>
      </c>
      <c r="O323">
        <v>1</v>
      </c>
      <c r="P323">
        <v>50</v>
      </c>
      <c r="Q323">
        <v>1</v>
      </c>
      <c r="R323">
        <f t="shared" ref="R323:R386" si="5">O323*Q323*P323</f>
        <v>50</v>
      </c>
      <c r="T323" t="s">
        <v>265</v>
      </c>
      <c r="U323" t="s">
        <v>219</v>
      </c>
    </row>
    <row r="324" spans="1:21" x14ac:dyDescent="0.35">
      <c r="A324">
        <v>323</v>
      </c>
      <c r="B324" t="s">
        <v>260</v>
      </c>
      <c r="D324" s="5">
        <v>44152</v>
      </c>
      <c r="G324" t="s">
        <v>263</v>
      </c>
      <c r="I324" t="s">
        <v>232</v>
      </c>
      <c r="J324">
        <v>22</v>
      </c>
      <c r="K324">
        <v>50</v>
      </c>
      <c r="L324">
        <v>4</v>
      </c>
      <c r="M324" t="s">
        <v>196</v>
      </c>
      <c r="O324">
        <v>1</v>
      </c>
      <c r="P324">
        <v>5</v>
      </c>
      <c r="Q324">
        <v>1</v>
      </c>
      <c r="R324">
        <f t="shared" si="5"/>
        <v>5</v>
      </c>
      <c r="U324" t="s">
        <v>219</v>
      </c>
    </row>
    <row r="325" spans="1:21" x14ac:dyDescent="0.35">
      <c r="A325">
        <v>324</v>
      </c>
      <c r="B325" t="s">
        <v>260</v>
      </c>
      <c r="D325" s="5">
        <v>44152</v>
      </c>
      <c r="G325" t="s">
        <v>263</v>
      </c>
      <c r="I325" t="s">
        <v>232</v>
      </c>
      <c r="J325">
        <v>22</v>
      </c>
      <c r="K325">
        <v>50</v>
      </c>
      <c r="L325">
        <v>4</v>
      </c>
      <c r="M325" t="s">
        <v>198</v>
      </c>
      <c r="O325">
        <v>1</v>
      </c>
      <c r="P325">
        <v>2</v>
      </c>
      <c r="Q325">
        <v>1</v>
      </c>
      <c r="R325">
        <f t="shared" si="5"/>
        <v>2</v>
      </c>
      <c r="U325" t="s">
        <v>219</v>
      </c>
    </row>
    <row r="326" spans="1:21" x14ac:dyDescent="0.35">
      <c r="A326">
        <v>325</v>
      </c>
      <c r="B326" t="s">
        <v>260</v>
      </c>
      <c r="D326" s="5">
        <v>44152</v>
      </c>
      <c r="G326" t="s">
        <v>263</v>
      </c>
      <c r="I326" t="s">
        <v>232</v>
      </c>
      <c r="J326">
        <v>22</v>
      </c>
      <c r="K326">
        <v>50</v>
      </c>
      <c r="L326">
        <v>5</v>
      </c>
      <c r="M326" t="s">
        <v>206</v>
      </c>
      <c r="O326">
        <v>1</v>
      </c>
      <c r="P326">
        <v>15</v>
      </c>
      <c r="Q326">
        <v>1</v>
      </c>
      <c r="R326">
        <f t="shared" si="5"/>
        <v>15</v>
      </c>
      <c r="T326" t="s">
        <v>265</v>
      </c>
      <c r="U326" t="s">
        <v>219</v>
      </c>
    </row>
    <row r="327" spans="1:21" x14ac:dyDescent="0.35">
      <c r="A327">
        <v>326</v>
      </c>
      <c r="B327" t="s">
        <v>260</v>
      </c>
      <c r="D327" s="5">
        <v>44152</v>
      </c>
      <c r="G327" t="s">
        <v>263</v>
      </c>
      <c r="I327" t="s">
        <v>232</v>
      </c>
      <c r="J327">
        <v>22</v>
      </c>
      <c r="K327">
        <v>50</v>
      </c>
      <c r="L327">
        <v>5</v>
      </c>
      <c r="M327" t="s">
        <v>206</v>
      </c>
      <c r="O327">
        <v>1</v>
      </c>
      <c r="P327">
        <v>5</v>
      </c>
      <c r="Q327">
        <v>1</v>
      </c>
      <c r="R327">
        <f t="shared" si="5"/>
        <v>5</v>
      </c>
      <c r="T327" t="s">
        <v>264</v>
      </c>
      <c r="U327" t="s">
        <v>219</v>
      </c>
    </row>
    <row r="328" spans="1:21" x14ac:dyDescent="0.35">
      <c r="A328">
        <v>327</v>
      </c>
      <c r="B328" t="s">
        <v>260</v>
      </c>
      <c r="D328" s="5">
        <v>44152</v>
      </c>
      <c r="G328" t="s">
        <v>263</v>
      </c>
      <c r="I328" t="s">
        <v>232</v>
      </c>
      <c r="J328">
        <v>22</v>
      </c>
      <c r="K328">
        <v>50</v>
      </c>
      <c r="L328">
        <v>5</v>
      </c>
      <c r="M328" t="s">
        <v>266</v>
      </c>
      <c r="O328">
        <v>1</v>
      </c>
      <c r="P328">
        <v>5</v>
      </c>
      <c r="Q328">
        <v>1</v>
      </c>
      <c r="R328">
        <f t="shared" si="5"/>
        <v>5</v>
      </c>
      <c r="U328" t="s">
        <v>219</v>
      </c>
    </row>
    <row r="329" spans="1:21" x14ac:dyDescent="0.35">
      <c r="A329">
        <v>328</v>
      </c>
      <c r="B329" t="s">
        <v>260</v>
      </c>
      <c r="D329" s="5">
        <v>44152</v>
      </c>
      <c r="G329" t="s">
        <v>263</v>
      </c>
      <c r="I329" t="s">
        <v>232</v>
      </c>
      <c r="J329">
        <v>22</v>
      </c>
      <c r="K329">
        <v>50</v>
      </c>
      <c r="L329">
        <v>5</v>
      </c>
      <c r="M329" t="s">
        <v>196</v>
      </c>
      <c r="O329">
        <v>1</v>
      </c>
      <c r="P329">
        <v>1</v>
      </c>
      <c r="Q329">
        <v>1</v>
      </c>
      <c r="R329">
        <f t="shared" si="5"/>
        <v>1</v>
      </c>
      <c r="U329" t="s">
        <v>219</v>
      </c>
    </row>
    <row r="330" spans="1:21" x14ac:dyDescent="0.35">
      <c r="A330">
        <v>329</v>
      </c>
      <c r="B330" t="s">
        <v>260</v>
      </c>
      <c r="D330" s="5">
        <v>44152</v>
      </c>
      <c r="G330" t="s">
        <v>263</v>
      </c>
      <c r="I330" t="s">
        <v>232</v>
      </c>
      <c r="J330">
        <v>22</v>
      </c>
      <c r="K330">
        <v>50</v>
      </c>
      <c r="L330">
        <v>5</v>
      </c>
      <c r="M330" t="s">
        <v>216</v>
      </c>
      <c r="O330">
        <v>1</v>
      </c>
      <c r="P330">
        <v>1</v>
      </c>
      <c r="Q330">
        <v>1</v>
      </c>
      <c r="R330">
        <f t="shared" si="5"/>
        <v>1</v>
      </c>
      <c r="U330" t="s">
        <v>219</v>
      </c>
    </row>
    <row r="331" spans="1:21" x14ac:dyDescent="0.35">
      <c r="A331">
        <v>330</v>
      </c>
      <c r="B331" t="s">
        <v>260</v>
      </c>
      <c r="D331" s="5">
        <v>44152</v>
      </c>
      <c r="G331" t="s">
        <v>263</v>
      </c>
      <c r="I331" t="s">
        <v>232</v>
      </c>
      <c r="J331">
        <v>22</v>
      </c>
      <c r="K331">
        <v>50</v>
      </c>
      <c r="L331">
        <v>6</v>
      </c>
      <c r="M331" t="s">
        <v>206</v>
      </c>
      <c r="O331">
        <v>1</v>
      </c>
      <c r="P331">
        <v>45</v>
      </c>
      <c r="Q331">
        <v>1</v>
      </c>
      <c r="R331">
        <f t="shared" si="5"/>
        <v>45</v>
      </c>
      <c r="T331" t="s">
        <v>265</v>
      </c>
      <c r="U331" t="s">
        <v>219</v>
      </c>
    </row>
    <row r="332" spans="1:21" x14ac:dyDescent="0.35">
      <c r="A332">
        <v>331</v>
      </c>
      <c r="B332" t="s">
        <v>260</v>
      </c>
      <c r="D332" s="5">
        <v>44152</v>
      </c>
      <c r="G332" t="s">
        <v>263</v>
      </c>
      <c r="I332" t="s">
        <v>232</v>
      </c>
      <c r="J332">
        <v>22</v>
      </c>
      <c r="K332">
        <v>50</v>
      </c>
      <c r="L332">
        <v>6</v>
      </c>
      <c r="M332" t="s">
        <v>206</v>
      </c>
      <c r="O332">
        <v>1</v>
      </c>
      <c r="P332">
        <v>20</v>
      </c>
      <c r="Q332">
        <v>1</v>
      </c>
      <c r="R332">
        <f t="shared" si="5"/>
        <v>20</v>
      </c>
      <c r="T332" t="s">
        <v>264</v>
      </c>
      <c r="U332" t="s">
        <v>219</v>
      </c>
    </row>
    <row r="333" spans="1:21" x14ac:dyDescent="0.35">
      <c r="A333">
        <v>332</v>
      </c>
      <c r="B333" t="s">
        <v>260</v>
      </c>
      <c r="D333" s="5">
        <v>44152</v>
      </c>
      <c r="G333" t="s">
        <v>263</v>
      </c>
      <c r="I333" t="s">
        <v>232</v>
      </c>
      <c r="J333">
        <v>22</v>
      </c>
      <c r="K333">
        <v>50</v>
      </c>
      <c r="L333">
        <v>6</v>
      </c>
      <c r="M333" t="s">
        <v>196</v>
      </c>
      <c r="O333">
        <v>1</v>
      </c>
      <c r="P333">
        <v>4</v>
      </c>
      <c r="Q333">
        <v>1</v>
      </c>
      <c r="R333">
        <f t="shared" si="5"/>
        <v>4</v>
      </c>
      <c r="U333" t="s">
        <v>219</v>
      </c>
    </row>
    <row r="334" spans="1:21" x14ac:dyDescent="0.35">
      <c r="A334">
        <v>333</v>
      </c>
      <c r="B334" t="s">
        <v>260</v>
      </c>
      <c r="D334" s="5">
        <v>44152</v>
      </c>
      <c r="G334" t="s">
        <v>263</v>
      </c>
      <c r="I334" t="s">
        <v>232</v>
      </c>
      <c r="J334">
        <v>22</v>
      </c>
      <c r="K334">
        <v>50</v>
      </c>
      <c r="L334">
        <v>6</v>
      </c>
      <c r="M334" t="s">
        <v>267</v>
      </c>
      <c r="O334">
        <v>1</v>
      </c>
      <c r="P334">
        <v>2</v>
      </c>
      <c r="Q334">
        <v>1</v>
      </c>
      <c r="R334">
        <f t="shared" si="5"/>
        <v>2</v>
      </c>
      <c r="U334" t="s">
        <v>219</v>
      </c>
    </row>
    <row r="335" spans="1:21" x14ac:dyDescent="0.35">
      <c r="A335">
        <v>334</v>
      </c>
      <c r="B335" t="s">
        <v>260</v>
      </c>
      <c r="D335" s="5">
        <v>44092</v>
      </c>
      <c r="G335" t="s">
        <v>263</v>
      </c>
      <c r="I335" t="s">
        <v>232</v>
      </c>
      <c r="J335">
        <v>25</v>
      </c>
      <c r="K335">
        <v>50</v>
      </c>
      <c r="L335">
        <v>1</v>
      </c>
      <c r="M335" t="s">
        <v>206</v>
      </c>
      <c r="O335">
        <v>1</v>
      </c>
      <c r="P335">
        <v>2500</v>
      </c>
      <c r="Q335">
        <v>1</v>
      </c>
      <c r="R335">
        <f t="shared" si="5"/>
        <v>2500</v>
      </c>
      <c r="U335" t="s">
        <v>219</v>
      </c>
    </row>
    <row r="336" spans="1:21" x14ac:dyDescent="0.35">
      <c r="A336">
        <v>335</v>
      </c>
      <c r="B336" t="s">
        <v>260</v>
      </c>
      <c r="D336" s="5">
        <v>44092</v>
      </c>
      <c r="G336" t="s">
        <v>263</v>
      </c>
      <c r="I336" t="s">
        <v>232</v>
      </c>
      <c r="J336">
        <v>25</v>
      </c>
      <c r="K336">
        <v>50</v>
      </c>
      <c r="L336">
        <v>1</v>
      </c>
      <c r="M336" t="s">
        <v>207</v>
      </c>
      <c r="O336">
        <v>1</v>
      </c>
      <c r="P336">
        <v>140</v>
      </c>
      <c r="Q336">
        <v>1</v>
      </c>
      <c r="R336">
        <f t="shared" si="5"/>
        <v>140</v>
      </c>
      <c r="U336" t="s">
        <v>219</v>
      </c>
    </row>
    <row r="337" spans="1:21" x14ac:dyDescent="0.35">
      <c r="A337">
        <v>336</v>
      </c>
      <c r="B337" t="s">
        <v>260</v>
      </c>
      <c r="D337" s="5">
        <v>44092</v>
      </c>
      <c r="G337" t="s">
        <v>263</v>
      </c>
      <c r="I337" t="s">
        <v>232</v>
      </c>
      <c r="J337">
        <v>25</v>
      </c>
      <c r="K337">
        <v>50</v>
      </c>
      <c r="L337">
        <v>1</v>
      </c>
      <c r="M337" t="s">
        <v>208</v>
      </c>
      <c r="O337">
        <v>1</v>
      </c>
      <c r="P337">
        <v>30</v>
      </c>
      <c r="Q337">
        <v>1</v>
      </c>
      <c r="R337">
        <f t="shared" si="5"/>
        <v>30</v>
      </c>
      <c r="U337" t="s">
        <v>219</v>
      </c>
    </row>
    <row r="338" spans="1:21" x14ac:dyDescent="0.35">
      <c r="A338">
        <v>337</v>
      </c>
      <c r="B338" t="s">
        <v>260</v>
      </c>
      <c r="D338" s="5">
        <v>44092</v>
      </c>
      <c r="G338" t="s">
        <v>263</v>
      </c>
      <c r="I338" t="s">
        <v>232</v>
      </c>
      <c r="J338">
        <v>25</v>
      </c>
      <c r="K338">
        <v>50</v>
      </c>
      <c r="L338">
        <v>1</v>
      </c>
      <c r="M338" t="s">
        <v>201</v>
      </c>
      <c r="O338">
        <v>1</v>
      </c>
      <c r="P338">
        <v>6</v>
      </c>
      <c r="Q338">
        <v>1</v>
      </c>
      <c r="R338">
        <f t="shared" si="5"/>
        <v>6</v>
      </c>
      <c r="U338" t="s">
        <v>219</v>
      </c>
    </row>
    <row r="339" spans="1:21" x14ac:dyDescent="0.35">
      <c r="A339">
        <v>338</v>
      </c>
      <c r="B339" t="s">
        <v>260</v>
      </c>
      <c r="D339" s="5">
        <v>44092</v>
      </c>
      <c r="G339" t="s">
        <v>263</v>
      </c>
      <c r="I339" t="s">
        <v>232</v>
      </c>
      <c r="J339">
        <v>25</v>
      </c>
      <c r="K339">
        <v>50</v>
      </c>
      <c r="L339">
        <v>1</v>
      </c>
      <c r="M339" t="s">
        <v>216</v>
      </c>
      <c r="O339">
        <v>1</v>
      </c>
      <c r="P339">
        <v>2</v>
      </c>
      <c r="Q339">
        <v>1</v>
      </c>
      <c r="R339">
        <f t="shared" si="5"/>
        <v>2</v>
      </c>
      <c r="U339" t="s">
        <v>219</v>
      </c>
    </row>
    <row r="340" spans="1:21" x14ac:dyDescent="0.35">
      <c r="A340">
        <v>339</v>
      </c>
      <c r="B340" t="s">
        <v>260</v>
      </c>
      <c r="D340" s="5">
        <v>44092</v>
      </c>
      <c r="G340" t="s">
        <v>263</v>
      </c>
      <c r="I340" t="s">
        <v>232</v>
      </c>
      <c r="J340">
        <v>25</v>
      </c>
      <c r="K340">
        <v>50</v>
      </c>
      <c r="L340">
        <v>1</v>
      </c>
      <c r="M340" t="s">
        <v>196</v>
      </c>
      <c r="O340">
        <v>0.4</v>
      </c>
      <c r="P340">
        <v>360</v>
      </c>
      <c r="Q340">
        <v>1</v>
      </c>
      <c r="R340">
        <f t="shared" si="5"/>
        <v>144</v>
      </c>
      <c r="U340" t="s">
        <v>219</v>
      </c>
    </row>
    <row r="341" spans="1:21" x14ac:dyDescent="0.35">
      <c r="A341">
        <v>340</v>
      </c>
      <c r="B341" t="s">
        <v>260</v>
      </c>
      <c r="D341" s="5">
        <v>44092</v>
      </c>
      <c r="G341" t="s">
        <v>263</v>
      </c>
      <c r="I341" t="s">
        <v>232</v>
      </c>
      <c r="J341">
        <v>25</v>
      </c>
      <c r="K341">
        <v>50</v>
      </c>
      <c r="L341">
        <v>1</v>
      </c>
      <c r="M341" t="s">
        <v>198</v>
      </c>
      <c r="O341">
        <v>0.6</v>
      </c>
      <c r="P341">
        <v>360</v>
      </c>
      <c r="Q341">
        <v>1</v>
      </c>
      <c r="R341">
        <f t="shared" si="5"/>
        <v>216</v>
      </c>
      <c r="U341" t="s">
        <v>219</v>
      </c>
    </row>
    <row r="342" spans="1:21" x14ac:dyDescent="0.35">
      <c r="A342">
        <v>341</v>
      </c>
      <c r="B342" t="s">
        <v>260</v>
      </c>
      <c r="D342" s="5">
        <v>44092</v>
      </c>
      <c r="G342" t="s">
        <v>263</v>
      </c>
      <c r="I342" t="s">
        <v>232</v>
      </c>
      <c r="J342">
        <v>25</v>
      </c>
      <c r="K342">
        <v>50</v>
      </c>
      <c r="L342">
        <v>2</v>
      </c>
      <c r="M342" t="s">
        <v>206</v>
      </c>
      <c r="O342">
        <v>1</v>
      </c>
      <c r="P342">
        <v>3420</v>
      </c>
      <c r="Q342">
        <v>1</v>
      </c>
      <c r="R342">
        <f t="shared" si="5"/>
        <v>3420</v>
      </c>
      <c r="U342" t="s">
        <v>219</v>
      </c>
    </row>
    <row r="343" spans="1:21" x14ac:dyDescent="0.35">
      <c r="A343">
        <v>342</v>
      </c>
      <c r="B343" t="s">
        <v>260</v>
      </c>
      <c r="D343" s="5">
        <v>44092</v>
      </c>
      <c r="G343" t="s">
        <v>263</v>
      </c>
      <c r="I343" t="s">
        <v>232</v>
      </c>
      <c r="J343">
        <v>25</v>
      </c>
      <c r="K343">
        <v>50</v>
      </c>
      <c r="L343">
        <v>2</v>
      </c>
      <c r="M343" t="s">
        <v>207</v>
      </c>
      <c r="O343">
        <v>1</v>
      </c>
      <c r="P343">
        <v>280</v>
      </c>
      <c r="Q343">
        <v>1</v>
      </c>
      <c r="R343">
        <f t="shared" si="5"/>
        <v>280</v>
      </c>
      <c r="U343" t="s">
        <v>219</v>
      </c>
    </row>
    <row r="344" spans="1:21" x14ac:dyDescent="0.35">
      <c r="A344">
        <v>343</v>
      </c>
      <c r="B344" t="s">
        <v>260</v>
      </c>
      <c r="D344" s="5">
        <v>44092</v>
      </c>
      <c r="G344" t="s">
        <v>263</v>
      </c>
      <c r="I344" t="s">
        <v>232</v>
      </c>
      <c r="J344">
        <v>25</v>
      </c>
      <c r="K344">
        <v>50</v>
      </c>
      <c r="L344">
        <v>2</v>
      </c>
      <c r="M344" t="s">
        <v>208</v>
      </c>
      <c r="O344">
        <v>1</v>
      </c>
      <c r="P344">
        <v>10</v>
      </c>
      <c r="Q344">
        <v>1</v>
      </c>
      <c r="R344">
        <f t="shared" si="5"/>
        <v>10</v>
      </c>
      <c r="U344" t="s">
        <v>219</v>
      </c>
    </row>
    <row r="345" spans="1:21" x14ac:dyDescent="0.35">
      <c r="A345">
        <v>344</v>
      </c>
      <c r="B345" t="s">
        <v>260</v>
      </c>
      <c r="D345" s="5">
        <v>44092</v>
      </c>
      <c r="G345" t="s">
        <v>263</v>
      </c>
      <c r="I345" t="s">
        <v>232</v>
      </c>
      <c r="J345">
        <v>25</v>
      </c>
      <c r="K345">
        <v>50</v>
      </c>
      <c r="L345">
        <v>2</v>
      </c>
      <c r="M345" t="s">
        <v>196</v>
      </c>
      <c r="O345">
        <v>0.3</v>
      </c>
      <c r="P345">
        <v>360</v>
      </c>
      <c r="Q345">
        <v>1</v>
      </c>
      <c r="R345">
        <f t="shared" si="5"/>
        <v>108</v>
      </c>
      <c r="U345" t="s">
        <v>219</v>
      </c>
    </row>
    <row r="346" spans="1:21" x14ac:dyDescent="0.35">
      <c r="A346">
        <v>345</v>
      </c>
      <c r="B346" t="s">
        <v>260</v>
      </c>
      <c r="D346" s="5">
        <v>44092</v>
      </c>
      <c r="G346" t="s">
        <v>263</v>
      </c>
      <c r="I346" t="s">
        <v>232</v>
      </c>
      <c r="J346">
        <v>25</v>
      </c>
      <c r="K346">
        <v>50</v>
      </c>
      <c r="L346">
        <v>2</v>
      </c>
      <c r="M346" t="s">
        <v>198</v>
      </c>
      <c r="O346">
        <v>0.7</v>
      </c>
      <c r="P346">
        <v>360</v>
      </c>
      <c r="Q346">
        <v>1</v>
      </c>
      <c r="R346">
        <f t="shared" si="5"/>
        <v>251.99999999999997</v>
      </c>
      <c r="U346" t="s">
        <v>219</v>
      </c>
    </row>
    <row r="347" spans="1:21" x14ac:dyDescent="0.35">
      <c r="A347">
        <v>346</v>
      </c>
      <c r="B347" t="s">
        <v>260</v>
      </c>
      <c r="D347" s="5">
        <v>44092</v>
      </c>
      <c r="G347" t="s">
        <v>263</v>
      </c>
      <c r="I347" t="s">
        <v>232</v>
      </c>
      <c r="J347">
        <v>25</v>
      </c>
      <c r="K347">
        <v>50</v>
      </c>
      <c r="L347">
        <v>3</v>
      </c>
      <c r="M347" t="s">
        <v>207</v>
      </c>
      <c r="O347">
        <v>1</v>
      </c>
      <c r="P347">
        <v>1660</v>
      </c>
      <c r="Q347">
        <v>1</v>
      </c>
      <c r="R347">
        <f t="shared" si="5"/>
        <v>1660</v>
      </c>
      <c r="U347" t="s">
        <v>219</v>
      </c>
    </row>
    <row r="348" spans="1:21" x14ac:dyDescent="0.35">
      <c r="A348">
        <v>347</v>
      </c>
      <c r="B348" t="s">
        <v>260</v>
      </c>
      <c r="D348" s="5">
        <v>44092</v>
      </c>
      <c r="G348" t="s">
        <v>263</v>
      </c>
      <c r="I348" t="s">
        <v>232</v>
      </c>
      <c r="J348">
        <v>25</v>
      </c>
      <c r="K348">
        <v>50</v>
      </c>
      <c r="L348">
        <v>3</v>
      </c>
      <c r="M348" t="s">
        <v>206</v>
      </c>
      <c r="O348">
        <v>1</v>
      </c>
      <c r="P348">
        <v>2620</v>
      </c>
      <c r="Q348">
        <v>2</v>
      </c>
      <c r="R348">
        <f t="shared" si="5"/>
        <v>5240</v>
      </c>
      <c r="U348" t="s">
        <v>219</v>
      </c>
    </row>
    <row r="349" spans="1:21" x14ac:dyDescent="0.35">
      <c r="A349">
        <v>348</v>
      </c>
      <c r="B349" t="s">
        <v>260</v>
      </c>
      <c r="D349" s="5">
        <v>44092</v>
      </c>
      <c r="G349" t="s">
        <v>263</v>
      </c>
      <c r="I349" t="s">
        <v>232</v>
      </c>
      <c r="J349">
        <v>25</v>
      </c>
      <c r="K349">
        <v>50</v>
      </c>
      <c r="L349">
        <v>3</v>
      </c>
      <c r="M349" t="s">
        <v>205</v>
      </c>
      <c r="O349">
        <v>1</v>
      </c>
      <c r="P349">
        <v>1400</v>
      </c>
      <c r="Q349">
        <v>2</v>
      </c>
      <c r="R349">
        <f t="shared" si="5"/>
        <v>2800</v>
      </c>
      <c r="U349" t="s">
        <v>219</v>
      </c>
    </row>
    <row r="350" spans="1:21" x14ac:dyDescent="0.35">
      <c r="A350">
        <v>349</v>
      </c>
      <c r="B350" t="s">
        <v>260</v>
      </c>
      <c r="D350" s="5">
        <v>44092</v>
      </c>
      <c r="G350" t="s">
        <v>263</v>
      </c>
      <c r="I350" t="s">
        <v>232</v>
      </c>
      <c r="J350">
        <v>25</v>
      </c>
      <c r="K350">
        <v>50</v>
      </c>
      <c r="L350">
        <v>3</v>
      </c>
      <c r="M350" t="s">
        <v>206</v>
      </c>
      <c r="O350">
        <v>1</v>
      </c>
      <c r="P350">
        <v>180</v>
      </c>
      <c r="Q350">
        <v>2</v>
      </c>
      <c r="R350">
        <f t="shared" si="5"/>
        <v>360</v>
      </c>
      <c r="U350" t="s">
        <v>219</v>
      </c>
    </row>
    <row r="351" spans="1:21" x14ac:dyDescent="0.35">
      <c r="A351">
        <v>350</v>
      </c>
      <c r="B351" t="s">
        <v>260</v>
      </c>
      <c r="D351" s="5">
        <v>44092</v>
      </c>
      <c r="G351" t="s">
        <v>263</v>
      </c>
      <c r="I351" t="s">
        <v>232</v>
      </c>
      <c r="J351">
        <v>25</v>
      </c>
      <c r="K351">
        <v>50</v>
      </c>
      <c r="L351">
        <v>3</v>
      </c>
      <c r="M351" t="s">
        <v>207</v>
      </c>
      <c r="O351">
        <v>1</v>
      </c>
      <c r="P351">
        <v>15</v>
      </c>
      <c r="Q351">
        <v>2</v>
      </c>
      <c r="R351">
        <f t="shared" si="5"/>
        <v>30</v>
      </c>
      <c r="U351" t="s">
        <v>219</v>
      </c>
    </row>
    <row r="352" spans="1:21" x14ac:dyDescent="0.35">
      <c r="A352">
        <v>351</v>
      </c>
      <c r="B352" t="s">
        <v>260</v>
      </c>
      <c r="D352" s="5">
        <v>44092</v>
      </c>
      <c r="G352" t="s">
        <v>263</v>
      </c>
      <c r="I352" t="s">
        <v>232</v>
      </c>
      <c r="J352">
        <v>25</v>
      </c>
      <c r="K352">
        <v>50</v>
      </c>
      <c r="L352">
        <v>3</v>
      </c>
      <c r="M352" t="s">
        <v>201</v>
      </c>
      <c r="O352">
        <v>1</v>
      </c>
      <c r="P352">
        <v>20</v>
      </c>
      <c r="Q352">
        <v>2</v>
      </c>
      <c r="R352">
        <f t="shared" si="5"/>
        <v>40</v>
      </c>
      <c r="U352" t="s">
        <v>219</v>
      </c>
    </row>
    <row r="353" spans="1:21" x14ac:dyDescent="0.35">
      <c r="A353">
        <v>352</v>
      </c>
      <c r="B353" t="s">
        <v>260</v>
      </c>
      <c r="D353" s="5">
        <v>44092</v>
      </c>
      <c r="G353" t="s">
        <v>263</v>
      </c>
      <c r="I353" t="s">
        <v>232</v>
      </c>
      <c r="J353">
        <v>25</v>
      </c>
      <c r="K353">
        <v>50</v>
      </c>
      <c r="L353">
        <v>3</v>
      </c>
      <c r="M353" t="s">
        <v>208</v>
      </c>
      <c r="O353">
        <v>1</v>
      </c>
      <c r="P353">
        <v>12</v>
      </c>
      <c r="Q353">
        <v>2</v>
      </c>
      <c r="R353">
        <f t="shared" si="5"/>
        <v>24</v>
      </c>
      <c r="U353" t="s">
        <v>219</v>
      </c>
    </row>
    <row r="354" spans="1:21" x14ac:dyDescent="0.35">
      <c r="A354">
        <v>353</v>
      </c>
      <c r="B354" t="s">
        <v>260</v>
      </c>
      <c r="D354" s="5">
        <v>44092</v>
      </c>
      <c r="G354" t="s">
        <v>263</v>
      </c>
      <c r="I354" t="s">
        <v>232</v>
      </c>
      <c r="J354">
        <v>25</v>
      </c>
      <c r="K354">
        <v>50</v>
      </c>
      <c r="L354">
        <v>3</v>
      </c>
      <c r="M354" t="s">
        <v>216</v>
      </c>
      <c r="O354">
        <v>1</v>
      </c>
      <c r="P354">
        <v>5</v>
      </c>
      <c r="Q354">
        <v>2</v>
      </c>
      <c r="R354">
        <f t="shared" si="5"/>
        <v>10</v>
      </c>
      <c r="U354" t="s">
        <v>219</v>
      </c>
    </row>
    <row r="355" spans="1:21" x14ac:dyDescent="0.35">
      <c r="A355">
        <v>354</v>
      </c>
      <c r="B355" t="s">
        <v>260</v>
      </c>
      <c r="D355" s="5">
        <v>44092</v>
      </c>
      <c r="G355" t="s">
        <v>263</v>
      </c>
      <c r="I355" t="s">
        <v>232</v>
      </c>
      <c r="J355">
        <v>25</v>
      </c>
      <c r="K355">
        <v>50</v>
      </c>
      <c r="L355">
        <v>3</v>
      </c>
      <c r="M355" t="s">
        <v>196</v>
      </c>
      <c r="O355">
        <v>0.4</v>
      </c>
      <c r="P355">
        <v>1160</v>
      </c>
      <c r="Q355">
        <v>2</v>
      </c>
      <c r="R355">
        <f t="shared" si="5"/>
        <v>928</v>
      </c>
      <c r="U355" t="s">
        <v>219</v>
      </c>
    </row>
    <row r="356" spans="1:21" x14ac:dyDescent="0.35">
      <c r="A356">
        <v>355</v>
      </c>
      <c r="B356" t="s">
        <v>260</v>
      </c>
      <c r="D356" s="5">
        <v>44092</v>
      </c>
      <c r="G356" t="s">
        <v>263</v>
      </c>
      <c r="I356" t="s">
        <v>232</v>
      </c>
      <c r="J356">
        <v>25</v>
      </c>
      <c r="K356">
        <v>50</v>
      </c>
      <c r="L356">
        <v>3</v>
      </c>
      <c r="M356" t="s">
        <v>198</v>
      </c>
      <c r="O356">
        <v>0.6</v>
      </c>
      <c r="P356">
        <v>1160</v>
      </c>
      <c r="Q356">
        <v>2</v>
      </c>
      <c r="R356">
        <f t="shared" si="5"/>
        <v>1392</v>
      </c>
      <c r="U356" t="s">
        <v>219</v>
      </c>
    </row>
    <row r="357" spans="1:21" x14ac:dyDescent="0.35">
      <c r="A357">
        <v>356</v>
      </c>
      <c r="B357" t="s">
        <v>260</v>
      </c>
      <c r="D357" s="5">
        <v>44092</v>
      </c>
      <c r="G357" t="s">
        <v>263</v>
      </c>
      <c r="I357" t="s">
        <v>232</v>
      </c>
      <c r="J357">
        <v>25</v>
      </c>
      <c r="K357">
        <v>50</v>
      </c>
      <c r="L357">
        <v>3</v>
      </c>
      <c r="M357" t="s">
        <v>201</v>
      </c>
      <c r="O357">
        <v>1</v>
      </c>
      <c r="P357">
        <v>80</v>
      </c>
      <c r="Q357">
        <v>1</v>
      </c>
      <c r="R357">
        <f t="shared" si="5"/>
        <v>80</v>
      </c>
      <c r="U357" t="s">
        <v>219</v>
      </c>
    </row>
    <row r="358" spans="1:21" x14ac:dyDescent="0.35">
      <c r="A358">
        <v>357</v>
      </c>
      <c r="B358" t="s">
        <v>260</v>
      </c>
      <c r="D358" s="5">
        <v>44092</v>
      </c>
      <c r="G358" t="s">
        <v>263</v>
      </c>
      <c r="I358" t="s">
        <v>232</v>
      </c>
      <c r="J358">
        <v>25</v>
      </c>
      <c r="K358">
        <v>50</v>
      </c>
      <c r="L358">
        <v>4</v>
      </c>
      <c r="M358" t="s">
        <v>205</v>
      </c>
      <c r="O358">
        <v>1</v>
      </c>
      <c r="P358">
        <v>1720</v>
      </c>
      <c r="Q358">
        <v>1.5</v>
      </c>
      <c r="R358">
        <f t="shared" si="5"/>
        <v>2580</v>
      </c>
      <c r="U358" t="s">
        <v>219</v>
      </c>
    </row>
    <row r="359" spans="1:21" x14ac:dyDescent="0.35">
      <c r="A359">
        <v>358</v>
      </c>
      <c r="B359" t="s">
        <v>260</v>
      </c>
      <c r="D359" s="5">
        <v>44092</v>
      </c>
      <c r="G359" t="s">
        <v>263</v>
      </c>
      <c r="I359" t="s">
        <v>232</v>
      </c>
      <c r="J359">
        <v>25</v>
      </c>
      <c r="K359">
        <v>50</v>
      </c>
      <c r="L359">
        <v>4</v>
      </c>
      <c r="M359" t="s">
        <v>208</v>
      </c>
      <c r="O359">
        <v>1</v>
      </c>
      <c r="P359">
        <v>100</v>
      </c>
      <c r="Q359">
        <v>1.5</v>
      </c>
      <c r="R359">
        <f t="shared" si="5"/>
        <v>150</v>
      </c>
      <c r="U359" t="s">
        <v>219</v>
      </c>
    </row>
    <row r="360" spans="1:21" x14ac:dyDescent="0.35">
      <c r="A360">
        <v>359</v>
      </c>
      <c r="B360" t="s">
        <v>260</v>
      </c>
      <c r="D360" s="5">
        <v>44092</v>
      </c>
      <c r="G360" t="s">
        <v>263</v>
      </c>
      <c r="I360" t="s">
        <v>232</v>
      </c>
      <c r="J360">
        <v>25</v>
      </c>
      <c r="K360">
        <v>50</v>
      </c>
      <c r="L360">
        <v>4</v>
      </c>
      <c r="M360" t="s">
        <v>207</v>
      </c>
      <c r="O360">
        <v>1</v>
      </c>
      <c r="P360">
        <v>6</v>
      </c>
      <c r="Q360">
        <v>1.5</v>
      </c>
      <c r="R360">
        <f t="shared" si="5"/>
        <v>9</v>
      </c>
      <c r="U360" t="s">
        <v>219</v>
      </c>
    </row>
    <row r="361" spans="1:21" x14ac:dyDescent="0.35">
      <c r="A361">
        <v>360</v>
      </c>
      <c r="B361" t="s">
        <v>260</v>
      </c>
      <c r="D361" s="5">
        <v>44092</v>
      </c>
      <c r="G361" t="s">
        <v>263</v>
      </c>
      <c r="I361" t="s">
        <v>232</v>
      </c>
      <c r="J361">
        <v>25</v>
      </c>
      <c r="K361">
        <v>50</v>
      </c>
      <c r="L361">
        <v>4</v>
      </c>
      <c r="M361" t="s">
        <v>206</v>
      </c>
      <c r="O361">
        <v>1</v>
      </c>
      <c r="P361">
        <v>120</v>
      </c>
      <c r="Q361">
        <v>1.5</v>
      </c>
      <c r="R361">
        <f t="shared" si="5"/>
        <v>180</v>
      </c>
      <c r="U361" t="s">
        <v>219</v>
      </c>
    </row>
    <row r="362" spans="1:21" x14ac:dyDescent="0.35">
      <c r="A362">
        <v>361</v>
      </c>
      <c r="B362" t="s">
        <v>260</v>
      </c>
      <c r="D362" s="5">
        <v>44092</v>
      </c>
      <c r="G362" t="s">
        <v>263</v>
      </c>
      <c r="I362" t="s">
        <v>232</v>
      </c>
      <c r="J362">
        <v>25</v>
      </c>
      <c r="K362">
        <v>50</v>
      </c>
      <c r="L362">
        <v>4</v>
      </c>
      <c r="M362" t="s">
        <v>196</v>
      </c>
      <c r="O362">
        <v>0.3</v>
      </c>
      <c r="P362">
        <v>1360</v>
      </c>
      <c r="Q362">
        <v>1.5</v>
      </c>
      <c r="R362">
        <f t="shared" si="5"/>
        <v>611.99999999999989</v>
      </c>
      <c r="U362" t="s">
        <v>219</v>
      </c>
    </row>
    <row r="363" spans="1:21" x14ac:dyDescent="0.35">
      <c r="A363">
        <v>362</v>
      </c>
      <c r="B363" t="s">
        <v>260</v>
      </c>
      <c r="D363" s="5">
        <v>44092</v>
      </c>
      <c r="G363" t="s">
        <v>263</v>
      </c>
      <c r="I363" t="s">
        <v>232</v>
      </c>
      <c r="J363">
        <v>25</v>
      </c>
      <c r="K363">
        <v>50</v>
      </c>
      <c r="L363">
        <v>4</v>
      </c>
      <c r="M363" t="s">
        <v>198</v>
      </c>
      <c r="O363">
        <v>0.6</v>
      </c>
      <c r="P363">
        <v>1360</v>
      </c>
      <c r="Q363">
        <v>1.5</v>
      </c>
      <c r="R363">
        <f t="shared" si="5"/>
        <v>1223.9999999999998</v>
      </c>
      <c r="U363" t="s">
        <v>219</v>
      </c>
    </row>
    <row r="364" spans="1:21" x14ac:dyDescent="0.35">
      <c r="A364">
        <v>363</v>
      </c>
      <c r="B364" t="s">
        <v>260</v>
      </c>
      <c r="D364" s="5">
        <v>44092</v>
      </c>
      <c r="G364" t="s">
        <v>263</v>
      </c>
      <c r="I364" t="s">
        <v>232</v>
      </c>
      <c r="J364">
        <v>25</v>
      </c>
      <c r="K364">
        <v>50</v>
      </c>
      <c r="L364">
        <v>4</v>
      </c>
      <c r="M364" t="s">
        <v>208</v>
      </c>
      <c r="O364">
        <v>0.1</v>
      </c>
      <c r="P364">
        <v>1360</v>
      </c>
      <c r="Q364">
        <v>1.5</v>
      </c>
      <c r="R364">
        <f t="shared" si="5"/>
        <v>204.00000000000003</v>
      </c>
      <c r="U364" t="s">
        <v>219</v>
      </c>
    </row>
    <row r="365" spans="1:21" x14ac:dyDescent="0.35">
      <c r="A365">
        <v>364</v>
      </c>
      <c r="B365" t="s">
        <v>260</v>
      </c>
      <c r="D365" s="5">
        <v>44092</v>
      </c>
      <c r="G365" t="s">
        <v>263</v>
      </c>
      <c r="I365" t="s">
        <v>232</v>
      </c>
      <c r="J365">
        <v>25</v>
      </c>
      <c r="K365">
        <v>50</v>
      </c>
      <c r="L365">
        <v>4</v>
      </c>
      <c r="M365" t="s">
        <v>207</v>
      </c>
      <c r="O365">
        <v>1</v>
      </c>
      <c r="P365">
        <v>220</v>
      </c>
      <c r="Q365">
        <v>1</v>
      </c>
      <c r="R365">
        <f t="shared" si="5"/>
        <v>220</v>
      </c>
      <c r="U365" t="s">
        <v>219</v>
      </c>
    </row>
    <row r="366" spans="1:21" x14ac:dyDescent="0.35">
      <c r="A366">
        <v>365</v>
      </c>
      <c r="B366" t="s">
        <v>260</v>
      </c>
      <c r="D366" s="5">
        <v>44092</v>
      </c>
      <c r="G366" t="s">
        <v>263</v>
      </c>
      <c r="I366" t="s">
        <v>232</v>
      </c>
      <c r="J366">
        <v>25</v>
      </c>
      <c r="K366">
        <v>50</v>
      </c>
      <c r="L366">
        <v>4</v>
      </c>
      <c r="M366" t="s">
        <v>206</v>
      </c>
      <c r="O366">
        <v>4</v>
      </c>
      <c r="P366">
        <v>2680</v>
      </c>
      <c r="Q366">
        <v>1</v>
      </c>
      <c r="R366">
        <f t="shared" si="5"/>
        <v>10720</v>
      </c>
      <c r="U366" t="s">
        <v>219</v>
      </c>
    </row>
    <row r="367" spans="1:21" x14ac:dyDescent="0.35">
      <c r="A367">
        <v>366</v>
      </c>
      <c r="B367" t="s">
        <v>260</v>
      </c>
      <c r="D367" s="5">
        <v>44092</v>
      </c>
      <c r="G367" t="s">
        <v>263</v>
      </c>
      <c r="I367" t="s">
        <v>232</v>
      </c>
      <c r="J367">
        <v>25</v>
      </c>
      <c r="K367">
        <v>50</v>
      </c>
      <c r="L367">
        <v>5</v>
      </c>
      <c r="M367" t="s">
        <v>206</v>
      </c>
      <c r="O367">
        <v>1</v>
      </c>
      <c r="P367">
        <v>3640</v>
      </c>
      <c r="Q367">
        <v>1</v>
      </c>
      <c r="R367">
        <f t="shared" si="5"/>
        <v>3640</v>
      </c>
      <c r="U367" t="s">
        <v>219</v>
      </c>
    </row>
    <row r="368" spans="1:21" x14ac:dyDescent="0.35">
      <c r="A368">
        <v>367</v>
      </c>
      <c r="B368" t="s">
        <v>260</v>
      </c>
      <c r="D368" s="5">
        <v>44092</v>
      </c>
      <c r="G368" t="s">
        <v>263</v>
      </c>
      <c r="I368" t="s">
        <v>232</v>
      </c>
      <c r="J368">
        <v>25</v>
      </c>
      <c r="K368">
        <v>50</v>
      </c>
      <c r="L368">
        <v>5</v>
      </c>
      <c r="M368" t="s">
        <v>207</v>
      </c>
      <c r="O368">
        <v>1</v>
      </c>
      <c r="P368">
        <v>180</v>
      </c>
      <c r="Q368">
        <v>1</v>
      </c>
      <c r="R368">
        <f t="shared" si="5"/>
        <v>180</v>
      </c>
      <c r="U368" t="s">
        <v>219</v>
      </c>
    </row>
    <row r="369" spans="1:21" x14ac:dyDescent="0.35">
      <c r="A369">
        <v>368</v>
      </c>
      <c r="B369" t="s">
        <v>260</v>
      </c>
      <c r="D369" s="5">
        <v>44092</v>
      </c>
      <c r="G369" t="s">
        <v>263</v>
      </c>
      <c r="I369" t="s">
        <v>232</v>
      </c>
      <c r="J369">
        <v>25</v>
      </c>
      <c r="K369">
        <v>50</v>
      </c>
      <c r="L369">
        <v>5</v>
      </c>
      <c r="M369" t="s">
        <v>208</v>
      </c>
      <c r="O369">
        <v>1</v>
      </c>
      <c r="P369">
        <v>5</v>
      </c>
      <c r="Q369">
        <v>1</v>
      </c>
      <c r="R369">
        <f t="shared" si="5"/>
        <v>5</v>
      </c>
      <c r="U369" t="s">
        <v>219</v>
      </c>
    </row>
    <row r="370" spans="1:21" x14ac:dyDescent="0.35">
      <c r="A370">
        <v>369</v>
      </c>
      <c r="B370" t="s">
        <v>260</v>
      </c>
      <c r="D370" s="5">
        <v>44092</v>
      </c>
      <c r="G370" t="s">
        <v>263</v>
      </c>
      <c r="I370" t="s">
        <v>232</v>
      </c>
      <c r="J370">
        <v>25</v>
      </c>
      <c r="K370">
        <v>50</v>
      </c>
      <c r="L370">
        <v>5</v>
      </c>
      <c r="M370" t="s">
        <v>196</v>
      </c>
      <c r="O370">
        <v>0.4</v>
      </c>
      <c r="P370">
        <v>140</v>
      </c>
      <c r="Q370">
        <v>1</v>
      </c>
      <c r="R370">
        <f t="shared" si="5"/>
        <v>56</v>
      </c>
      <c r="U370" t="s">
        <v>219</v>
      </c>
    </row>
    <row r="371" spans="1:21" x14ac:dyDescent="0.35">
      <c r="A371">
        <v>370</v>
      </c>
      <c r="B371" t="s">
        <v>260</v>
      </c>
      <c r="D371" s="5">
        <v>44092</v>
      </c>
      <c r="G371" t="s">
        <v>263</v>
      </c>
      <c r="I371" t="s">
        <v>232</v>
      </c>
      <c r="J371">
        <v>25</v>
      </c>
      <c r="K371">
        <v>50</v>
      </c>
      <c r="L371">
        <v>5</v>
      </c>
      <c r="M371" t="s">
        <v>198</v>
      </c>
      <c r="O371">
        <v>0.6</v>
      </c>
      <c r="P371">
        <v>140</v>
      </c>
      <c r="Q371">
        <v>1</v>
      </c>
      <c r="R371">
        <f t="shared" si="5"/>
        <v>84</v>
      </c>
      <c r="U371" t="s">
        <v>219</v>
      </c>
    </row>
    <row r="372" spans="1:21" x14ac:dyDescent="0.35">
      <c r="A372">
        <v>371</v>
      </c>
      <c r="B372" t="s">
        <v>260</v>
      </c>
      <c r="D372" s="5">
        <v>44092</v>
      </c>
      <c r="G372" t="s">
        <v>263</v>
      </c>
      <c r="I372" t="s">
        <v>232</v>
      </c>
      <c r="J372">
        <v>25</v>
      </c>
      <c r="K372">
        <v>50</v>
      </c>
      <c r="L372">
        <v>6</v>
      </c>
      <c r="M372" t="s">
        <v>196</v>
      </c>
      <c r="O372">
        <v>0.5</v>
      </c>
      <c r="P372">
        <v>1100</v>
      </c>
      <c r="Q372">
        <v>1</v>
      </c>
      <c r="R372">
        <f t="shared" si="5"/>
        <v>550</v>
      </c>
      <c r="U372" t="s">
        <v>219</v>
      </c>
    </row>
    <row r="373" spans="1:21" x14ac:dyDescent="0.35">
      <c r="A373">
        <v>372</v>
      </c>
      <c r="B373" t="s">
        <v>260</v>
      </c>
      <c r="D373" s="5">
        <v>44092</v>
      </c>
      <c r="G373" t="s">
        <v>263</v>
      </c>
      <c r="I373" t="s">
        <v>232</v>
      </c>
      <c r="J373">
        <v>25</v>
      </c>
      <c r="K373">
        <v>50</v>
      </c>
      <c r="L373">
        <v>6</v>
      </c>
      <c r="M373" t="s">
        <v>198</v>
      </c>
      <c r="O373">
        <v>0.5</v>
      </c>
      <c r="P373">
        <v>1100</v>
      </c>
      <c r="Q373">
        <v>1</v>
      </c>
      <c r="R373">
        <f t="shared" si="5"/>
        <v>550</v>
      </c>
      <c r="U373" t="s">
        <v>219</v>
      </c>
    </row>
    <row r="374" spans="1:21" x14ac:dyDescent="0.35">
      <c r="A374">
        <v>373</v>
      </c>
      <c r="B374" t="s">
        <v>260</v>
      </c>
      <c r="D374" s="5">
        <v>44092</v>
      </c>
      <c r="G374" t="s">
        <v>263</v>
      </c>
      <c r="I374" t="s">
        <v>232</v>
      </c>
      <c r="J374">
        <v>25</v>
      </c>
      <c r="K374">
        <v>50</v>
      </c>
      <c r="L374">
        <v>6</v>
      </c>
      <c r="M374" t="s">
        <v>208</v>
      </c>
      <c r="O374">
        <v>1</v>
      </c>
      <c r="P374">
        <v>40</v>
      </c>
      <c r="Q374">
        <v>1</v>
      </c>
      <c r="R374">
        <f t="shared" si="5"/>
        <v>40</v>
      </c>
      <c r="U374" t="s">
        <v>219</v>
      </c>
    </row>
    <row r="375" spans="1:21" x14ac:dyDescent="0.35">
      <c r="A375">
        <v>374</v>
      </c>
      <c r="B375" t="s">
        <v>260</v>
      </c>
      <c r="D375" s="5">
        <v>44092</v>
      </c>
      <c r="G375" t="s">
        <v>263</v>
      </c>
      <c r="I375" t="s">
        <v>232</v>
      </c>
      <c r="J375">
        <v>25</v>
      </c>
      <c r="K375">
        <v>50</v>
      </c>
      <c r="L375">
        <v>6</v>
      </c>
      <c r="M375" t="s">
        <v>207</v>
      </c>
      <c r="O375">
        <v>1</v>
      </c>
      <c r="P375">
        <v>320</v>
      </c>
      <c r="Q375">
        <v>1</v>
      </c>
      <c r="R375">
        <f t="shared" si="5"/>
        <v>320</v>
      </c>
      <c r="U375" t="s">
        <v>219</v>
      </c>
    </row>
    <row r="376" spans="1:21" x14ac:dyDescent="0.35">
      <c r="A376">
        <v>375</v>
      </c>
      <c r="B376" t="s">
        <v>260</v>
      </c>
      <c r="D376" s="5">
        <v>44092</v>
      </c>
      <c r="G376" t="s">
        <v>263</v>
      </c>
      <c r="I376" t="s">
        <v>232</v>
      </c>
      <c r="J376">
        <v>25</v>
      </c>
      <c r="K376">
        <v>50</v>
      </c>
      <c r="L376">
        <v>6</v>
      </c>
      <c r="M376" t="s">
        <v>206</v>
      </c>
      <c r="O376">
        <v>1</v>
      </c>
      <c r="P376">
        <v>1500</v>
      </c>
      <c r="Q376">
        <v>1</v>
      </c>
      <c r="R376">
        <f t="shared" si="5"/>
        <v>1500</v>
      </c>
      <c r="U376" t="s">
        <v>219</v>
      </c>
    </row>
    <row r="377" spans="1:21" x14ac:dyDescent="0.35">
      <c r="A377">
        <v>376</v>
      </c>
      <c r="B377" t="s">
        <v>260</v>
      </c>
      <c r="D377" s="5">
        <v>44092</v>
      </c>
      <c r="G377" t="s">
        <v>263</v>
      </c>
      <c r="I377" t="s">
        <v>232</v>
      </c>
      <c r="J377">
        <v>25</v>
      </c>
      <c r="K377">
        <v>50</v>
      </c>
      <c r="L377">
        <v>7</v>
      </c>
      <c r="M377" t="s">
        <v>206</v>
      </c>
      <c r="O377">
        <v>1</v>
      </c>
      <c r="P377">
        <v>1220</v>
      </c>
      <c r="Q377">
        <v>4</v>
      </c>
      <c r="R377">
        <f t="shared" si="5"/>
        <v>4880</v>
      </c>
      <c r="U377" t="s">
        <v>219</v>
      </c>
    </row>
    <row r="378" spans="1:21" x14ac:dyDescent="0.35">
      <c r="A378">
        <v>377</v>
      </c>
      <c r="B378" t="s">
        <v>260</v>
      </c>
      <c r="D378" s="5">
        <v>44092</v>
      </c>
      <c r="G378" t="s">
        <v>263</v>
      </c>
      <c r="I378" t="s">
        <v>232</v>
      </c>
      <c r="J378">
        <v>25</v>
      </c>
      <c r="K378">
        <v>50</v>
      </c>
      <c r="L378">
        <v>7</v>
      </c>
      <c r="M378" t="s">
        <v>205</v>
      </c>
      <c r="O378">
        <v>1</v>
      </c>
      <c r="P378">
        <v>3100</v>
      </c>
      <c r="Q378">
        <v>14</v>
      </c>
      <c r="R378">
        <f t="shared" si="5"/>
        <v>43400</v>
      </c>
      <c r="U378" t="s">
        <v>219</v>
      </c>
    </row>
    <row r="379" spans="1:21" x14ac:dyDescent="0.35">
      <c r="A379">
        <v>378</v>
      </c>
      <c r="B379" t="s">
        <v>260</v>
      </c>
      <c r="D379" s="5">
        <v>44092</v>
      </c>
      <c r="G379" t="s">
        <v>263</v>
      </c>
      <c r="I379" t="s">
        <v>232</v>
      </c>
      <c r="J379">
        <v>25</v>
      </c>
      <c r="K379">
        <v>50</v>
      </c>
      <c r="L379">
        <v>7</v>
      </c>
      <c r="M379" t="s">
        <v>206</v>
      </c>
      <c r="O379">
        <v>1</v>
      </c>
      <c r="P379">
        <v>1240</v>
      </c>
      <c r="Q379">
        <v>14</v>
      </c>
      <c r="R379">
        <f t="shared" si="5"/>
        <v>17360</v>
      </c>
      <c r="U379" t="s">
        <v>219</v>
      </c>
    </row>
    <row r="380" spans="1:21" x14ac:dyDescent="0.35">
      <c r="A380">
        <v>379</v>
      </c>
      <c r="B380" t="s">
        <v>260</v>
      </c>
      <c r="D380" s="5">
        <v>44092</v>
      </c>
      <c r="G380" t="s">
        <v>263</v>
      </c>
      <c r="I380" t="s">
        <v>232</v>
      </c>
      <c r="J380">
        <v>25</v>
      </c>
      <c r="K380">
        <v>50</v>
      </c>
      <c r="L380">
        <v>7</v>
      </c>
      <c r="M380" t="s">
        <v>207</v>
      </c>
      <c r="O380">
        <v>1</v>
      </c>
      <c r="P380">
        <v>460</v>
      </c>
      <c r="Q380">
        <v>14</v>
      </c>
      <c r="R380">
        <f t="shared" si="5"/>
        <v>6440</v>
      </c>
      <c r="U380" t="s">
        <v>219</v>
      </c>
    </row>
    <row r="381" spans="1:21" x14ac:dyDescent="0.35">
      <c r="A381">
        <v>380</v>
      </c>
      <c r="B381" t="s">
        <v>260</v>
      </c>
      <c r="D381" s="5">
        <v>44092</v>
      </c>
      <c r="G381" t="s">
        <v>263</v>
      </c>
      <c r="I381" t="s">
        <v>232</v>
      </c>
      <c r="J381">
        <v>25</v>
      </c>
      <c r="K381">
        <v>50</v>
      </c>
      <c r="L381">
        <v>7</v>
      </c>
      <c r="M381" t="s">
        <v>208</v>
      </c>
      <c r="O381">
        <v>1</v>
      </c>
      <c r="P381">
        <v>15</v>
      </c>
      <c r="Q381">
        <v>14</v>
      </c>
      <c r="R381">
        <f t="shared" si="5"/>
        <v>210</v>
      </c>
      <c r="U381" t="s">
        <v>219</v>
      </c>
    </row>
    <row r="382" spans="1:21" x14ac:dyDescent="0.35">
      <c r="A382">
        <v>381</v>
      </c>
      <c r="B382" t="s">
        <v>260</v>
      </c>
      <c r="D382" s="5">
        <v>44092</v>
      </c>
      <c r="G382" t="s">
        <v>263</v>
      </c>
      <c r="I382" t="s">
        <v>232</v>
      </c>
      <c r="J382">
        <v>25</v>
      </c>
      <c r="K382">
        <v>50</v>
      </c>
      <c r="L382">
        <v>7</v>
      </c>
      <c r="M382" t="s">
        <v>216</v>
      </c>
      <c r="O382">
        <v>1</v>
      </c>
      <c r="P382">
        <v>1</v>
      </c>
      <c r="Q382">
        <v>14</v>
      </c>
      <c r="R382">
        <f t="shared" si="5"/>
        <v>14</v>
      </c>
      <c r="U382" t="s">
        <v>219</v>
      </c>
    </row>
    <row r="383" spans="1:21" x14ac:dyDescent="0.35">
      <c r="A383">
        <v>382</v>
      </c>
      <c r="B383" t="s">
        <v>260</v>
      </c>
      <c r="D383" s="5">
        <v>44092</v>
      </c>
      <c r="G383" t="s">
        <v>263</v>
      </c>
      <c r="I383" t="s">
        <v>232</v>
      </c>
      <c r="J383">
        <v>25</v>
      </c>
      <c r="K383">
        <v>50</v>
      </c>
      <c r="L383">
        <v>7</v>
      </c>
      <c r="M383" t="s">
        <v>196</v>
      </c>
      <c r="O383">
        <v>0.25</v>
      </c>
      <c r="P383">
        <v>1420</v>
      </c>
      <c r="Q383">
        <v>14</v>
      </c>
      <c r="R383">
        <f t="shared" si="5"/>
        <v>4970</v>
      </c>
      <c r="U383" t="s">
        <v>219</v>
      </c>
    </row>
    <row r="384" spans="1:21" x14ac:dyDescent="0.35">
      <c r="A384">
        <v>383</v>
      </c>
      <c r="B384" t="s">
        <v>260</v>
      </c>
      <c r="D384" s="5">
        <v>44092</v>
      </c>
      <c r="G384" t="s">
        <v>263</v>
      </c>
      <c r="I384" t="s">
        <v>232</v>
      </c>
      <c r="J384">
        <v>25</v>
      </c>
      <c r="K384">
        <v>50</v>
      </c>
      <c r="L384">
        <v>7</v>
      </c>
      <c r="M384" t="s">
        <v>198</v>
      </c>
      <c r="O384">
        <v>0.75</v>
      </c>
      <c r="P384">
        <v>1420</v>
      </c>
      <c r="Q384">
        <v>14</v>
      </c>
      <c r="R384">
        <f t="shared" si="5"/>
        <v>14910</v>
      </c>
      <c r="U384" t="s">
        <v>219</v>
      </c>
    </row>
    <row r="385" spans="1:21" x14ac:dyDescent="0.35">
      <c r="A385">
        <v>384</v>
      </c>
      <c r="B385" t="s">
        <v>260</v>
      </c>
      <c r="D385" s="5">
        <v>44092</v>
      </c>
      <c r="G385" t="s">
        <v>263</v>
      </c>
      <c r="I385" t="s">
        <v>232</v>
      </c>
      <c r="J385">
        <v>25</v>
      </c>
      <c r="K385">
        <v>50</v>
      </c>
      <c r="L385">
        <v>7</v>
      </c>
      <c r="M385" t="s">
        <v>268</v>
      </c>
      <c r="O385">
        <v>1</v>
      </c>
      <c r="P385">
        <v>60</v>
      </c>
      <c r="Q385">
        <v>1</v>
      </c>
      <c r="R385">
        <f t="shared" si="5"/>
        <v>60</v>
      </c>
      <c r="U385" t="s">
        <v>219</v>
      </c>
    </row>
    <row r="386" spans="1:21" x14ac:dyDescent="0.35">
      <c r="A386">
        <v>385</v>
      </c>
      <c r="B386" t="s">
        <v>260</v>
      </c>
      <c r="D386" s="5">
        <v>44032</v>
      </c>
      <c r="G386" t="s">
        <v>263</v>
      </c>
      <c r="I386" t="s">
        <v>232</v>
      </c>
      <c r="J386">
        <v>30</v>
      </c>
      <c r="K386">
        <v>50</v>
      </c>
      <c r="L386">
        <v>1</v>
      </c>
      <c r="M386" t="s">
        <v>206</v>
      </c>
      <c r="O386">
        <v>1</v>
      </c>
      <c r="P386">
        <v>170</v>
      </c>
      <c r="Q386">
        <v>1</v>
      </c>
      <c r="R386">
        <f t="shared" si="5"/>
        <v>170</v>
      </c>
      <c r="U386" t="s">
        <v>219</v>
      </c>
    </row>
    <row r="387" spans="1:21" x14ac:dyDescent="0.35">
      <c r="A387">
        <v>386</v>
      </c>
      <c r="B387" t="s">
        <v>260</v>
      </c>
      <c r="D387" s="5">
        <v>44032</v>
      </c>
      <c r="G387" t="s">
        <v>263</v>
      </c>
      <c r="I387" t="s">
        <v>232</v>
      </c>
      <c r="J387">
        <v>30</v>
      </c>
      <c r="K387">
        <v>50</v>
      </c>
      <c r="L387">
        <v>1</v>
      </c>
      <c r="M387" t="s">
        <v>198</v>
      </c>
      <c r="O387">
        <v>1</v>
      </c>
      <c r="P387">
        <v>50</v>
      </c>
      <c r="Q387">
        <v>1</v>
      </c>
      <c r="R387">
        <f t="shared" ref="R387:R450" si="6">O387*Q387*P387</f>
        <v>50</v>
      </c>
      <c r="U387" t="s">
        <v>219</v>
      </c>
    </row>
    <row r="388" spans="1:21" x14ac:dyDescent="0.35">
      <c r="A388">
        <v>387</v>
      </c>
      <c r="B388" t="s">
        <v>260</v>
      </c>
      <c r="D388" s="5">
        <v>44032</v>
      </c>
      <c r="G388" t="s">
        <v>263</v>
      </c>
      <c r="I388" t="s">
        <v>232</v>
      </c>
      <c r="J388">
        <v>30</v>
      </c>
      <c r="K388">
        <v>50</v>
      </c>
      <c r="L388">
        <v>1</v>
      </c>
      <c r="M388" t="s">
        <v>208</v>
      </c>
      <c r="O388">
        <v>1</v>
      </c>
      <c r="P388">
        <v>70</v>
      </c>
      <c r="Q388">
        <v>1</v>
      </c>
      <c r="R388">
        <f t="shared" si="6"/>
        <v>70</v>
      </c>
      <c r="U388" t="s">
        <v>219</v>
      </c>
    </row>
    <row r="389" spans="1:21" x14ac:dyDescent="0.35">
      <c r="A389">
        <v>388</v>
      </c>
      <c r="B389" t="s">
        <v>260</v>
      </c>
      <c r="D389" s="5">
        <v>44032</v>
      </c>
      <c r="G389" t="s">
        <v>263</v>
      </c>
      <c r="I389" t="s">
        <v>232</v>
      </c>
      <c r="J389">
        <v>30</v>
      </c>
      <c r="K389">
        <v>50</v>
      </c>
      <c r="L389">
        <v>1</v>
      </c>
      <c r="M389" t="s">
        <v>196</v>
      </c>
      <c r="O389">
        <v>1</v>
      </c>
      <c r="P389">
        <v>15</v>
      </c>
      <c r="Q389">
        <v>1</v>
      </c>
      <c r="R389">
        <f t="shared" si="6"/>
        <v>15</v>
      </c>
      <c r="U389" t="s">
        <v>219</v>
      </c>
    </row>
    <row r="390" spans="1:21" x14ac:dyDescent="0.35">
      <c r="A390">
        <v>389</v>
      </c>
      <c r="B390" t="s">
        <v>260</v>
      </c>
      <c r="D390" s="5">
        <v>44032</v>
      </c>
      <c r="G390" t="s">
        <v>263</v>
      </c>
      <c r="I390" t="s">
        <v>232</v>
      </c>
      <c r="J390">
        <v>30</v>
      </c>
      <c r="K390">
        <v>50</v>
      </c>
      <c r="L390">
        <v>1</v>
      </c>
      <c r="M390" t="s">
        <v>47</v>
      </c>
      <c r="O390">
        <v>1</v>
      </c>
      <c r="P390">
        <v>6</v>
      </c>
      <c r="Q390">
        <v>1</v>
      </c>
      <c r="R390">
        <f t="shared" si="6"/>
        <v>6</v>
      </c>
      <c r="U390" t="s">
        <v>219</v>
      </c>
    </row>
    <row r="391" spans="1:21" x14ac:dyDescent="0.35">
      <c r="A391">
        <v>390</v>
      </c>
      <c r="B391" t="s">
        <v>260</v>
      </c>
      <c r="D391" s="5">
        <v>44032</v>
      </c>
      <c r="G391" t="s">
        <v>263</v>
      </c>
      <c r="I391" t="s">
        <v>232</v>
      </c>
      <c r="J391">
        <v>30</v>
      </c>
      <c r="K391">
        <v>50</v>
      </c>
      <c r="L391">
        <v>2</v>
      </c>
      <c r="M391" t="s">
        <v>206</v>
      </c>
      <c r="O391">
        <v>1</v>
      </c>
      <c r="P391">
        <v>270</v>
      </c>
      <c r="Q391">
        <v>1</v>
      </c>
      <c r="R391">
        <f t="shared" si="6"/>
        <v>270</v>
      </c>
      <c r="U391" t="s">
        <v>219</v>
      </c>
    </row>
    <row r="392" spans="1:21" x14ac:dyDescent="0.35">
      <c r="A392">
        <v>391</v>
      </c>
      <c r="B392" t="s">
        <v>260</v>
      </c>
      <c r="D392" s="5">
        <v>44032</v>
      </c>
      <c r="G392" t="s">
        <v>263</v>
      </c>
      <c r="I392" t="s">
        <v>232</v>
      </c>
      <c r="J392">
        <v>30</v>
      </c>
      <c r="K392">
        <v>50</v>
      </c>
      <c r="L392">
        <v>2</v>
      </c>
      <c r="M392" t="s">
        <v>208</v>
      </c>
      <c r="O392">
        <v>1</v>
      </c>
      <c r="P392">
        <v>90</v>
      </c>
      <c r="Q392">
        <v>1</v>
      </c>
      <c r="R392">
        <f t="shared" si="6"/>
        <v>90</v>
      </c>
      <c r="U392" t="s">
        <v>219</v>
      </c>
    </row>
    <row r="393" spans="1:21" x14ac:dyDescent="0.35">
      <c r="A393">
        <v>392</v>
      </c>
      <c r="B393" t="s">
        <v>260</v>
      </c>
      <c r="D393" s="5">
        <v>44032</v>
      </c>
      <c r="G393" t="s">
        <v>263</v>
      </c>
      <c r="I393" t="s">
        <v>232</v>
      </c>
      <c r="J393">
        <v>30</v>
      </c>
      <c r="K393">
        <v>50</v>
      </c>
      <c r="L393">
        <v>2</v>
      </c>
      <c r="M393" t="s">
        <v>47</v>
      </c>
      <c r="O393">
        <v>1</v>
      </c>
      <c r="P393">
        <v>50</v>
      </c>
      <c r="Q393">
        <v>1</v>
      </c>
      <c r="R393">
        <f t="shared" si="6"/>
        <v>50</v>
      </c>
      <c r="U393" t="s">
        <v>219</v>
      </c>
    </row>
    <row r="394" spans="1:21" x14ac:dyDescent="0.35">
      <c r="A394">
        <v>393</v>
      </c>
      <c r="B394" t="s">
        <v>260</v>
      </c>
      <c r="D394" s="5">
        <v>44032</v>
      </c>
      <c r="G394" t="s">
        <v>263</v>
      </c>
      <c r="I394" t="s">
        <v>232</v>
      </c>
      <c r="J394">
        <v>30</v>
      </c>
      <c r="K394">
        <v>50</v>
      </c>
      <c r="L394">
        <v>2</v>
      </c>
      <c r="M394" t="s">
        <v>201</v>
      </c>
      <c r="O394">
        <v>1</v>
      </c>
      <c r="P394">
        <v>50</v>
      </c>
      <c r="Q394">
        <v>1</v>
      </c>
      <c r="R394">
        <f t="shared" si="6"/>
        <v>50</v>
      </c>
      <c r="U394" t="s">
        <v>219</v>
      </c>
    </row>
    <row r="395" spans="1:21" x14ac:dyDescent="0.35">
      <c r="A395">
        <v>394</v>
      </c>
      <c r="B395" t="s">
        <v>260</v>
      </c>
      <c r="D395" s="5">
        <v>44032</v>
      </c>
      <c r="G395" t="s">
        <v>263</v>
      </c>
      <c r="I395" t="s">
        <v>232</v>
      </c>
      <c r="J395">
        <v>30</v>
      </c>
      <c r="K395">
        <v>50</v>
      </c>
      <c r="L395">
        <v>2</v>
      </c>
      <c r="M395" t="s">
        <v>198</v>
      </c>
      <c r="O395">
        <v>0.8</v>
      </c>
      <c r="P395">
        <v>1850</v>
      </c>
      <c r="Q395">
        <v>1</v>
      </c>
      <c r="R395">
        <f t="shared" si="6"/>
        <v>1480</v>
      </c>
      <c r="U395" t="s">
        <v>219</v>
      </c>
    </row>
    <row r="396" spans="1:21" x14ac:dyDescent="0.35">
      <c r="A396">
        <v>395</v>
      </c>
      <c r="B396" t="s">
        <v>260</v>
      </c>
      <c r="D396" s="5">
        <v>44032</v>
      </c>
      <c r="G396" t="s">
        <v>263</v>
      </c>
      <c r="I396" t="s">
        <v>232</v>
      </c>
      <c r="J396">
        <v>30</v>
      </c>
      <c r="K396">
        <v>50</v>
      </c>
      <c r="L396">
        <v>2</v>
      </c>
      <c r="M396" t="s">
        <v>196</v>
      </c>
      <c r="O396">
        <v>0.2</v>
      </c>
      <c r="P396">
        <v>1850</v>
      </c>
      <c r="Q396">
        <v>1</v>
      </c>
      <c r="R396">
        <f t="shared" si="6"/>
        <v>370</v>
      </c>
      <c r="U396" t="s">
        <v>219</v>
      </c>
    </row>
    <row r="397" spans="1:21" x14ac:dyDescent="0.35">
      <c r="A397">
        <v>396</v>
      </c>
      <c r="B397" t="s">
        <v>260</v>
      </c>
      <c r="D397" s="5">
        <v>44032</v>
      </c>
      <c r="G397" t="s">
        <v>263</v>
      </c>
      <c r="I397" t="s">
        <v>232</v>
      </c>
      <c r="J397">
        <v>25</v>
      </c>
      <c r="K397">
        <v>50</v>
      </c>
      <c r="L397">
        <v>3</v>
      </c>
      <c r="M397" t="s">
        <v>198</v>
      </c>
      <c r="O397">
        <v>0.7</v>
      </c>
      <c r="P397">
        <v>1020</v>
      </c>
      <c r="Q397">
        <v>1</v>
      </c>
      <c r="R397">
        <f t="shared" si="6"/>
        <v>714</v>
      </c>
      <c r="U397" t="s">
        <v>219</v>
      </c>
    </row>
    <row r="398" spans="1:21" x14ac:dyDescent="0.35">
      <c r="A398">
        <v>397</v>
      </c>
      <c r="B398" t="s">
        <v>260</v>
      </c>
      <c r="D398" s="5">
        <v>44032</v>
      </c>
      <c r="G398" t="s">
        <v>263</v>
      </c>
      <c r="I398" t="s">
        <v>232</v>
      </c>
      <c r="J398">
        <v>25</v>
      </c>
      <c r="K398">
        <v>50</v>
      </c>
      <c r="L398">
        <v>3</v>
      </c>
      <c r="M398" t="s">
        <v>196</v>
      </c>
      <c r="O398">
        <v>0.3</v>
      </c>
      <c r="P398">
        <v>1020</v>
      </c>
      <c r="Q398">
        <v>1</v>
      </c>
      <c r="R398">
        <f t="shared" si="6"/>
        <v>306</v>
      </c>
      <c r="U398" t="s">
        <v>219</v>
      </c>
    </row>
    <row r="399" spans="1:21" x14ac:dyDescent="0.35">
      <c r="A399">
        <v>398</v>
      </c>
      <c r="B399" t="s">
        <v>260</v>
      </c>
      <c r="D399" s="5">
        <v>44032</v>
      </c>
      <c r="G399" t="s">
        <v>263</v>
      </c>
      <c r="I399" t="s">
        <v>232</v>
      </c>
      <c r="J399">
        <v>25</v>
      </c>
      <c r="K399">
        <v>50</v>
      </c>
      <c r="L399">
        <v>3</v>
      </c>
      <c r="M399" t="s">
        <v>208</v>
      </c>
      <c r="O399">
        <v>1</v>
      </c>
      <c r="P399">
        <v>90</v>
      </c>
      <c r="Q399">
        <v>1</v>
      </c>
      <c r="R399">
        <f t="shared" si="6"/>
        <v>90</v>
      </c>
      <c r="U399" t="s">
        <v>219</v>
      </c>
    </row>
    <row r="400" spans="1:21" x14ac:dyDescent="0.35">
      <c r="A400">
        <v>399</v>
      </c>
      <c r="B400" t="s">
        <v>260</v>
      </c>
      <c r="D400" s="5">
        <v>44032</v>
      </c>
      <c r="G400" t="s">
        <v>263</v>
      </c>
      <c r="I400" t="s">
        <v>232</v>
      </c>
      <c r="J400">
        <v>25</v>
      </c>
      <c r="K400">
        <v>50</v>
      </c>
      <c r="L400">
        <v>3</v>
      </c>
      <c r="M400" t="s">
        <v>200</v>
      </c>
      <c r="O400">
        <v>1</v>
      </c>
      <c r="P400">
        <v>20</v>
      </c>
      <c r="Q400">
        <v>1</v>
      </c>
      <c r="R400">
        <f t="shared" si="6"/>
        <v>20</v>
      </c>
      <c r="U400" t="s">
        <v>219</v>
      </c>
    </row>
    <row r="401" spans="1:21" x14ac:dyDescent="0.35">
      <c r="A401">
        <v>400</v>
      </c>
      <c r="B401" t="s">
        <v>260</v>
      </c>
      <c r="D401" s="5">
        <v>44032</v>
      </c>
      <c r="G401" t="s">
        <v>263</v>
      </c>
      <c r="I401" t="s">
        <v>232</v>
      </c>
      <c r="J401">
        <v>25</v>
      </c>
      <c r="K401">
        <v>50</v>
      </c>
      <c r="L401">
        <v>3</v>
      </c>
      <c r="M401" t="s">
        <v>201</v>
      </c>
      <c r="O401">
        <v>1</v>
      </c>
      <c r="P401">
        <v>110</v>
      </c>
      <c r="Q401">
        <v>1</v>
      </c>
      <c r="R401">
        <f t="shared" si="6"/>
        <v>110</v>
      </c>
      <c r="U401" t="s">
        <v>219</v>
      </c>
    </row>
    <row r="402" spans="1:21" x14ac:dyDescent="0.35">
      <c r="A402">
        <v>401</v>
      </c>
      <c r="B402" t="s">
        <v>260</v>
      </c>
      <c r="D402" s="5">
        <v>44032</v>
      </c>
      <c r="G402" t="s">
        <v>263</v>
      </c>
      <c r="I402" t="s">
        <v>232</v>
      </c>
      <c r="J402">
        <v>25</v>
      </c>
      <c r="K402">
        <v>50</v>
      </c>
      <c r="L402">
        <v>3</v>
      </c>
      <c r="M402" t="s">
        <v>206</v>
      </c>
      <c r="O402">
        <v>1</v>
      </c>
      <c r="P402">
        <v>2220</v>
      </c>
      <c r="Q402">
        <v>3</v>
      </c>
      <c r="R402">
        <f t="shared" si="6"/>
        <v>6660</v>
      </c>
      <c r="U402" t="s">
        <v>219</v>
      </c>
    </row>
    <row r="403" spans="1:21" x14ac:dyDescent="0.35">
      <c r="A403">
        <v>402</v>
      </c>
      <c r="B403" t="s">
        <v>260</v>
      </c>
      <c r="D403" s="5">
        <v>44032</v>
      </c>
      <c r="G403" t="s">
        <v>263</v>
      </c>
      <c r="I403" t="s">
        <v>232</v>
      </c>
      <c r="J403">
        <v>30</v>
      </c>
      <c r="K403">
        <v>50</v>
      </c>
      <c r="L403">
        <v>4</v>
      </c>
      <c r="M403" t="s">
        <v>206</v>
      </c>
      <c r="O403">
        <v>1</v>
      </c>
      <c r="P403">
        <v>270</v>
      </c>
      <c r="Q403">
        <v>1</v>
      </c>
      <c r="R403">
        <f t="shared" si="6"/>
        <v>270</v>
      </c>
      <c r="U403" t="s">
        <v>219</v>
      </c>
    </row>
    <row r="404" spans="1:21" x14ac:dyDescent="0.35">
      <c r="A404">
        <v>403</v>
      </c>
      <c r="B404" t="s">
        <v>260</v>
      </c>
      <c r="D404" s="5">
        <v>44032</v>
      </c>
      <c r="G404" t="s">
        <v>263</v>
      </c>
      <c r="I404" t="s">
        <v>232</v>
      </c>
      <c r="J404">
        <v>30</v>
      </c>
      <c r="K404">
        <v>50</v>
      </c>
      <c r="L404">
        <v>4</v>
      </c>
      <c r="M404" t="s">
        <v>196</v>
      </c>
      <c r="O404">
        <v>1</v>
      </c>
      <c r="P404">
        <v>5</v>
      </c>
      <c r="Q404">
        <v>1</v>
      </c>
      <c r="R404">
        <f t="shared" si="6"/>
        <v>5</v>
      </c>
      <c r="U404" t="s">
        <v>219</v>
      </c>
    </row>
    <row r="405" spans="1:21" x14ac:dyDescent="0.35">
      <c r="A405">
        <v>404</v>
      </c>
      <c r="B405" t="s">
        <v>260</v>
      </c>
      <c r="D405" s="5">
        <v>44032</v>
      </c>
      <c r="G405" t="s">
        <v>263</v>
      </c>
      <c r="I405" t="s">
        <v>232</v>
      </c>
      <c r="J405">
        <v>30</v>
      </c>
      <c r="K405">
        <v>50</v>
      </c>
      <c r="L405">
        <v>4</v>
      </c>
      <c r="M405" t="s">
        <v>198</v>
      </c>
      <c r="O405">
        <v>1</v>
      </c>
      <c r="P405">
        <v>20</v>
      </c>
      <c r="Q405">
        <v>1</v>
      </c>
      <c r="R405">
        <f t="shared" si="6"/>
        <v>20</v>
      </c>
      <c r="U405" t="s">
        <v>219</v>
      </c>
    </row>
    <row r="406" spans="1:21" x14ac:dyDescent="0.35">
      <c r="A406">
        <v>405</v>
      </c>
      <c r="B406" t="s">
        <v>260</v>
      </c>
      <c r="D406" s="5">
        <v>44032</v>
      </c>
      <c r="G406" t="s">
        <v>263</v>
      </c>
      <c r="I406" t="s">
        <v>232</v>
      </c>
      <c r="J406">
        <v>30</v>
      </c>
      <c r="K406">
        <v>50</v>
      </c>
      <c r="L406">
        <v>5</v>
      </c>
      <c r="M406" t="s">
        <v>206</v>
      </c>
      <c r="O406">
        <v>1</v>
      </c>
      <c r="P406">
        <v>210</v>
      </c>
      <c r="Q406">
        <v>1</v>
      </c>
      <c r="R406">
        <f t="shared" si="6"/>
        <v>210</v>
      </c>
      <c r="U406" t="s">
        <v>219</v>
      </c>
    </row>
    <row r="407" spans="1:21" x14ac:dyDescent="0.35">
      <c r="A407">
        <v>406</v>
      </c>
      <c r="B407" t="s">
        <v>260</v>
      </c>
      <c r="D407" s="5">
        <v>44032</v>
      </c>
      <c r="G407" t="s">
        <v>263</v>
      </c>
      <c r="I407" t="s">
        <v>232</v>
      </c>
      <c r="J407">
        <v>30</v>
      </c>
      <c r="K407">
        <v>50</v>
      </c>
      <c r="L407">
        <v>5</v>
      </c>
      <c r="M407" t="s">
        <v>201</v>
      </c>
      <c r="O407">
        <v>1</v>
      </c>
      <c r="P407">
        <v>60</v>
      </c>
      <c r="Q407">
        <v>1</v>
      </c>
      <c r="R407">
        <f t="shared" si="6"/>
        <v>60</v>
      </c>
      <c r="U407" t="s">
        <v>219</v>
      </c>
    </row>
    <row r="408" spans="1:21" x14ac:dyDescent="0.35">
      <c r="A408">
        <v>407</v>
      </c>
      <c r="B408" t="s">
        <v>260</v>
      </c>
      <c r="D408" s="5">
        <v>44032</v>
      </c>
      <c r="G408" t="s">
        <v>263</v>
      </c>
      <c r="I408" t="s">
        <v>232</v>
      </c>
      <c r="J408">
        <v>30</v>
      </c>
      <c r="K408">
        <v>50</v>
      </c>
      <c r="L408">
        <v>5</v>
      </c>
      <c r="M408" t="s">
        <v>208</v>
      </c>
      <c r="O408">
        <v>1</v>
      </c>
      <c r="P408">
        <v>40</v>
      </c>
      <c r="Q408">
        <v>1</v>
      </c>
      <c r="R408">
        <f t="shared" si="6"/>
        <v>40</v>
      </c>
      <c r="U408" t="s">
        <v>219</v>
      </c>
    </row>
    <row r="409" spans="1:21" x14ac:dyDescent="0.35">
      <c r="A409">
        <v>408</v>
      </c>
      <c r="B409" t="s">
        <v>260</v>
      </c>
      <c r="D409" s="5">
        <v>44032</v>
      </c>
      <c r="G409" t="s">
        <v>263</v>
      </c>
      <c r="I409" t="s">
        <v>232</v>
      </c>
      <c r="J409">
        <v>30</v>
      </c>
      <c r="K409">
        <v>50</v>
      </c>
      <c r="L409">
        <v>5</v>
      </c>
      <c r="M409" t="s">
        <v>198</v>
      </c>
      <c r="O409">
        <v>1</v>
      </c>
      <c r="P409">
        <v>60</v>
      </c>
      <c r="Q409">
        <v>1</v>
      </c>
      <c r="R409">
        <f t="shared" si="6"/>
        <v>60</v>
      </c>
      <c r="U409" t="s">
        <v>219</v>
      </c>
    </row>
    <row r="410" spans="1:21" x14ac:dyDescent="0.35">
      <c r="A410">
        <v>409</v>
      </c>
      <c r="B410" t="s">
        <v>260</v>
      </c>
      <c r="D410" s="5">
        <v>44032</v>
      </c>
      <c r="G410" t="s">
        <v>263</v>
      </c>
      <c r="I410" t="s">
        <v>232</v>
      </c>
      <c r="J410">
        <v>30</v>
      </c>
      <c r="K410">
        <v>50</v>
      </c>
      <c r="L410">
        <v>5</v>
      </c>
      <c r="M410" t="s">
        <v>196</v>
      </c>
      <c r="O410">
        <v>1</v>
      </c>
      <c r="P410">
        <v>20</v>
      </c>
      <c r="Q410">
        <v>1</v>
      </c>
      <c r="R410">
        <f t="shared" si="6"/>
        <v>20</v>
      </c>
      <c r="U410" t="s">
        <v>219</v>
      </c>
    </row>
    <row r="411" spans="1:21" x14ac:dyDescent="0.35">
      <c r="A411">
        <v>410</v>
      </c>
      <c r="B411" t="s">
        <v>260</v>
      </c>
      <c r="D411" s="5">
        <v>44032</v>
      </c>
      <c r="G411" t="s">
        <v>263</v>
      </c>
      <c r="I411" t="s">
        <v>232</v>
      </c>
      <c r="J411">
        <v>30</v>
      </c>
      <c r="K411">
        <v>50</v>
      </c>
      <c r="L411">
        <v>5</v>
      </c>
      <c r="M411" t="s">
        <v>207</v>
      </c>
      <c r="O411">
        <v>1</v>
      </c>
      <c r="P411">
        <v>10</v>
      </c>
      <c r="Q411">
        <v>1</v>
      </c>
      <c r="R411">
        <f t="shared" si="6"/>
        <v>10</v>
      </c>
      <c r="U411" t="s">
        <v>219</v>
      </c>
    </row>
    <row r="412" spans="1:21" x14ac:dyDescent="0.35">
      <c r="A412">
        <v>411</v>
      </c>
      <c r="B412" t="s">
        <v>260</v>
      </c>
      <c r="D412" s="5">
        <v>44032</v>
      </c>
      <c r="G412" t="s">
        <v>263</v>
      </c>
      <c r="I412" t="s">
        <v>232</v>
      </c>
      <c r="J412">
        <v>25</v>
      </c>
      <c r="K412">
        <v>50</v>
      </c>
      <c r="L412">
        <v>6</v>
      </c>
      <c r="M412" t="s">
        <v>206</v>
      </c>
      <c r="O412">
        <v>1</v>
      </c>
      <c r="P412">
        <v>140</v>
      </c>
      <c r="Q412">
        <v>1</v>
      </c>
      <c r="R412">
        <f t="shared" si="6"/>
        <v>140</v>
      </c>
      <c r="U412" t="s">
        <v>219</v>
      </c>
    </row>
    <row r="413" spans="1:21" x14ac:dyDescent="0.35">
      <c r="A413">
        <v>412</v>
      </c>
      <c r="B413" t="s">
        <v>260</v>
      </c>
      <c r="D413" s="5">
        <v>44032</v>
      </c>
      <c r="G413" t="s">
        <v>263</v>
      </c>
      <c r="I413" t="s">
        <v>232</v>
      </c>
      <c r="J413">
        <v>25</v>
      </c>
      <c r="K413">
        <v>50</v>
      </c>
      <c r="L413">
        <v>6</v>
      </c>
      <c r="M413" t="s">
        <v>198</v>
      </c>
      <c r="O413">
        <v>0.8</v>
      </c>
      <c r="P413">
        <v>810</v>
      </c>
      <c r="Q413">
        <v>1</v>
      </c>
      <c r="R413">
        <f t="shared" si="6"/>
        <v>648</v>
      </c>
      <c r="U413" t="s">
        <v>219</v>
      </c>
    </row>
    <row r="414" spans="1:21" x14ac:dyDescent="0.35">
      <c r="A414">
        <v>413</v>
      </c>
      <c r="B414" t="s">
        <v>260</v>
      </c>
      <c r="D414" s="5">
        <v>44032</v>
      </c>
      <c r="G414" t="s">
        <v>263</v>
      </c>
      <c r="I414" t="s">
        <v>232</v>
      </c>
      <c r="J414">
        <v>25</v>
      </c>
      <c r="K414">
        <v>50</v>
      </c>
      <c r="L414">
        <v>6</v>
      </c>
      <c r="M414" t="s">
        <v>196</v>
      </c>
      <c r="O414">
        <v>0.2</v>
      </c>
      <c r="P414">
        <v>810</v>
      </c>
      <c r="Q414">
        <v>1</v>
      </c>
      <c r="R414">
        <f t="shared" si="6"/>
        <v>162</v>
      </c>
      <c r="U414" t="s">
        <v>219</v>
      </c>
    </row>
    <row r="415" spans="1:21" x14ac:dyDescent="0.35">
      <c r="A415">
        <v>414</v>
      </c>
      <c r="B415" t="s">
        <v>260</v>
      </c>
      <c r="D415" s="5">
        <v>44032</v>
      </c>
      <c r="G415" t="s">
        <v>263</v>
      </c>
      <c r="I415" t="s">
        <v>232</v>
      </c>
      <c r="J415">
        <v>25</v>
      </c>
      <c r="K415">
        <v>50</v>
      </c>
      <c r="L415">
        <v>6</v>
      </c>
      <c r="M415" t="s">
        <v>208</v>
      </c>
      <c r="O415">
        <v>1</v>
      </c>
      <c r="P415">
        <v>70</v>
      </c>
      <c r="Q415">
        <v>1</v>
      </c>
      <c r="R415">
        <f t="shared" si="6"/>
        <v>70</v>
      </c>
      <c r="U415" t="s">
        <v>219</v>
      </c>
    </row>
    <row r="416" spans="1:21" x14ac:dyDescent="0.35">
      <c r="A416">
        <v>415</v>
      </c>
      <c r="B416" t="s">
        <v>260</v>
      </c>
      <c r="D416" s="5">
        <v>44032</v>
      </c>
      <c r="G416" t="s">
        <v>263</v>
      </c>
      <c r="I416" t="s">
        <v>232</v>
      </c>
      <c r="J416">
        <v>25</v>
      </c>
      <c r="K416">
        <v>50</v>
      </c>
      <c r="L416">
        <v>6</v>
      </c>
      <c r="M416" t="s">
        <v>201</v>
      </c>
      <c r="O416">
        <v>1</v>
      </c>
      <c r="P416">
        <v>20</v>
      </c>
      <c r="Q416">
        <v>1</v>
      </c>
      <c r="R416">
        <f t="shared" si="6"/>
        <v>20</v>
      </c>
      <c r="U416" t="s">
        <v>219</v>
      </c>
    </row>
    <row r="417" spans="1:21" x14ac:dyDescent="0.35">
      <c r="A417">
        <v>416</v>
      </c>
      <c r="B417" t="s">
        <v>260</v>
      </c>
      <c r="D417" s="5">
        <v>44157</v>
      </c>
      <c r="I417" t="s">
        <v>232</v>
      </c>
      <c r="J417">
        <v>26</v>
      </c>
      <c r="K417">
        <v>50</v>
      </c>
      <c r="L417">
        <v>1</v>
      </c>
      <c r="M417" t="s">
        <v>205</v>
      </c>
      <c r="O417">
        <v>1</v>
      </c>
      <c r="P417">
        <v>3730</v>
      </c>
      <c r="Q417">
        <v>2.5</v>
      </c>
      <c r="R417">
        <f t="shared" si="6"/>
        <v>9325</v>
      </c>
      <c r="U417" t="s">
        <v>219</v>
      </c>
    </row>
    <row r="418" spans="1:21" x14ac:dyDescent="0.35">
      <c r="A418">
        <v>417</v>
      </c>
      <c r="B418" t="s">
        <v>260</v>
      </c>
      <c r="D418" s="5">
        <v>44157</v>
      </c>
      <c r="I418" t="s">
        <v>232</v>
      </c>
      <c r="J418">
        <v>26</v>
      </c>
      <c r="K418">
        <v>50</v>
      </c>
      <c r="L418">
        <v>1</v>
      </c>
      <c r="M418" t="s">
        <v>206</v>
      </c>
      <c r="O418">
        <v>1</v>
      </c>
      <c r="P418">
        <v>330</v>
      </c>
      <c r="Q418">
        <v>2.5</v>
      </c>
      <c r="R418">
        <f t="shared" si="6"/>
        <v>825</v>
      </c>
      <c r="U418" t="s">
        <v>219</v>
      </c>
    </row>
    <row r="419" spans="1:21" x14ac:dyDescent="0.35">
      <c r="A419">
        <v>418</v>
      </c>
      <c r="B419" t="s">
        <v>260</v>
      </c>
      <c r="D419" s="5">
        <v>44157</v>
      </c>
      <c r="I419" t="s">
        <v>232</v>
      </c>
      <c r="J419">
        <v>26</v>
      </c>
      <c r="K419">
        <v>50</v>
      </c>
      <c r="L419">
        <v>1</v>
      </c>
      <c r="M419" t="s">
        <v>207</v>
      </c>
      <c r="O419">
        <v>1</v>
      </c>
      <c r="P419">
        <v>270</v>
      </c>
      <c r="Q419">
        <v>2.5</v>
      </c>
      <c r="R419">
        <f t="shared" si="6"/>
        <v>675</v>
      </c>
      <c r="U419" t="s">
        <v>219</v>
      </c>
    </row>
    <row r="420" spans="1:21" x14ac:dyDescent="0.35">
      <c r="A420">
        <v>419</v>
      </c>
      <c r="B420" t="s">
        <v>260</v>
      </c>
      <c r="D420" s="5">
        <v>44157</v>
      </c>
      <c r="I420" t="s">
        <v>232</v>
      </c>
      <c r="J420">
        <v>26</v>
      </c>
      <c r="K420">
        <v>50</v>
      </c>
      <c r="L420">
        <v>1</v>
      </c>
      <c r="M420" t="s">
        <v>200</v>
      </c>
      <c r="O420">
        <v>1</v>
      </c>
      <c r="P420">
        <v>110</v>
      </c>
      <c r="Q420">
        <v>2.5</v>
      </c>
      <c r="R420">
        <f t="shared" si="6"/>
        <v>275</v>
      </c>
      <c r="U420" t="s">
        <v>219</v>
      </c>
    </row>
    <row r="421" spans="1:21" x14ac:dyDescent="0.35">
      <c r="A421">
        <v>420</v>
      </c>
      <c r="B421" t="s">
        <v>260</v>
      </c>
      <c r="D421" s="5">
        <v>44157</v>
      </c>
      <c r="I421" t="s">
        <v>232</v>
      </c>
      <c r="J421">
        <v>26</v>
      </c>
      <c r="K421">
        <v>50</v>
      </c>
      <c r="L421">
        <v>1</v>
      </c>
      <c r="M421" t="s">
        <v>269</v>
      </c>
      <c r="O421">
        <v>1</v>
      </c>
      <c r="P421">
        <v>25</v>
      </c>
      <c r="Q421">
        <v>2.5</v>
      </c>
      <c r="R421">
        <f t="shared" si="6"/>
        <v>62.5</v>
      </c>
      <c r="U421" t="s">
        <v>219</v>
      </c>
    </row>
    <row r="422" spans="1:21" x14ac:dyDescent="0.35">
      <c r="A422">
        <v>421</v>
      </c>
      <c r="B422" t="s">
        <v>260</v>
      </c>
      <c r="D422" s="5">
        <v>44157</v>
      </c>
      <c r="I422" t="s">
        <v>232</v>
      </c>
      <c r="J422">
        <v>26</v>
      </c>
      <c r="K422">
        <v>50</v>
      </c>
      <c r="L422">
        <v>1</v>
      </c>
      <c r="M422" t="s">
        <v>201</v>
      </c>
      <c r="O422">
        <v>1</v>
      </c>
      <c r="P422">
        <v>10</v>
      </c>
      <c r="Q422">
        <v>2.5</v>
      </c>
      <c r="R422">
        <f t="shared" si="6"/>
        <v>25</v>
      </c>
      <c r="U422" t="s">
        <v>219</v>
      </c>
    </row>
    <row r="423" spans="1:21" x14ac:dyDescent="0.35">
      <c r="A423">
        <v>422</v>
      </c>
      <c r="B423" t="s">
        <v>260</v>
      </c>
      <c r="D423" s="5">
        <v>44157</v>
      </c>
      <c r="I423" t="s">
        <v>232</v>
      </c>
      <c r="J423">
        <v>26</v>
      </c>
      <c r="K423">
        <v>50</v>
      </c>
      <c r="L423">
        <v>1</v>
      </c>
      <c r="M423" t="s">
        <v>210</v>
      </c>
      <c r="O423">
        <v>1</v>
      </c>
      <c r="P423">
        <v>7</v>
      </c>
      <c r="Q423">
        <v>2.5</v>
      </c>
      <c r="R423">
        <f t="shared" si="6"/>
        <v>17.5</v>
      </c>
      <c r="U423" t="s">
        <v>219</v>
      </c>
    </row>
    <row r="424" spans="1:21" x14ac:dyDescent="0.35">
      <c r="A424">
        <v>423</v>
      </c>
      <c r="B424" t="s">
        <v>260</v>
      </c>
      <c r="D424" s="5">
        <v>44157</v>
      </c>
      <c r="I424" t="s">
        <v>232</v>
      </c>
      <c r="J424">
        <v>26</v>
      </c>
      <c r="K424">
        <v>50</v>
      </c>
      <c r="L424">
        <v>1</v>
      </c>
      <c r="M424" t="s">
        <v>215</v>
      </c>
      <c r="O424">
        <v>1</v>
      </c>
      <c r="P424">
        <v>100</v>
      </c>
      <c r="Q424">
        <v>2.5</v>
      </c>
      <c r="R424">
        <f t="shared" si="6"/>
        <v>250</v>
      </c>
      <c r="U424" t="s">
        <v>219</v>
      </c>
    </row>
    <row r="425" spans="1:21" x14ac:dyDescent="0.35">
      <c r="A425">
        <v>424</v>
      </c>
      <c r="B425" t="s">
        <v>260</v>
      </c>
      <c r="D425" s="5">
        <v>44157</v>
      </c>
      <c r="I425" t="s">
        <v>232</v>
      </c>
      <c r="J425">
        <v>26</v>
      </c>
      <c r="K425">
        <v>50</v>
      </c>
      <c r="L425">
        <v>1</v>
      </c>
      <c r="M425" t="s">
        <v>208</v>
      </c>
      <c r="O425">
        <v>1</v>
      </c>
      <c r="P425">
        <v>10</v>
      </c>
      <c r="Q425">
        <v>2.5</v>
      </c>
      <c r="R425">
        <f t="shared" si="6"/>
        <v>25</v>
      </c>
      <c r="U425" t="s">
        <v>219</v>
      </c>
    </row>
    <row r="426" spans="1:21" x14ac:dyDescent="0.35">
      <c r="A426">
        <v>425</v>
      </c>
      <c r="B426" t="s">
        <v>260</v>
      </c>
      <c r="D426" s="5">
        <v>44157</v>
      </c>
      <c r="I426" t="s">
        <v>232</v>
      </c>
      <c r="J426">
        <v>26</v>
      </c>
      <c r="K426">
        <v>50</v>
      </c>
      <c r="L426">
        <v>1</v>
      </c>
      <c r="M426" t="s">
        <v>216</v>
      </c>
      <c r="O426">
        <v>1</v>
      </c>
      <c r="P426">
        <v>5</v>
      </c>
      <c r="Q426">
        <v>2.5</v>
      </c>
      <c r="R426">
        <f t="shared" si="6"/>
        <v>12.5</v>
      </c>
      <c r="U426" t="s">
        <v>219</v>
      </c>
    </row>
    <row r="427" spans="1:21" x14ac:dyDescent="0.35">
      <c r="A427">
        <v>426</v>
      </c>
      <c r="B427" t="s">
        <v>260</v>
      </c>
      <c r="D427" s="5">
        <v>44157</v>
      </c>
      <c r="I427" t="s">
        <v>232</v>
      </c>
      <c r="J427">
        <v>26</v>
      </c>
      <c r="K427">
        <v>50</v>
      </c>
      <c r="L427">
        <v>1</v>
      </c>
      <c r="M427" t="s">
        <v>196</v>
      </c>
      <c r="O427">
        <v>0.4</v>
      </c>
      <c r="P427">
        <v>2400</v>
      </c>
      <c r="Q427">
        <v>2.5</v>
      </c>
      <c r="R427">
        <f t="shared" si="6"/>
        <v>2400</v>
      </c>
      <c r="U427" t="s">
        <v>219</v>
      </c>
    </row>
    <row r="428" spans="1:21" x14ac:dyDescent="0.35">
      <c r="A428">
        <v>427</v>
      </c>
      <c r="B428" t="s">
        <v>260</v>
      </c>
      <c r="D428" s="5">
        <v>44157</v>
      </c>
      <c r="I428" t="s">
        <v>232</v>
      </c>
      <c r="J428">
        <v>26</v>
      </c>
      <c r="K428">
        <v>50</v>
      </c>
      <c r="L428">
        <v>1</v>
      </c>
      <c r="M428" t="s">
        <v>266</v>
      </c>
      <c r="O428">
        <v>0.55000000000000004</v>
      </c>
      <c r="P428">
        <v>2400</v>
      </c>
      <c r="Q428">
        <v>2.5</v>
      </c>
      <c r="R428">
        <f t="shared" si="6"/>
        <v>3300</v>
      </c>
      <c r="U428" t="s">
        <v>219</v>
      </c>
    </row>
    <row r="429" spans="1:21" x14ac:dyDescent="0.35">
      <c r="A429">
        <v>428</v>
      </c>
      <c r="B429" t="s">
        <v>260</v>
      </c>
      <c r="D429" s="5">
        <v>44157</v>
      </c>
      <c r="I429" t="s">
        <v>232</v>
      </c>
      <c r="J429">
        <v>26</v>
      </c>
      <c r="K429">
        <v>50</v>
      </c>
      <c r="L429">
        <v>1</v>
      </c>
      <c r="M429" t="s">
        <v>47</v>
      </c>
      <c r="O429">
        <v>0.05</v>
      </c>
      <c r="P429">
        <v>2400</v>
      </c>
      <c r="Q429">
        <v>2.5</v>
      </c>
      <c r="R429">
        <f t="shared" si="6"/>
        <v>300</v>
      </c>
      <c r="U429" t="s">
        <v>219</v>
      </c>
    </row>
    <row r="430" spans="1:21" x14ac:dyDescent="0.35">
      <c r="A430">
        <v>429</v>
      </c>
      <c r="B430" t="s">
        <v>260</v>
      </c>
      <c r="D430" s="5">
        <v>44157</v>
      </c>
      <c r="I430" t="s">
        <v>232</v>
      </c>
      <c r="J430">
        <v>26</v>
      </c>
      <c r="K430">
        <v>50</v>
      </c>
      <c r="L430">
        <v>2</v>
      </c>
      <c r="M430" t="s">
        <v>205</v>
      </c>
      <c r="O430">
        <v>1</v>
      </c>
      <c r="P430">
        <v>1790</v>
      </c>
      <c r="Q430">
        <v>7</v>
      </c>
      <c r="R430">
        <f t="shared" si="6"/>
        <v>12530</v>
      </c>
      <c r="U430" t="s">
        <v>219</v>
      </c>
    </row>
    <row r="431" spans="1:21" x14ac:dyDescent="0.35">
      <c r="A431">
        <v>430</v>
      </c>
      <c r="B431" t="s">
        <v>260</v>
      </c>
      <c r="D431" s="5">
        <v>44157</v>
      </c>
      <c r="I431" t="s">
        <v>232</v>
      </c>
      <c r="J431">
        <v>26</v>
      </c>
      <c r="K431">
        <v>50</v>
      </c>
      <c r="L431">
        <v>2</v>
      </c>
      <c r="M431" t="s">
        <v>206</v>
      </c>
      <c r="O431">
        <v>1</v>
      </c>
      <c r="P431">
        <v>220</v>
      </c>
      <c r="Q431">
        <v>7</v>
      </c>
      <c r="R431">
        <f t="shared" si="6"/>
        <v>1540</v>
      </c>
      <c r="U431" t="s">
        <v>219</v>
      </c>
    </row>
    <row r="432" spans="1:21" x14ac:dyDescent="0.35">
      <c r="A432">
        <v>431</v>
      </c>
      <c r="B432" t="s">
        <v>260</v>
      </c>
      <c r="D432" s="5">
        <v>44157</v>
      </c>
      <c r="I432" t="s">
        <v>232</v>
      </c>
      <c r="J432">
        <v>26</v>
      </c>
      <c r="K432">
        <v>50</v>
      </c>
      <c r="L432">
        <v>2</v>
      </c>
      <c r="M432" t="s">
        <v>207</v>
      </c>
      <c r="O432">
        <v>1</v>
      </c>
      <c r="P432">
        <v>7</v>
      </c>
      <c r="Q432">
        <v>7</v>
      </c>
      <c r="R432">
        <f t="shared" si="6"/>
        <v>49</v>
      </c>
      <c r="U432" t="s">
        <v>219</v>
      </c>
    </row>
    <row r="433" spans="1:21" x14ac:dyDescent="0.35">
      <c r="A433">
        <v>432</v>
      </c>
      <c r="B433" t="s">
        <v>260</v>
      </c>
      <c r="D433" s="5">
        <v>44157</v>
      </c>
      <c r="I433" t="s">
        <v>232</v>
      </c>
      <c r="J433">
        <v>26</v>
      </c>
      <c r="K433">
        <v>50</v>
      </c>
      <c r="L433">
        <v>2</v>
      </c>
      <c r="M433" t="s">
        <v>210</v>
      </c>
      <c r="O433">
        <v>1</v>
      </c>
      <c r="P433">
        <v>80</v>
      </c>
      <c r="Q433">
        <v>7</v>
      </c>
      <c r="R433">
        <f t="shared" si="6"/>
        <v>560</v>
      </c>
      <c r="U433" t="s">
        <v>219</v>
      </c>
    </row>
    <row r="434" spans="1:21" x14ac:dyDescent="0.35">
      <c r="A434">
        <v>433</v>
      </c>
      <c r="B434" t="s">
        <v>260</v>
      </c>
      <c r="D434" s="5">
        <v>44157</v>
      </c>
      <c r="I434" t="s">
        <v>232</v>
      </c>
      <c r="J434">
        <v>26</v>
      </c>
      <c r="K434">
        <v>50</v>
      </c>
      <c r="L434">
        <v>2</v>
      </c>
      <c r="M434" t="s">
        <v>270</v>
      </c>
      <c r="O434">
        <v>1</v>
      </c>
      <c r="P434">
        <v>5</v>
      </c>
      <c r="Q434">
        <v>7</v>
      </c>
      <c r="R434">
        <f t="shared" si="6"/>
        <v>35</v>
      </c>
      <c r="U434" t="s">
        <v>219</v>
      </c>
    </row>
    <row r="435" spans="1:21" x14ac:dyDescent="0.35">
      <c r="A435">
        <v>434</v>
      </c>
      <c r="B435" t="s">
        <v>260</v>
      </c>
      <c r="D435" s="5">
        <v>44157</v>
      </c>
      <c r="I435" t="s">
        <v>232</v>
      </c>
      <c r="J435">
        <v>26</v>
      </c>
      <c r="K435">
        <v>50</v>
      </c>
      <c r="L435">
        <v>2</v>
      </c>
      <c r="M435" t="s">
        <v>208</v>
      </c>
      <c r="O435">
        <v>1</v>
      </c>
      <c r="P435">
        <v>3</v>
      </c>
      <c r="Q435">
        <v>7</v>
      </c>
      <c r="R435">
        <f t="shared" si="6"/>
        <v>21</v>
      </c>
      <c r="U435" t="s">
        <v>219</v>
      </c>
    </row>
    <row r="436" spans="1:21" x14ac:dyDescent="0.35">
      <c r="A436">
        <v>435</v>
      </c>
      <c r="B436" t="s">
        <v>260</v>
      </c>
      <c r="D436" s="5">
        <v>44157</v>
      </c>
      <c r="I436" t="s">
        <v>232</v>
      </c>
      <c r="J436">
        <v>26</v>
      </c>
      <c r="K436">
        <v>50</v>
      </c>
      <c r="L436">
        <v>2</v>
      </c>
      <c r="M436" t="s">
        <v>198</v>
      </c>
      <c r="O436">
        <v>1</v>
      </c>
      <c r="P436">
        <v>90</v>
      </c>
      <c r="Q436">
        <v>7</v>
      </c>
      <c r="R436">
        <f t="shared" si="6"/>
        <v>630</v>
      </c>
      <c r="U436" t="s">
        <v>219</v>
      </c>
    </row>
    <row r="437" spans="1:21" x14ac:dyDescent="0.35">
      <c r="A437">
        <v>436</v>
      </c>
      <c r="B437" t="s">
        <v>260</v>
      </c>
      <c r="D437" s="5">
        <v>44157</v>
      </c>
      <c r="I437" t="s">
        <v>232</v>
      </c>
      <c r="J437">
        <v>26</v>
      </c>
      <c r="K437">
        <v>50</v>
      </c>
      <c r="L437">
        <v>2</v>
      </c>
      <c r="M437" t="s">
        <v>196</v>
      </c>
      <c r="O437">
        <v>1</v>
      </c>
      <c r="P437">
        <v>80</v>
      </c>
      <c r="Q437">
        <v>7</v>
      </c>
      <c r="R437">
        <f t="shared" si="6"/>
        <v>560</v>
      </c>
      <c r="U437" t="s">
        <v>219</v>
      </c>
    </row>
    <row r="438" spans="1:21" x14ac:dyDescent="0.35">
      <c r="A438">
        <v>437</v>
      </c>
      <c r="B438" t="s">
        <v>260</v>
      </c>
      <c r="D438" s="5">
        <v>44157</v>
      </c>
      <c r="I438" t="s">
        <v>232</v>
      </c>
      <c r="J438">
        <v>26</v>
      </c>
      <c r="K438">
        <v>50</v>
      </c>
      <c r="L438">
        <v>2</v>
      </c>
      <c r="M438" t="s">
        <v>196</v>
      </c>
      <c r="O438">
        <v>0.4</v>
      </c>
      <c r="P438">
        <v>1300</v>
      </c>
      <c r="Q438">
        <v>7</v>
      </c>
      <c r="R438">
        <f t="shared" si="6"/>
        <v>3640.0000000000005</v>
      </c>
      <c r="U438" t="s">
        <v>219</v>
      </c>
    </row>
    <row r="439" spans="1:21" x14ac:dyDescent="0.35">
      <c r="A439">
        <v>438</v>
      </c>
      <c r="B439" t="s">
        <v>260</v>
      </c>
      <c r="D439" s="5">
        <v>44157</v>
      </c>
      <c r="I439" t="s">
        <v>232</v>
      </c>
      <c r="J439">
        <v>26</v>
      </c>
      <c r="K439">
        <v>50</v>
      </c>
      <c r="L439">
        <v>2</v>
      </c>
      <c r="M439" t="s">
        <v>198</v>
      </c>
      <c r="O439">
        <v>0.55000000000000004</v>
      </c>
      <c r="P439">
        <v>1300</v>
      </c>
      <c r="Q439">
        <v>7</v>
      </c>
      <c r="R439">
        <f t="shared" si="6"/>
        <v>5005.0000000000009</v>
      </c>
      <c r="U439" t="s">
        <v>219</v>
      </c>
    </row>
    <row r="440" spans="1:21" x14ac:dyDescent="0.35">
      <c r="A440">
        <v>439</v>
      </c>
      <c r="B440" t="s">
        <v>260</v>
      </c>
      <c r="D440" s="5">
        <v>44157</v>
      </c>
      <c r="I440" t="s">
        <v>232</v>
      </c>
      <c r="J440">
        <v>26</v>
      </c>
      <c r="K440">
        <v>50</v>
      </c>
      <c r="L440">
        <v>2</v>
      </c>
      <c r="M440" t="s">
        <v>47</v>
      </c>
      <c r="O440">
        <v>0.05</v>
      </c>
      <c r="P440">
        <v>1300</v>
      </c>
      <c r="Q440">
        <v>7</v>
      </c>
      <c r="R440">
        <f t="shared" si="6"/>
        <v>455.00000000000006</v>
      </c>
      <c r="U440" t="s">
        <v>219</v>
      </c>
    </row>
    <row r="441" spans="1:21" x14ac:dyDescent="0.35">
      <c r="A441">
        <v>440</v>
      </c>
      <c r="B441" t="s">
        <v>260</v>
      </c>
      <c r="D441" s="5">
        <v>44157</v>
      </c>
      <c r="I441" t="s">
        <v>232</v>
      </c>
      <c r="J441">
        <v>26</v>
      </c>
      <c r="K441">
        <v>50</v>
      </c>
      <c r="L441">
        <v>6</v>
      </c>
      <c r="M441" t="s">
        <v>205</v>
      </c>
      <c r="O441">
        <v>1</v>
      </c>
      <c r="P441">
        <v>2520</v>
      </c>
      <c r="Q441">
        <v>3</v>
      </c>
      <c r="R441">
        <f t="shared" si="6"/>
        <v>7560</v>
      </c>
      <c r="U441" t="s">
        <v>219</v>
      </c>
    </row>
    <row r="442" spans="1:21" x14ac:dyDescent="0.35">
      <c r="A442">
        <v>441</v>
      </c>
      <c r="B442" t="s">
        <v>260</v>
      </c>
      <c r="D442" s="5">
        <v>44157</v>
      </c>
      <c r="I442" t="s">
        <v>232</v>
      </c>
      <c r="J442">
        <v>26</v>
      </c>
      <c r="K442">
        <v>50</v>
      </c>
      <c r="L442">
        <v>6</v>
      </c>
      <c r="M442" t="s">
        <v>206</v>
      </c>
      <c r="O442">
        <v>1</v>
      </c>
      <c r="P442">
        <v>380</v>
      </c>
      <c r="Q442">
        <v>3</v>
      </c>
      <c r="R442">
        <f t="shared" si="6"/>
        <v>1140</v>
      </c>
      <c r="U442" t="s">
        <v>219</v>
      </c>
    </row>
    <row r="443" spans="1:21" x14ac:dyDescent="0.35">
      <c r="A443">
        <v>442</v>
      </c>
      <c r="B443" t="s">
        <v>260</v>
      </c>
      <c r="D443" s="5">
        <v>44157</v>
      </c>
      <c r="I443" t="s">
        <v>232</v>
      </c>
      <c r="J443">
        <v>26</v>
      </c>
      <c r="K443">
        <v>50</v>
      </c>
      <c r="L443">
        <v>6</v>
      </c>
      <c r="M443" t="s">
        <v>207</v>
      </c>
      <c r="O443">
        <v>1</v>
      </c>
      <c r="P443">
        <v>110</v>
      </c>
      <c r="Q443">
        <v>3</v>
      </c>
      <c r="R443">
        <f t="shared" si="6"/>
        <v>330</v>
      </c>
      <c r="U443" t="s">
        <v>219</v>
      </c>
    </row>
    <row r="444" spans="1:21" x14ac:dyDescent="0.35">
      <c r="A444">
        <v>443</v>
      </c>
      <c r="B444" t="s">
        <v>260</v>
      </c>
      <c r="D444" s="5">
        <v>44157</v>
      </c>
      <c r="I444" t="s">
        <v>232</v>
      </c>
      <c r="J444">
        <v>26</v>
      </c>
      <c r="K444">
        <v>50</v>
      </c>
      <c r="L444">
        <v>6</v>
      </c>
      <c r="M444" t="s">
        <v>210</v>
      </c>
      <c r="O444">
        <v>1</v>
      </c>
      <c r="P444">
        <v>15</v>
      </c>
      <c r="Q444">
        <v>3</v>
      </c>
      <c r="R444">
        <f t="shared" si="6"/>
        <v>45</v>
      </c>
      <c r="U444" t="s">
        <v>219</v>
      </c>
    </row>
    <row r="445" spans="1:21" x14ac:dyDescent="0.35">
      <c r="A445">
        <v>444</v>
      </c>
      <c r="B445" t="s">
        <v>260</v>
      </c>
      <c r="D445" s="5">
        <v>44157</v>
      </c>
      <c r="I445" t="s">
        <v>232</v>
      </c>
      <c r="J445">
        <v>26</v>
      </c>
      <c r="K445">
        <v>50</v>
      </c>
      <c r="L445">
        <v>6</v>
      </c>
      <c r="M445" t="s">
        <v>201</v>
      </c>
      <c r="O445">
        <v>1</v>
      </c>
      <c r="P445">
        <v>30</v>
      </c>
      <c r="Q445">
        <v>3</v>
      </c>
      <c r="R445">
        <f t="shared" si="6"/>
        <v>90</v>
      </c>
      <c r="U445" t="s">
        <v>219</v>
      </c>
    </row>
    <row r="446" spans="1:21" x14ac:dyDescent="0.35">
      <c r="A446">
        <v>445</v>
      </c>
      <c r="B446" t="s">
        <v>260</v>
      </c>
      <c r="D446" s="5">
        <v>44157</v>
      </c>
      <c r="I446" t="s">
        <v>232</v>
      </c>
      <c r="J446">
        <v>26</v>
      </c>
      <c r="K446">
        <v>50</v>
      </c>
      <c r="L446">
        <v>6</v>
      </c>
      <c r="M446" t="s">
        <v>208</v>
      </c>
      <c r="O446">
        <v>1</v>
      </c>
      <c r="P446">
        <v>5</v>
      </c>
      <c r="Q446">
        <v>3</v>
      </c>
      <c r="R446">
        <f t="shared" si="6"/>
        <v>15</v>
      </c>
      <c r="U446" t="s">
        <v>219</v>
      </c>
    </row>
    <row r="447" spans="1:21" x14ac:dyDescent="0.35">
      <c r="A447">
        <v>446</v>
      </c>
      <c r="B447" t="s">
        <v>260</v>
      </c>
      <c r="D447" s="5">
        <v>44157</v>
      </c>
      <c r="I447" t="s">
        <v>232</v>
      </c>
      <c r="J447">
        <v>26</v>
      </c>
      <c r="K447">
        <v>50</v>
      </c>
      <c r="L447">
        <v>6</v>
      </c>
      <c r="M447" t="s">
        <v>215</v>
      </c>
      <c r="O447">
        <v>1</v>
      </c>
      <c r="P447">
        <v>60</v>
      </c>
      <c r="Q447">
        <v>3</v>
      </c>
      <c r="R447">
        <f t="shared" si="6"/>
        <v>180</v>
      </c>
      <c r="U447" t="s">
        <v>219</v>
      </c>
    </row>
    <row r="448" spans="1:21" x14ac:dyDescent="0.35">
      <c r="A448">
        <v>447</v>
      </c>
      <c r="B448" t="s">
        <v>260</v>
      </c>
      <c r="D448" s="5">
        <v>44157</v>
      </c>
      <c r="I448" t="s">
        <v>232</v>
      </c>
      <c r="J448">
        <v>26</v>
      </c>
      <c r="K448">
        <v>50</v>
      </c>
      <c r="L448">
        <v>6</v>
      </c>
      <c r="M448" t="s">
        <v>216</v>
      </c>
      <c r="O448">
        <v>1</v>
      </c>
      <c r="P448">
        <v>5</v>
      </c>
      <c r="Q448">
        <v>3</v>
      </c>
      <c r="R448">
        <f t="shared" si="6"/>
        <v>15</v>
      </c>
      <c r="U448" t="s">
        <v>219</v>
      </c>
    </row>
    <row r="449" spans="1:21" x14ac:dyDescent="0.35">
      <c r="A449">
        <v>448</v>
      </c>
      <c r="B449" t="s">
        <v>260</v>
      </c>
      <c r="D449" s="5">
        <v>44157</v>
      </c>
      <c r="I449" t="s">
        <v>232</v>
      </c>
      <c r="J449">
        <v>26</v>
      </c>
      <c r="K449">
        <v>50</v>
      </c>
      <c r="L449">
        <v>6</v>
      </c>
      <c r="M449" t="s">
        <v>196</v>
      </c>
      <c r="O449">
        <v>0.4</v>
      </c>
      <c r="P449">
        <v>1870</v>
      </c>
      <c r="Q449">
        <v>3</v>
      </c>
      <c r="R449">
        <f t="shared" si="6"/>
        <v>2244.0000000000005</v>
      </c>
      <c r="U449" t="s">
        <v>219</v>
      </c>
    </row>
    <row r="450" spans="1:21" x14ac:dyDescent="0.35">
      <c r="A450">
        <v>449</v>
      </c>
      <c r="B450" t="s">
        <v>260</v>
      </c>
      <c r="D450" s="5">
        <v>44157</v>
      </c>
      <c r="I450" t="s">
        <v>232</v>
      </c>
      <c r="J450">
        <v>26</v>
      </c>
      <c r="K450">
        <v>50</v>
      </c>
      <c r="L450">
        <v>6</v>
      </c>
      <c r="M450" t="s">
        <v>198</v>
      </c>
      <c r="O450">
        <v>0.6</v>
      </c>
      <c r="P450">
        <v>1870</v>
      </c>
      <c r="Q450">
        <v>3</v>
      </c>
      <c r="R450">
        <f t="shared" si="6"/>
        <v>3365.9999999999995</v>
      </c>
      <c r="U450" t="s">
        <v>219</v>
      </c>
    </row>
    <row r="451" spans="1:21" x14ac:dyDescent="0.35">
      <c r="A451">
        <v>450</v>
      </c>
      <c r="B451" t="s">
        <v>260</v>
      </c>
      <c r="D451" s="5">
        <v>44157</v>
      </c>
      <c r="I451" t="s">
        <v>232</v>
      </c>
      <c r="J451">
        <v>26</v>
      </c>
      <c r="K451">
        <v>50</v>
      </c>
      <c r="L451">
        <v>3</v>
      </c>
      <c r="M451" t="s">
        <v>205</v>
      </c>
      <c r="O451">
        <v>1</v>
      </c>
      <c r="P451">
        <v>2150</v>
      </c>
      <c r="Q451">
        <v>15</v>
      </c>
      <c r="R451">
        <f t="shared" ref="R451:R514" si="7">O451*Q451*P451</f>
        <v>32250</v>
      </c>
      <c r="U451" t="s">
        <v>219</v>
      </c>
    </row>
    <row r="452" spans="1:21" x14ac:dyDescent="0.35">
      <c r="A452">
        <v>451</v>
      </c>
      <c r="B452" t="s">
        <v>260</v>
      </c>
      <c r="D452" s="5">
        <v>44157</v>
      </c>
      <c r="I452" t="s">
        <v>232</v>
      </c>
      <c r="J452">
        <v>26</v>
      </c>
      <c r="K452">
        <v>50</v>
      </c>
      <c r="L452">
        <v>3</v>
      </c>
      <c r="M452" t="s">
        <v>206</v>
      </c>
      <c r="O452">
        <v>1</v>
      </c>
      <c r="P452">
        <v>220</v>
      </c>
      <c r="Q452">
        <v>15</v>
      </c>
      <c r="R452">
        <f t="shared" si="7"/>
        <v>3300</v>
      </c>
      <c r="U452" t="s">
        <v>219</v>
      </c>
    </row>
    <row r="453" spans="1:21" x14ac:dyDescent="0.35">
      <c r="A453">
        <v>452</v>
      </c>
      <c r="B453" t="s">
        <v>260</v>
      </c>
      <c r="D453" s="5">
        <v>44157</v>
      </c>
      <c r="I453" t="s">
        <v>232</v>
      </c>
      <c r="J453">
        <v>26</v>
      </c>
      <c r="K453">
        <v>50</v>
      </c>
      <c r="L453">
        <v>3</v>
      </c>
      <c r="M453" t="s">
        <v>207</v>
      </c>
      <c r="O453">
        <v>1</v>
      </c>
      <c r="P453">
        <v>80</v>
      </c>
      <c r="Q453">
        <v>15</v>
      </c>
      <c r="R453">
        <f t="shared" si="7"/>
        <v>1200</v>
      </c>
      <c r="U453" t="s">
        <v>219</v>
      </c>
    </row>
    <row r="454" spans="1:21" x14ac:dyDescent="0.35">
      <c r="A454">
        <v>453</v>
      </c>
      <c r="B454" t="s">
        <v>260</v>
      </c>
      <c r="D454" s="5">
        <v>44157</v>
      </c>
      <c r="I454" t="s">
        <v>232</v>
      </c>
      <c r="J454">
        <v>26</v>
      </c>
      <c r="K454">
        <v>50</v>
      </c>
      <c r="L454">
        <v>3</v>
      </c>
      <c r="M454" t="s">
        <v>201</v>
      </c>
      <c r="O454">
        <v>1</v>
      </c>
      <c r="P454">
        <v>60</v>
      </c>
      <c r="Q454">
        <v>15</v>
      </c>
      <c r="R454">
        <f t="shared" si="7"/>
        <v>900</v>
      </c>
      <c r="U454" t="s">
        <v>219</v>
      </c>
    </row>
    <row r="455" spans="1:21" x14ac:dyDescent="0.35">
      <c r="A455">
        <v>454</v>
      </c>
      <c r="B455" t="s">
        <v>260</v>
      </c>
      <c r="D455" s="5">
        <v>44157</v>
      </c>
      <c r="I455" t="s">
        <v>232</v>
      </c>
      <c r="J455">
        <v>26</v>
      </c>
      <c r="K455">
        <v>50</v>
      </c>
      <c r="L455">
        <v>3</v>
      </c>
      <c r="M455" t="s">
        <v>269</v>
      </c>
      <c r="O455">
        <v>1</v>
      </c>
      <c r="P455">
        <v>2</v>
      </c>
      <c r="Q455">
        <v>15</v>
      </c>
      <c r="R455">
        <f t="shared" si="7"/>
        <v>30</v>
      </c>
      <c r="U455" t="s">
        <v>219</v>
      </c>
    </row>
    <row r="456" spans="1:21" x14ac:dyDescent="0.35">
      <c r="A456">
        <v>455</v>
      </c>
      <c r="B456" t="s">
        <v>260</v>
      </c>
      <c r="D456" s="5">
        <v>44157</v>
      </c>
      <c r="I456" t="s">
        <v>232</v>
      </c>
      <c r="J456">
        <v>26</v>
      </c>
      <c r="K456">
        <v>50</v>
      </c>
      <c r="L456">
        <v>3</v>
      </c>
      <c r="M456" t="s">
        <v>208</v>
      </c>
      <c r="O456">
        <v>1</v>
      </c>
      <c r="P456">
        <v>2</v>
      </c>
      <c r="Q456">
        <v>15</v>
      </c>
      <c r="R456">
        <f t="shared" si="7"/>
        <v>30</v>
      </c>
      <c r="U456" t="s">
        <v>219</v>
      </c>
    </row>
    <row r="457" spans="1:21" x14ac:dyDescent="0.35">
      <c r="A457">
        <v>456</v>
      </c>
      <c r="B457" t="s">
        <v>260</v>
      </c>
      <c r="D457" s="5">
        <v>44157</v>
      </c>
      <c r="I457" t="s">
        <v>232</v>
      </c>
      <c r="J457">
        <v>26</v>
      </c>
      <c r="K457">
        <v>50</v>
      </c>
      <c r="L457">
        <v>3</v>
      </c>
      <c r="M457" t="s">
        <v>216</v>
      </c>
      <c r="O457">
        <v>1</v>
      </c>
      <c r="P457">
        <v>1</v>
      </c>
      <c r="Q457">
        <v>15</v>
      </c>
      <c r="R457">
        <f t="shared" si="7"/>
        <v>15</v>
      </c>
      <c r="U457" t="s">
        <v>219</v>
      </c>
    </row>
    <row r="458" spans="1:21" x14ac:dyDescent="0.35">
      <c r="A458">
        <v>457</v>
      </c>
      <c r="B458" t="s">
        <v>260</v>
      </c>
      <c r="D458" s="5">
        <v>44157</v>
      </c>
      <c r="I458" t="s">
        <v>232</v>
      </c>
      <c r="J458">
        <v>26</v>
      </c>
      <c r="K458">
        <v>50</v>
      </c>
      <c r="L458">
        <v>3</v>
      </c>
      <c r="M458" t="s">
        <v>271</v>
      </c>
      <c r="O458">
        <v>1</v>
      </c>
      <c r="P458">
        <v>1</v>
      </c>
      <c r="Q458">
        <v>15</v>
      </c>
      <c r="R458">
        <f t="shared" si="7"/>
        <v>15</v>
      </c>
      <c r="U458" t="s">
        <v>219</v>
      </c>
    </row>
    <row r="459" spans="1:21" x14ac:dyDescent="0.35">
      <c r="A459">
        <v>458</v>
      </c>
      <c r="B459" t="s">
        <v>260</v>
      </c>
      <c r="D459" s="5">
        <v>44157</v>
      </c>
      <c r="I459" t="s">
        <v>232</v>
      </c>
      <c r="J459">
        <v>26</v>
      </c>
      <c r="K459">
        <v>50</v>
      </c>
      <c r="L459">
        <v>3</v>
      </c>
      <c r="M459" t="s">
        <v>198</v>
      </c>
      <c r="O459">
        <v>0.55000000000000004</v>
      </c>
      <c r="P459">
        <v>1654</v>
      </c>
      <c r="Q459">
        <v>15</v>
      </c>
      <c r="R459">
        <f t="shared" si="7"/>
        <v>13645.5</v>
      </c>
      <c r="U459" t="s">
        <v>219</v>
      </c>
    </row>
    <row r="460" spans="1:21" x14ac:dyDescent="0.35">
      <c r="A460">
        <v>459</v>
      </c>
      <c r="B460" t="s">
        <v>260</v>
      </c>
      <c r="D460" s="5">
        <v>44157</v>
      </c>
      <c r="I460" t="s">
        <v>232</v>
      </c>
      <c r="J460">
        <v>26</v>
      </c>
      <c r="K460">
        <v>50</v>
      </c>
      <c r="L460">
        <v>3</v>
      </c>
      <c r="M460" t="s">
        <v>196</v>
      </c>
      <c r="O460">
        <v>0.4</v>
      </c>
      <c r="P460">
        <v>1654</v>
      </c>
      <c r="Q460">
        <v>15</v>
      </c>
      <c r="R460">
        <f t="shared" si="7"/>
        <v>9924</v>
      </c>
      <c r="U460" t="s">
        <v>219</v>
      </c>
    </row>
    <row r="461" spans="1:21" x14ac:dyDescent="0.35">
      <c r="A461">
        <v>460</v>
      </c>
      <c r="B461" t="s">
        <v>260</v>
      </c>
      <c r="D461" s="5">
        <v>44157</v>
      </c>
      <c r="I461" t="s">
        <v>232</v>
      </c>
      <c r="J461">
        <v>26</v>
      </c>
      <c r="K461">
        <v>50</v>
      </c>
      <c r="L461">
        <v>3</v>
      </c>
      <c r="M461" t="s">
        <v>47</v>
      </c>
      <c r="O461">
        <v>0.05</v>
      </c>
      <c r="P461">
        <v>1654</v>
      </c>
      <c r="Q461">
        <v>15</v>
      </c>
      <c r="R461">
        <f t="shared" si="7"/>
        <v>1240.5</v>
      </c>
      <c r="U461" t="s">
        <v>219</v>
      </c>
    </row>
    <row r="462" spans="1:21" x14ac:dyDescent="0.35">
      <c r="A462">
        <v>461</v>
      </c>
      <c r="B462" t="s">
        <v>260</v>
      </c>
      <c r="D462" s="5">
        <v>44157</v>
      </c>
      <c r="I462" t="s">
        <v>232</v>
      </c>
      <c r="J462">
        <v>26</v>
      </c>
      <c r="K462">
        <v>50</v>
      </c>
      <c r="L462">
        <v>3</v>
      </c>
      <c r="M462" t="s">
        <v>270</v>
      </c>
      <c r="O462">
        <v>1</v>
      </c>
      <c r="P462">
        <v>6</v>
      </c>
      <c r="Q462">
        <v>15</v>
      </c>
      <c r="R462">
        <f t="shared" si="7"/>
        <v>90</v>
      </c>
      <c r="U462" t="s">
        <v>219</v>
      </c>
    </row>
    <row r="463" spans="1:21" x14ac:dyDescent="0.35">
      <c r="A463">
        <v>462</v>
      </c>
      <c r="B463" t="s">
        <v>260</v>
      </c>
      <c r="D463" s="5">
        <v>44157</v>
      </c>
      <c r="I463" t="s">
        <v>232</v>
      </c>
      <c r="J463">
        <v>26</v>
      </c>
      <c r="K463">
        <v>50</v>
      </c>
      <c r="L463">
        <v>4</v>
      </c>
      <c r="M463" t="s">
        <v>205</v>
      </c>
      <c r="O463">
        <v>1</v>
      </c>
      <c r="P463">
        <v>3850</v>
      </c>
      <c r="Q463">
        <v>23</v>
      </c>
      <c r="R463">
        <f t="shared" si="7"/>
        <v>88550</v>
      </c>
      <c r="U463" t="s">
        <v>219</v>
      </c>
    </row>
    <row r="464" spans="1:21" x14ac:dyDescent="0.35">
      <c r="A464">
        <v>463</v>
      </c>
      <c r="B464" t="s">
        <v>260</v>
      </c>
      <c r="D464" s="5">
        <v>44157</v>
      </c>
      <c r="I464" t="s">
        <v>232</v>
      </c>
      <c r="J464">
        <v>26</v>
      </c>
      <c r="K464">
        <v>50</v>
      </c>
      <c r="L464">
        <v>4</v>
      </c>
      <c r="M464" t="s">
        <v>206</v>
      </c>
      <c r="O464">
        <v>1</v>
      </c>
      <c r="P464">
        <v>520</v>
      </c>
      <c r="Q464">
        <v>23</v>
      </c>
      <c r="R464">
        <f t="shared" si="7"/>
        <v>11960</v>
      </c>
      <c r="U464" t="s">
        <v>219</v>
      </c>
    </row>
    <row r="465" spans="1:21" x14ac:dyDescent="0.35">
      <c r="A465">
        <v>464</v>
      </c>
      <c r="B465" t="s">
        <v>260</v>
      </c>
      <c r="D465" s="5">
        <v>44157</v>
      </c>
      <c r="I465" t="s">
        <v>232</v>
      </c>
      <c r="J465">
        <v>26</v>
      </c>
      <c r="K465">
        <v>50</v>
      </c>
      <c r="L465">
        <v>4</v>
      </c>
      <c r="M465" t="s">
        <v>207</v>
      </c>
      <c r="O465">
        <v>1</v>
      </c>
      <c r="P465">
        <v>110</v>
      </c>
      <c r="Q465">
        <v>23</v>
      </c>
      <c r="R465">
        <f t="shared" si="7"/>
        <v>2530</v>
      </c>
      <c r="U465" t="s">
        <v>219</v>
      </c>
    </row>
    <row r="466" spans="1:21" x14ac:dyDescent="0.35">
      <c r="A466">
        <v>465</v>
      </c>
      <c r="B466" t="s">
        <v>260</v>
      </c>
      <c r="D466" s="5">
        <v>44157</v>
      </c>
      <c r="I466" t="s">
        <v>232</v>
      </c>
      <c r="J466">
        <v>26</v>
      </c>
      <c r="K466">
        <v>50</v>
      </c>
      <c r="L466">
        <v>4</v>
      </c>
      <c r="M466" t="s">
        <v>270</v>
      </c>
      <c r="O466">
        <v>1</v>
      </c>
      <c r="P466">
        <v>40</v>
      </c>
      <c r="Q466">
        <v>23</v>
      </c>
      <c r="R466">
        <f t="shared" si="7"/>
        <v>920</v>
      </c>
      <c r="U466" t="s">
        <v>219</v>
      </c>
    </row>
    <row r="467" spans="1:21" x14ac:dyDescent="0.35">
      <c r="A467">
        <v>466</v>
      </c>
      <c r="B467" t="s">
        <v>260</v>
      </c>
      <c r="D467" s="5">
        <v>44157</v>
      </c>
      <c r="I467" t="s">
        <v>232</v>
      </c>
      <c r="J467">
        <v>26</v>
      </c>
      <c r="K467">
        <v>50</v>
      </c>
      <c r="L467">
        <v>4</v>
      </c>
      <c r="M467" t="s">
        <v>210</v>
      </c>
      <c r="O467">
        <v>1</v>
      </c>
      <c r="P467">
        <v>240</v>
      </c>
      <c r="Q467">
        <v>23</v>
      </c>
      <c r="R467">
        <f t="shared" si="7"/>
        <v>5520</v>
      </c>
      <c r="U467" t="s">
        <v>219</v>
      </c>
    </row>
    <row r="468" spans="1:21" x14ac:dyDescent="0.35">
      <c r="A468">
        <v>467</v>
      </c>
      <c r="B468" t="s">
        <v>260</v>
      </c>
      <c r="D468" s="5">
        <v>44157</v>
      </c>
      <c r="I468" t="s">
        <v>232</v>
      </c>
      <c r="J468">
        <v>26</v>
      </c>
      <c r="K468">
        <v>50</v>
      </c>
      <c r="L468">
        <v>4</v>
      </c>
      <c r="M468" t="s">
        <v>201</v>
      </c>
      <c r="O468">
        <v>1</v>
      </c>
      <c r="P468">
        <v>90</v>
      </c>
      <c r="Q468">
        <v>23</v>
      </c>
      <c r="R468">
        <f t="shared" si="7"/>
        <v>2070</v>
      </c>
      <c r="U468" t="s">
        <v>219</v>
      </c>
    </row>
    <row r="469" spans="1:21" x14ac:dyDescent="0.35">
      <c r="A469">
        <v>468</v>
      </c>
      <c r="B469" t="s">
        <v>260</v>
      </c>
      <c r="D469" s="5">
        <v>44157</v>
      </c>
      <c r="I469" t="s">
        <v>232</v>
      </c>
      <c r="J469">
        <v>26</v>
      </c>
      <c r="K469">
        <v>50</v>
      </c>
      <c r="L469">
        <v>4</v>
      </c>
      <c r="M469" t="s">
        <v>215</v>
      </c>
      <c r="O469">
        <v>1</v>
      </c>
      <c r="P469">
        <v>90</v>
      </c>
      <c r="Q469">
        <v>23</v>
      </c>
      <c r="R469">
        <f t="shared" si="7"/>
        <v>2070</v>
      </c>
      <c r="U469" t="s">
        <v>219</v>
      </c>
    </row>
    <row r="470" spans="1:21" x14ac:dyDescent="0.35">
      <c r="A470">
        <v>469</v>
      </c>
      <c r="B470" t="s">
        <v>260</v>
      </c>
      <c r="D470" s="5">
        <v>44157</v>
      </c>
      <c r="I470" t="s">
        <v>232</v>
      </c>
      <c r="J470">
        <v>26</v>
      </c>
      <c r="K470">
        <v>50</v>
      </c>
      <c r="L470">
        <v>4</v>
      </c>
      <c r="M470" t="s">
        <v>208</v>
      </c>
      <c r="O470">
        <v>1</v>
      </c>
      <c r="P470">
        <v>5</v>
      </c>
      <c r="Q470">
        <v>23</v>
      </c>
      <c r="R470">
        <f t="shared" si="7"/>
        <v>115</v>
      </c>
      <c r="U470" t="s">
        <v>219</v>
      </c>
    </row>
    <row r="471" spans="1:21" x14ac:dyDescent="0.35">
      <c r="A471">
        <v>470</v>
      </c>
      <c r="B471" t="s">
        <v>260</v>
      </c>
      <c r="D471" s="5">
        <v>44157</v>
      </c>
      <c r="I471" t="s">
        <v>232</v>
      </c>
      <c r="J471">
        <v>26</v>
      </c>
      <c r="K471">
        <v>50</v>
      </c>
      <c r="L471">
        <v>4</v>
      </c>
      <c r="M471" t="s">
        <v>216</v>
      </c>
      <c r="O471">
        <v>1</v>
      </c>
      <c r="P471">
        <v>5</v>
      </c>
      <c r="Q471">
        <v>23</v>
      </c>
      <c r="R471">
        <f t="shared" si="7"/>
        <v>115</v>
      </c>
      <c r="U471" t="s">
        <v>219</v>
      </c>
    </row>
    <row r="472" spans="1:21" x14ac:dyDescent="0.35">
      <c r="A472">
        <v>471</v>
      </c>
      <c r="B472" t="s">
        <v>260</v>
      </c>
      <c r="D472" s="5">
        <v>44157</v>
      </c>
      <c r="I472" t="s">
        <v>232</v>
      </c>
      <c r="J472">
        <v>26</v>
      </c>
      <c r="K472">
        <v>50</v>
      </c>
      <c r="L472">
        <v>4</v>
      </c>
      <c r="M472" t="s">
        <v>198</v>
      </c>
      <c r="O472">
        <v>0.55000000000000004</v>
      </c>
      <c r="P472">
        <v>2560</v>
      </c>
      <c r="Q472">
        <v>23</v>
      </c>
      <c r="R472">
        <f t="shared" si="7"/>
        <v>32384</v>
      </c>
      <c r="U472" t="s">
        <v>219</v>
      </c>
    </row>
    <row r="473" spans="1:21" x14ac:dyDescent="0.35">
      <c r="A473">
        <v>472</v>
      </c>
      <c r="B473" t="s">
        <v>260</v>
      </c>
      <c r="D473" s="5">
        <v>44157</v>
      </c>
      <c r="I473" t="s">
        <v>232</v>
      </c>
      <c r="J473">
        <v>26</v>
      </c>
      <c r="K473">
        <v>50</v>
      </c>
      <c r="L473">
        <v>4</v>
      </c>
      <c r="M473" t="s">
        <v>196</v>
      </c>
      <c r="O473">
        <v>0.4</v>
      </c>
      <c r="P473">
        <v>2560</v>
      </c>
      <c r="Q473">
        <v>23</v>
      </c>
      <c r="R473">
        <f t="shared" si="7"/>
        <v>23552.000000000004</v>
      </c>
      <c r="U473" t="s">
        <v>219</v>
      </c>
    </row>
    <row r="474" spans="1:21" x14ac:dyDescent="0.35">
      <c r="A474">
        <v>473</v>
      </c>
      <c r="B474" t="s">
        <v>260</v>
      </c>
      <c r="D474" s="5">
        <v>44157</v>
      </c>
      <c r="I474" t="s">
        <v>232</v>
      </c>
      <c r="J474">
        <v>26</v>
      </c>
      <c r="K474">
        <v>50</v>
      </c>
      <c r="L474">
        <v>4</v>
      </c>
      <c r="M474" t="s">
        <v>47</v>
      </c>
      <c r="O474">
        <v>0.05</v>
      </c>
      <c r="P474">
        <v>2560</v>
      </c>
      <c r="Q474">
        <v>23</v>
      </c>
      <c r="R474">
        <f t="shared" si="7"/>
        <v>2944.0000000000005</v>
      </c>
      <c r="U474" t="s">
        <v>219</v>
      </c>
    </row>
    <row r="475" spans="1:21" x14ac:dyDescent="0.35">
      <c r="A475">
        <v>474</v>
      </c>
      <c r="B475" t="s">
        <v>260</v>
      </c>
      <c r="D475" s="5">
        <v>44157</v>
      </c>
      <c r="I475" t="s">
        <v>232</v>
      </c>
      <c r="J475">
        <v>26</v>
      </c>
      <c r="K475">
        <v>50</v>
      </c>
      <c r="L475">
        <v>5</v>
      </c>
      <c r="M475" t="s">
        <v>205</v>
      </c>
      <c r="O475">
        <v>1</v>
      </c>
      <c r="P475">
        <v>3400</v>
      </c>
      <c r="Q475" t="s">
        <v>273</v>
      </c>
      <c r="R475" t="e">
        <f t="shared" si="7"/>
        <v>#VALUE!</v>
      </c>
      <c r="T475" t="s">
        <v>272</v>
      </c>
      <c r="U475" t="s">
        <v>219</v>
      </c>
    </row>
    <row r="476" spans="1:21" x14ac:dyDescent="0.35">
      <c r="A476">
        <v>475</v>
      </c>
      <c r="B476" t="s">
        <v>260</v>
      </c>
      <c r="D476" s="5">
        <v>44157</v>
      </c>
      <c r="I476" t="s">
        <v>232</v>
      </c>
      <c r="J476">
        <v>26</v>
      </c>
      <c r="K476">
        <v>50</v>
      </c>
      <c r="L476">
        <v>5</v>
      </c>
      <c r="M476" t="s">
        <v>206</v>
      </c>
      <c r="O476">
        <v>1</v>
      </c>
      <c r="P476">
        <v>690</v>
      </c>
      <c r="Q476" t="s">
        <v>273</v>
      </c>
      <c r="R476" t="e">
        <f t="shared" si="7"/>
        <v>#VALUE!</v>
      </c>
      <c r="U476" t="s">
        <v>219</v>
      </c>
    </row>
    <row r="477" spans="1:21" x14ac:dyDescent="0.35">
      <c r="A477">
        <v>476</v>
      </c>
      <c r="B477" t="s">
        <v>260</v>
      </c>
      <c r="D477" s="5">
        <v>44157</v>
      </c>
      <c r="I477" t="s">
        <v>232</v>
      </c>
      <c r="J477">
        <v>26</v>
      </c>
      <c r="K477">
        <v>50</v>
      </c>
      <c r="L477">
        <v>5</v>
      </c>
      <c r="M477" t="s">
        <v>207</v>
      </c>
      <c r="O477">
        <v>1</v>
      </c>
      <c r="P477">
        <v>270</v>
      </c>
      <c r="Q477" t="s">
        <v>273</v>
      </c>
      <c r="R477" t="e">
        <f t="shared" si="7"/>
        <v>#VALUE!</v>
      </c>
      <c r="U477" t="s">
        <v>219</v>
      </c>
    </row>
    <row r="478" spans="1:21" x14ac:dyDescent="0.35">
      <c r="A478">
        <v>477</v>
      </c>
      <c r="B478" t="s">
        <v>260</v>
      </c>
      <c r="D478" s="5">
        <v>44157</v>
      </c>
      <c r="I478" t="s">
        <v>232</v>
      </c>
      <c r="J478">
        <v>26</v>
      </c>
      <c r="K478">
        <v>50</v>
      </c>
      <c r="L478">
        <v>5</v>
      </c>
      <c r="M478" t="s">
        <v>210</v>
      </c>
      <c r="O478">
        <v>1</v>
      </c>
      <c r="P478">
        <v>110</v>
      </c>
      <c r="Q478" t="s">
        <v>273</v>
      </c>
      <c r="R478" t="e">
        <f t="shared" si="7"/>
        <v>#VALUE!</v>
      </c>
      <c r="U478" t="s">
        <v>219</v>
      </c>
    </row>
    <row r="479" spans="1:21" x14ac:dyDescent="0.35">
      <c r="A479">
        <v>478</v>
      </c>
      <c r="B479" t="s">
        <v>260</v>
      </c>
      <c r="D479" s="5">
        <v>44157</v>
      </c>
      <c r="I479" t="s">
        <v>232</v>
      </c>
      <c r="J479">
        <v>26</v>
      </c>
      <c r="K479">
        <v>50</v>
      </c>
      <c r="L479">
        <v>5</v>
      </c>
      <c r="M479" t="s">
        <v>270</v>
      </c>
      <c r="O479">
        <v>1</v>
      </c>
      <c r="P479">
        <v>120</v>
      </c>
      <c r="Q479" t="s">
        <v>273</v>
      </c>
      <c r="R479" t="e">
        <f t="shared" si="7"/>
        <v>#VALUE!</v>
      </c>
      <c r="U479" t="s">
        <v>219</v>
      </c>
    </row>
    <row r="480" spans="1:21" x14ac:dyDescent="0.35">
      <c r="A480">
        <v>479</v>
      </c>
      <c r="B480" t="s">
        <v>260</v>
      </c>
      <c r="D480" s="5">
        <v>44157</v>
      </c>
      <c r="I480" t="s">
        <v>232</v>
      </c>
      <c r="J480">
        <v>26</v>
      </c>
      <c r="K480">
        <v>50</v>
      </c>
      <c r="L480">
        <v>5</v>
      </c>
      <c r="M480" t="s">
        <v>201</v>
      </c>
      <c r="O480">
        <v>1</v>
      </c>
      <c r="P480">
        <v>90</v>
      </c>
      <c r="Q480" t="s">
        <v>273</v>
      </c>
      <c r="R480" t="e">
        <f t="shared" si="7"/>
        <v>#VALUE!</v>
      </c>
      <c r="U480" t="s">
        <v>219</v>
      </c>
    </row>
    <row r="481" spans="1:21" x14ac:dyDescent="0.35">
      <c r="A481">
        <v>480</v>
      </c>
      <c r="B481" t="s">
        <v>260</v>
      </c>
      <c r="D481" s="5">
        <v>44157</v>
      </c>
      <c r="I481" t="s">
        <v>232</v>
      </c>
      <c r="J481">
        <v>26</v>
      </c>
      <c r="K481">
        <v>50</v>
      </c>
      <c r="L481">
        <v>5</v>
      </c>
      <c r="M481" t="s">
        <v>60</v>
      </c>
      <c r="O481">
        <v>1</v>
      </c>
      <c r="P481">
        <v>11</v>
      </c>
      <c r="Q481" t="s">
        <v>273</v>
      </c>
      <c r="R481" t="e">
        <f t="shared" si="7"/>
        <v>#VALUE!</v>
      </c>
      <c r="U481" t="s">
        <v>219</v>
      </c>
    </row>
    <row r="482" spans="1:21" x14ac:dyDescent="0.35">
      <c r="A482">
        <v>481</v>
      </c>
      <c r="B482" t="s">
        <v>260</v>
      </c>
      <c r="D482" s="5">
        <v>44157</v>
      </c>
      <c r="I482" t="s">
        <v>232</v>
      </c>
      <c r="J482">
        <v>26</v>
      </c>
      <c r="K482">
        <v>50</v>
      </c>
      <c r="L482">
        <v>5</v>
      </c>
      <c r="M482" t="s">
        <v>269</v>
      </c>
      <c r="O482">
        <v>1</v>
      </c>
      <c r="P482">
        <v>8</v>
      </c>
      <c r="Q482" t="s">
        <v>273</v>
      </c>
      <c r="R482" t="e">
        <f t="shared" si="7"/>
        <v>#VALUE!</v>
      </c>
      <c r="U482" t="s">
        <v>219</v>
      </c>
    </row>
    <row r="483" spans="1:21" x14ac:dyDescent="0.35">
      <c r="A483">
        <v>482</v>
      </c>
      <c r="B483" t="s">
        <v>260</v>
      </c>
      <c r="D483" s="5">
        <v>44157</v>
      </c>
      <c r="I483" t="s">
        <v>232</v>
      </c>
      <c r="J483">
        <v>26</v>
      </c>
      <c r="K483">
        <v>50</v>
      </c>
      <c r="L483">
        <v>5</v>
      </c>
      <c r="M483" t="s">
        <v>208</v>
      </c>
      <c r="O483">
        <v>1</v>
      </c>
      <c r="P483">
        <v>3</v>
      </c>
      <c r="Q483" t="s">
        <v>273</v>
      </c>
      <c r="R483" t="e">
        <f t="shared" si="7"/>
        <v>#VALUE!</v>
      </c>
      <c r="U483" t="s">
        <v>219</v>
      </c>
    </row>
    <row r="484" spans="1:21" x14ac:dyDescent="0.35">
      <c r="A484">
        <v>483</v>
      </c>
      <c r="B484" t="s">
        <v>260</v>
      </c>
      <c r="D484" s="5">
        <v>44157</v>
      </c>
      <c r="I484" t="s">
        <v>232</v>
      </c>
      <c r="J484">
        <v>26</v>
      </c>
      <c r="K484">
        <v>50</v>
      </c>
      <c r="L484">
        <v>5</v>
      </c>
      <c r="M484" t="s">
        <v>215</v>
      </c>
      <c r="O484">
        <v>1</v>
      </c>
      <c r="P484">
        <v>100</v>
      </c>
      <c r="Q484" t="s">
        <v>273</v>
      </c>
      <c r="R484" t="e">
        <f t="shared" si="7"/>
        <v>#VALUE!</v>
      </c>
      <c r="U484" t="s">
        <v>219</v>
      </c>
    </row>
    <row r="485" spans="1:21" x14ac:dyDescent="0.35">
      <c r="A485">
        <v>484</v>
      </c>
      <c r="B485" t="s">
        <v>260</v>
      </c>
      <c r="D485" s="5">
        <v>44157</v>
      </c>
      <c r="I485" t="s">
        <v>232</v>
      </c>
      <c r="J485">
        <v>26</v>
      </c>
      <c r="K485">
        <v>50</v>
      </c>
      <c r="L485">
        <v>5</v>
      </c>
      <c r="M485" t="s">
        <v>216</v>
      </c>
      <c r="O485">
        <v>1</v>
      </c>
      <c r="P485">
        <v>10</v>
      </c>
      <c r="Q485" t="s">
        <v>273</v>
      </c>
      <c r="R485" t="e">
        <f t="shared" si="7"/>
        <v>#VALUE!</v>
      </c>
      <c r="U485" t="s">
        <v>219</v>
      </c>
    </row>
    <row r="486" spans="1:21" x14ac:dyDescent="0.35">
      <c r="A486">
        <v>485</v>
      </c>
      <c r="B486" t="s">
        <v>260</v>
      </c>
      <c r="D486" s="5">
        <v>44157</v>
      </c>
      <c r="I486" t="s">
        <v>232</v>
      </c>
      <c r="J486">
        <v>26</v>
      </c>
      <c r="K486">
        <v>50</v>
      </c>
      <c r="L486">
        <v>5</v>
      </c>
      <c r="M486" t="s">
        <v>198</v>
      </c>
      <c r="O486">
        <v>0.6</v>
      </c>
      <c r="P486">
        <v>1920</v>
      </c>
      <c r="Q486" t="s">
        <v>273</v>
      </c>
      <c r="R486" t="e">
        <f t="shared" si="7"/>
        <v>#VALUE!</v>
      </c>
      <c r="U486" t="s">
        <v>219</v>
      </c>
    </row>
    <row r="487" spans="1:21" x14ac:dyDescent="0.35">
      <c r="A487">
        <v>486</v>
      </c>
      <c r="B487" t="s">
        <v>260</v>
      </c>
      <c r="D487" s="5">
        <v>44157</v>
      </c>
      <c r="I487" t="s">
        <v>232</v>
      </c>
      <c r="J487">
        <v>26</v>
      </c>
      <c r="K487">
        <v>50</v>
      </c>
      <c r="L487">
        <v>5</v>
      </c>
      <c r="M487" t="s">
        <v>196</v>
      </c>
      <c r="O487">
        <v>0.4</v>
      </c>
      <c r="P487">
        <v>1920</v>
      </c>
      <c r="Q487" t="s">
        <v>273</v>
      </c>
      <c r="R487" t="e">
        <f t="shared" si="7"/>
        <v>#VALUE!</v>
      </c>
      <c r="U487" t="s">
        <v>219</v>
      </c>
    </row>
    <row r="488" spans="1:21" x14ac:dyDescent="0.35">
      <c r="A488">
        <v>487</v>
      </c>
      <c r="B488" t="s">
        <v>246</v>
      </c>
      <c r="D488" s="5">
        <v>43642</v>
      </c>
      <c r="I488" t="s">
        <v>221</v>
      </c>
      <c r="J488">
        <v>25</v>
      </c>
      <c r="K488">
        <v>50</v>
      </c>
      <c r="L488">
        <v>1</v>
      </c>
      <c r="M488" t="s">
        <v>196</v>
      </c>
      <c r="O488">
        <v>0.5</v>
      </c>
      <c r="P488">
        <v>5000</v>
      </c>
      <c r="Q488">
        <v>90</v>
      </c>
      <c r="R488">
        <f t="shared" si="7"/>
        <v>225000</v>
      </c>
      <c r="U488" t="s">
        <v>219</v>
      </c>
    </row>
    <row r="489" spans="1:21" x14ac:dyDescent="0.35">
      <c r="A489">
        <v>488</v>
      </c>
      <c r="B489" t="s">
        <v>246</v>
      </c>
      <c r="D489" s="5">
        <v>43642</v>
      </c>
      <c r="I489" t="s">
        <v>221</v>
      </c>
      <c r="J489">
        <v>25</v>
      </c>
      <c r="K489">
        <v>50</v>
      </c>
      <c r="L489">
        <v>1</v>
      </c>
      <c r="M489" t="s">
        <v>274</v>
      </c>
      <c r="O489">
        <v>0.15</v>
      </c>
      <c r="P489">
        <v>5000</v>
      </c>
      <c r="Q489">
        <v>90</v>
      </c>
      <c r="R489">
        <f t="shared" si="7"/>
        <v>67500</v>
      </c>
      <c r="U489" t="s">
        <v>219</v>
      </c>
    </row>
    <row r="490" spans="1:21" x14ac:dyDescent="0.35">
      <c r="A490">
        <v>489</v>
      </c>
      <c r="B490" t="s">
        <v>246</v>
      </c>
      <c r="D490" s="5">
        <v>43642</v>
      </c>
      <c r="I490" t="s">
        <v>221</v>
      </c>
      <c r="J490">
        <v>25</v>
      </c>
      <c r="K490">
        <v>50</v>
      </c>
      <c r="L490">
        <v>1</v>
      </c>
      <c r="M490" t="s">
        <v>275</v>
      </c>
      <c r="O490">
        <v>0.15</v>
      </c>
      <c r="P490">
        <v>5000</v>
      </c>
      <c r="Q490">
        <v>90</v>
      </c>
      <c r="R490">
        <f t="shared" si="7"/>
        <v>67500</v>
      </c>
      <c r="U490" t="s">
        <v>219</v>
      </c>
    </row>
    <row r="491" spans="1:21" x14ac:dyDescent="0.35">
      <c r="A491">
        <v>490</v>
      </c>
      <c r="B491" t="s">
        <v>246</v>
      </c>
      <c r="D491" s="5">
        <v>43642</v>
      </c>
      <c r="I491" t="s">
        <v>221</v>
      </c>
      <c r="J491">
        <v>25</v>
      </c>
      <c r="K491">
        <v>50</v>
      </c>
      <c r="L491">
        <v>1</v>
      </c>
      <c r="M491" t="s">
        <v>39</v>
      </c>
      <c r="O491">
        <v>0.05</v>
      </c>
      <c r="P491">
        <v>5000</v>
      </c>
      <c r="Q491">
        <v>90</v>
      </c>
      <c r="R491">
        <f t="shared" si="7"/>
        <v>22500</v>
      </c>
      <c r="U491" t="s">
        <v>219</v>
      </c>
    </row>
    <row r="492" spans="1:21" x14ac:dyDescent="0.35">
      <c r="A492">
        <v>491</v>
      </c>
      <c r="B492" t="s">
        <v>246</v>
      </c>
      <c r="D492" s="5">
        <v>43642</v>
      </c>
      <c r="I492" t="s">
        <v>221</v>
      </c>
      <c r="J492">
        <v>25</v>
      </c>
      <c r="K492">
        <v>50</v>
      </c>
      <c r="L492">
        <v>1</v>
      </c>
      <c r="M492" t="s">
        <v>207</v>
      </c>
      <c r="O492">
        <v>0.05</v>
      </c>
      <c r="P492">
        <v>5000</v>
      </c>
      <c r="Q492">
        <v>90</v>
      </c>
      <c r="R492">
        <f t="shared" si="7"/>
        <v>22500</v>
      </c>
      <c r="U492" t="s">
        <v>219</v>
      </c>
    </row>
    <row r="493" spans="1:21" x14ac:dyDescent="0.35">
      <c r="A493">
        <v>492</v>
      </c>
      <c r="B493" t="s">
        <v>246</v>
      </c>
      <c r="D493" s="5">
        <v>43642</v>
      </c>
      <c r="I493" t="s">
        <v>221</v>
      </c>
      <c r="J493">
        <v>25</v>
      </c>
      <c r="K493">
        <v>50</v>
      </c>
      <c r="L493">
        <v>1</v>
      </c>
      <c r="M493" t="s">
        <v>276</v>
      </c>
      <c r="O493">
        <v>0.1</v>
      </c>
      <c r="P493">
        <v>5000</v>
      </c>
      <c r="Q493">
        <v>90</v>
      </c>
      <c r="R493">
        <f t="shared" si="7"/>
        <v>45000</v>
      </c>
      <c r="U493" t="s">
        <v>219</v>
      </c>
    </row>
    <row r="494" spans="1:21" x14ac:dyDescent="0.35">
      <c r="A494">
        <v>493</v>
      </c>
      <c r="B494" t="s">
        <v>246</v>
      </c>
      <c r="D494" s="5">
        <v>43642</v>
      </c>
      <c r="I494" t="s">
        <v>221</v>
      </c>
      <c r="J494">
        <v>25</v>
      </c>
      <c r="K494">
        <v>50</v>
      </c>
      <c r="L494">
        <v>2</v>
      </c>
      <c r="M494" t="s">
        <v>196</v>
      </c>
      <c r="O494">
        <v>0.5</v>
      </c>
      <c r="P494">
        <v>5000</v>
      </c>
      <c r="Q494">
        <v>35</v>
      </c>
      <c r="R494">
        <f t="shared" si="7"/>
        <v>87500</v>
      </c>
      <c r="U494" t="s">
        <v>219</v>
      </c>
    </row>
    <row r="495" spans="1:21" x14ac:dyDescent="0.35">
      <c r="A495">
        <v>494</v>
      </c>
      <c r="B495" t="s">
        <v>246</v>
      </c>
      <c r="D495" s="5">
        <v>43642</v>
      </c>
      <c r="I495" t="s">
        <v>221</v>
      </c>
      <c r="J495">
        <v>25</v>
      </c>
      <c r="K495">
        <v>50</v>
      </c>
      <c r="L495">
        <v>2</v>
      </c>
      <c r="M495" t="s">
        <v>274</v>
      </c>
      <c r="O495">
        <v>0.15</v>
      </c>
      <c r="P495">
        <v>5000</v>
      </c>
      <c r="Q495">
        <v>35</v>
      </c>
      <c r="R495">
        <f t="shared" si="7"/>
        <v>26250</v>
      </c>
      <c r="U495" t="s">
        <v>219</v>
      </c>
    </row>
    <row r="496" spans="1:21" x14ac:dyDescent="0.35">
      <c r="A496">
        <v>495</v>
      </c>
      <c r="B496" t="s">
        <v>246</v>
      </c>
      <c r="D496" s="5">
        <v>43642</v>
      </c>
      <c r="I496" t="s">
        <v>221</v>
      </c>
      <c r="J496">
        <v>25</v>
      </c>
      <c r="K496">
        <v>50</v>
      </c>
      <c r="L496">
        <v>2</v>
      </c>
      <c r="M496" t="s">
        <v>275</v>
      </c>
      <c r="O496">
        <v>0.15</v>
      </c>
      <c r="P496">
        <v>5000</v>
      </c>
      <c r="Q496">
        <v>35</v>
      </c>
      <c r="R496">
        <f t="shared" si="7"/>
        <v>26250</v>
      </c>
      <c r="U496" t="s">
        <v>219</v>
      </c>
    </row>
    <row r="497" spans="1:21" x14ac:dyDescent="0.35">
      <c r="A497">
        <v>496</v>
      </c>
      <c r="B497" t="s">
        <v>246</v>
      </c>
      <c r="D497" s="5">
        <v>43642</v>
      </c>
      <c r="I497" t="s">
        <v>221</v>
      </c>
      <c r="J497">
        <v>25</v>
      </c>
      <c r="K497">
        <v>50</v>
      </c>
      <c r="L497">
        <v>2</v>
      </c>
      <c r="M497" t="s">
        <v>39</v>
      </c>
      <c r="O497">
        <v>0.05</v>
      </c>
      <c r="P497">
        <v>5000</v>
      </c>
      <c r="Q497">
        <v>35</v>
      </c>
      <c r="R497">
        <f t="shared" si="7"/>
        <v>8750</v>
      </c>
      <c r="U497" t="s">
        <v>219</v>
      </c>
    </row>
    <row r="498" spans="1:21" x14ac:dyDescent="0.35">
      <c r="A498">
        <v>497</v>
      </c>
      <c r="B498" t="s">
        <v>246</v>
      </c>
      <c r="D498" s="5">
        <v>43642</v>
      </c>
      <c r="I498" t="s">
        <v>221</v>
      </c>
      <c r="J498">
        <v>25</v>
      </c>
      <c r="K498">
        <v>50</v>
      </c>
      <c r="L498">
        <v>2</v>
      </c>
      <c r="M498" t="s">
        <v>207</v>
      </c>
      <c r="O498">
        <v>0.05</v>
      </c>
      <c r="P498">
        <v>5000</v>
      </c>
      <c r="Q498">
        <v>35</v>
      </c>
      <c r="R498">
        <f t="shared" si="7"/>
        <v>8750</v>
      </c>
      <c r="U498" t="s">
        <v>219</v>
      </c>
    </row>
    <row r="499" spans="1:21" x14ac:dyDescent="0.35">
      <c r="A499">
        <v>498</v>
      </c>
      <c r="B499" t="s">
        <v>246</v>
      </c>
      <c r="D499" s="5">
        <v>43642</v>
      </c>
      <c r="I499" t="s">
        <v>221</v>
      </c>
      <c r="J499">
        <v>25</v>
      </c>
      <c r="K499">
        <v>50</v>
      </c>
      <c r="L499">
        <v>2</v>
      </c>
      <c r="M499" t="s">
        <v>276</v>
      </c>
      <c r="O499">
        <v>0.1</v>
      </c>
      <c r="P499">
        <v>5000</v>
      </c>
      <c r="Q499">
        <v>35</v>
      </c>
      <c r="R499">
        <f t="shared" si="7"/>
        <v>17500</v>
      </c>
      <c r="U499" t="s">
        <v>219</v>
      </c>
    </row>
    <row r="500" spans="1:21" x14ac:dyDescent="0.35">
      <c r="A500">
        <v>499</v>
      </c>
      <c r="B500" t="s">
        <v>246</v>
      </c>
      <c r="D500" s="5">
        <v>43642</v>
      </c>
      <c r="I500" t="s">
        <v>221</v>
      </c>
      <c r="J500">
        <v>25</v>
      </c>
      <c r="K500">
        <v>50</v>
      </c>
      <c r="L500">
        <v>3</v>
      </c>
      <c r="M500" t="s">
        <v>196</v>
      </c>
      <c r="O500">
        <v>0.5</v>
      </c>
      <c r="P500">
        <v>5000</v>
      </c>
      <c r="Q500">
        <v>20</v>
      </c>
      <c r="R500">
        <f t="shared" si="7"/>
        <v>50000</v>
      </c>
      <c r="U500" t="s">
        <v>219</v>
      </c>
    </row>
    <row r="501" spans="1:21" x14ac:dyDescent="0.35">
      <c r="A501">
        <v>500</v>
      </c>
      <c r="B501" t="s">
        <v>246</v>
      </c>
      <c r="D501" s="5">
        <v>43642</v>
      </c>
      <c r="I501" t="s">
        <v>221</v>
      </c>
      <c r="J501">
        <v>25</v>
      </c>
      <c r="K501">
        <v>50</v>
      </c>
      <c r="L501">
        <v>3</v>
      </c>
      <c r="M501" t="s">
        <v>274</v>
      </c>
      <c r="O501">
        <v>0.15</v>
      </c>
      <c r="P501">
        <v>5000</v>
      </c>
      <c r="Q501">
        <v>20</v>
      </c>
      <c r="R501">
        <f t="shared" si="7"/>
        <v>15000</v>
      </c>
      <c r="U501" t="s">
        <v>219</v>
      </c>
    </row>
    <row r="502" spans="1:21" x14ac:dyDescent="0.35">
      <c r="A502">
        <v>501</v>
      </c>
      <c r="B502" t="s">
        <v>246</v>
      </c>
      <c r="D502" s="5">
        <v>43642</v>
      </c>
      <c r="I502" t="s">
        <v>221</v>
      </c>
      <c r="J502">
        <v>25</v>
      </c>
      <c r="K502">
        <v>50</v>
      </c>
      <c r="L502">
        <v>3</v>
      </c>
      <c r="M502" t="s">
        <v>275</v>
      </c>
      <c r="O502">
        <v>0.15</v>
      </c>
      <c r="P502">
        <v>5000</v>
      </c>
      <c r="Q502">
        <v>20</v>
      </c>
      <c r="R502">
        <f t="shared" si="7"/>
        <v>15000</v>
      </c>
      <c r="U502" t="s">
        <v>219</v>
      </c>
    </row>
    <row r="503" spans="1:21" x14ac:dyDescent="0.35">
      <c r="A503">
        <v>502</v>
      </c>
      <c r="B503" t="s">
        <v>246</v>
      </c>
      <c r="D503" s="5">
        <v>43642</v>
      </c>
      <c r="I503" t="s">
        <v>221</v>
      </c>
      <c r="J503">
        <v>25</v>
      </c>
      <c r="K503">
        <v>50</v>
      </c>
      <c r="L503">
        <v>3</v>
      </c>
      <c r="M503" t="s">
        <v>39</v>
      </c>
      <c r="O503">
        <v>0.05</v>
      </c>
      <c r="P503">
        <v>5000</v>
      </c>
      <c r="Q503">
        <v>20</v>
      </c>
      <c r="R503">
        <f t="shared" si="7"/>
        <v>5000</v>
      </c>
      <c r="U503" t="s">
        <v>219</v>
      </c>
    </row>
    <row r="504" spans="1:21" x14ac:dyDescent="0.35">
      <c r="A504">
        <v>503</v>
      </c>
      <c r="B504" t="s">
        <v>246</v>
      </c>
      <c r="D504" s="5">
        <v>43642</v>
      </c>
      <c r="I504" t="s">
        <v>221</v>
      </c>
      <c r="J504">
        <v>25</v>
      </c>
      <c r="K504">
        <v>50</v>
      </c>
      <c r="L504">
        <v>3</v>
      </c>
      <c r="M504" t="s">
        <v>207</v>
      </c>
      <c r="O504">
        <v>0.05</v>
      </c>
      <c r="P504">
        <v>5000</v>
      </c>
      <c r="Q504">
        <v>20</v>
      </c>
      <c r="R504">
        <f t="shared" si="7"/>
        <v>5000</v>
      </c>
      <c r="U504" t="s">
        <v>219</v>
      </c>
    </row>
    <row r="505" spans="1:21" x14ac:dyDescent="0.35">
      <c r="A505">
        <v>504</v>
      </c>
      <c r="B505" t="s">
        <v>246</v>
      </c>
      <c r="D505" s="5">
        <v>43642</v>
      </c>
      <c r="I505" t="s">
        <v>221</v>
      </c>
      <c r="J505">
        <v>25</v>
      </c>
      <c r="K505">
        <v>50</v>
      </c>
      <c r="L505">
        <v>3</v>
      </c>
      <c r="M505" t="s">
        <v>276</v>
      </c>
      <c r="O505">
        <v>0.1</v>
      </c>
      <c r="P505">
        <v>5000</v>
      </c>
      <c r="Q505">
        <v>20</v>
      </c>
      <c r="R505">
        <f t="shared" si="7"/>
        <v>10000</v>
      </c>
      <c r="U505" t="s">
        <v>219</v>
      </c>
    </row>
    <row r="506" spans="1:21" x14ac:dyDescent="0.35">
      <c r="A506">
        <v>505</v>
      </c>
      <c r="B506" t="s">
        <v>246</v>
      </c>
      <c r="D506" s="5">
        <v>43642</v>
      </c>
      <c r="I506" t="s">
        <v>221</v>
      </c>
      <c r="J506">
        <v>25</v>
      </c>
      <c r="K506">
        <v>50</v>
      </c>
      <c r="L506">
        <v>4</v>
      </c>
      <c r="M506" t="s">
        <v>196</v>
      </c>
      <c r="O506">
        <v>0.5</v>
      </c>
      <c r="P506">
        <v>5000</v>
      </c>
      <c r="Q506">
        <v>12</v>
      </c>
      <c r="R506">
        <f t="shared" si="7"/>
        <v>30000</v>
      </c>
      <c r="U506" t="s">
        <v>219</v>
      </c>
    </row>
    <row r="507" spans="1:21" x14ac:dyDescent="0.35">
      <c r="A507">
        <v>506</v>
      </c>
      <c r="B507" t="s">
        <v>246</v>
      </c>
      <c r="D507" s="5">
        <v>43642</v>
      </c>
      <c r="I507" t="s">
        <v>221</v>
      </c>
      <c r="J507">
        <v>25</v>
      </c>
      <c r="K507">
        <v>50</v>
      </c>
      <c r="L507">
        <v>4</v>
      </c>
      <c r="M507" t="s">
        <v>274</v>
      </c>
      <c r="O507">
        <v>0.15</v>
      </c>
      <c r="P507">
        <v>5000</v>
      </c>
      <c r="Q507">
        <v>12</v>
      </c>
      <c r="R507">
        <f t="shared" si="7"/>
        <v>9000</v>
      </c>
      <c r="U507" t="s">
        <v>219</v>
      </c>
    </row>
    <row r="508" spans="1:21" x14ac:dyDescent="0.35">
      <c r="A508">
        <v>507</v>
      </c>
      <c r="B508" t="s">
        <v>246</v>
      </c>
      <c r="D508" s="5">
        <v>43642</v>
      </c>
      <c r="I508" t="s">
        <v>221</v>
      </c>
      <c r="J508">
        <v>25</v>
      </c>
      <c r="K508">
        <v>50</v>
      </c>
      <c r="L508">
        <v>4</v>
      </c>
      <c r="M508" t="s">
        <v>275</v>
      </c>
      <c r="O508">
        <v>0.15</v>
      </c>
      <c r="P508">
        <v>5000</v>
      </c>
      <c r="Q508">
        <v>12</v>
      </c>
      <c r="R508">
        <f t="shared" si="7"/>
        <v>9000</v>
      </c>
      <c r="U508" t="s">
        <v>219</v>
      </c>
    </row>
    <row r="509" spans="1:21" x14ac:dyDescent="0.35">
      <c r="A509">
        <v>508</v>
      </c>
      <c r="B509" t="s">
        <v>246</v>
      </c>
      <c r="D509" s="5">
        <v>43642</v>
      </c>
      <c r="I509" t="s">
        <v>221</v>
      </c>
      <c r="J509">
        <v>25</v>
      </c>
      <c r="K509">
        <v>50</v>
      </c>
      <c r="L509">
        <v>4</v>
      </c>
      <c r="M509" t="s">
        <v>39</v>
      </c>
      <c r="O509">
        <v>0.05</v>
      </c>
      <c r="P509">
        <v>5000</v>
      </c>
      <c r="Q509">
        <v>12</v>
      </c>
      <c r="R509">
        <f t="shared" si="7"/>
        <v>3000.0000000000005</v>
      </c>
      <c r="U509" t="s">
        <v>219</v>
      </c>
    </row>
    <row r="510" spans="1:21" x14ac:dyDescent="0.35">
      <c r="A510">
        <v>509</v>
      </c>
      <c r="B510" t="s">
        <v>246</v>
      </c>
      <c r="D510" s="5">
        <v>43642</v>
      </c>
      <c r="I510" t="s">
        <v>221</v>
      </c>
      <c r="J510">
        <v>25</v>
      </c>
      <c r="K510">
        <v>50</v>
      </c>
      <c r="L510">
        <v>4</v>
      </c>
      <c r="M510" t="s">
        <v>207</v>
      </c>
      <c r="O510">
        <v>0.05</v>
      </c>
      <c r="P510">
        <v>5000</v>
      </c>
      <c r="Q510">
        <v>12</v>
      </c>
      <c r="R510">
        <f t="shared" si="7"/>
        <v>3000.0000000000005</v>
      </c>
      <c r="U510" t="s">
        <v>219</v>
      </c>
    </row>
    <row r="511" spans="1:21" x14ac:dyDescent="0.35">
      <c r="A511">
        <v>510</v>
      </c>
      <c r="B511" t="s">
        <v>246</v>
      </c>
      <c r="D511" s="5">
        <v>43642</v>
      </c>
      <c r="I511" t="s">
        <v>221</v>
      </c>
      <c r="J511">
        <v>25</v>
      </c>
      <c r="K511">
        <v>50</v>
      </c>
      <c r="L511">
        <v>4</v>
      </c>
      <c r="M511" t="s">
        <v>276</v>
      </c>
      <c r="O511">
        <v>0.1</v>
      </c>
      <c r="P511">
        <v>5000</v>
      </c>
      <c r="Q511">
        <v>12</v>
      </c>
      <c r="R511">
        <f t="shared" si="7"/>
        <v>6000.0000000000009</v>
      </c>
      <c r="U511" t="s">
        <v>219</v>
      </c>
    </row>
    <row r="512" spans="1:21" x14ac:dyDescent="0.35">
      <c r="A512">
        <v>511</v>
      </c>
      <c r="B512" t="s">
        <v>246</v>
      </c>
      <c r="D512" s="5">
        <v>43642</v>
      </c>
      <c r="I512" t="s">
        <v>221</v>
      </c>
      <c r="J512">
        <v>25</v>
      </c>
      <c r="K512">
        <v>50</v>
      </c>
      <c r="L512">
        <v>5</v>
      </c>
      <c r="M512" t="s">
        <v>196</v>
      </c>
      <c r="O512">
        <v>0.5</v>
      </c>
      <c r="P512">
        <v>5000</v>
      </c>
      <c r="Q512">
        <v>60</v>
      </c>
      <c r="R512">
        <f t="shared" si="7"/>
        <v>150000</v>
      </c>
      <c r="U512" t="s">
        <v>219</v>
      </c>
    </row>
    <row r="513" spans="1:22" x14ac:dyDescent="0.35">
      <c r="A513">
        <v>512</v>
      </c>
      <c r="B513" t="s">
        <v>246</v>
      </c>
      <c r="D513" s="5">
        <v>43642</v>
      </c>
      <c r="I513" t="s">
        <v>221</v>
      </c>
      <c r="J513">
        <v>25</v>
      </c>
      <c r="K513">
        <v>50</v>
      </c>
      <c r="L513">
        <v>5</v>
      </c>
      <c r="M513" t="s">
        <v>274</v>
      </c>
      <c r="O513">
        <v>0.15</v>
      </c>
      <c r="P513">
        <v>5000</v>
      </c>
      <c r="Q513">
        <v>60</v>
      </c>
      <c r="R513">
        <f t="shared" si="7"/>
        <v>45000</v>
      </c>
      <c r="U513" t="s">
        <v>219</v>
      </c>
    </row>
    <row r="514" spans="1:22" x14ac:dyDescent="0.35">
      <c r="A514">
        <v>513</v>
      </c>
      <c r="B514" t="s">
        <v>246</v>
      </c>
      <c r="D514" s="5">
        <v>43642</v>
      </c>
      <c r="I514" t="s">
        <v>221</v>
      </c>
      <c r="J514">
        <v>25</v>
      </c>
      <c r="K514">
        <v>50</v>
      </c>
      <c r="L514">
        <v>5</v>
      </c>
      <c r="M514" t="s">
        <v>275</v>
      </c>
      <c r="O514">
        <v>0.15</v>
      </c>
      <c r="P514">
        <v>5000</v>
      </c>
      <c r="Q514">
        <v>60</v>
      </c>
      <c r="R514">
        <f t="shared" si="7"/>
        <v>45000</v>
      </c>
      <c r="U514" t="s">
        <v>219</v>
      </c>
    </row>
    <row r="515" spans="1:22" x14ac:dyDescent="0.35">
      <c r="A515">
        <v>514</v>
      </c>
      <c r="B515" t="s">
        <v>246</v>
      </c>
      <c r="D515" s="5">
        <v>43642</v>
      </c>
      <c r="I515" t="s">
        <v>221</v>
      </c>
      <c r="J515">
        <v>25</v>
      </c>
      <c r="K515">
        <v>50</v>
      </c>
      <c r="L515">
        <v>5</v>
      </c>
      <c r="M515" t="s">
        <v>39</v>
      </c>
      <c r="O515">
        <v>0.05</v>
      </c>
      <c r="P515">
        <v>5000</v>
      </c>
      <c r="Q515">
        <v>60</v>
      </c>
      <c r="R515">
        <f t="shared" ref="R515:R578" si="8">O515*Q515*P515</f>
        <v>15000</v>
      </c>
      <c r="U515" t="s">
        <v>219</v>
      </c>
    </row>
    <row r="516" spans="1:22" x14ac:dyDescent="0.35">
      <c r="A516">
        <v>515</v>
      </c>
      <c r="B516" t="s">
        <v>246</v>
      </c>
      <c r="D516" s="5">
        <v>43642</v>
      </c>
      <c r="I516" t="s">
        <v>221</v>
      </c>
      <c r="J516">
        <v>25</v>
      </c>
      <c r="K516">
        <v>50</v>
      </c>
      <c r="L516">
        <v>5</v>
      </c>
      <c r="M516" t="s">
        <v>207</v>
      </c>
      <c r="O516">
        <v>0.05</v>
      </c>
      <c r="P516">
        <v>5000</v>
      </c>
      <c r="Q516">
        <v>60</v>
      </c>
      <c r="R516">
        <f t="shared" si="8"/>
        <v>15000</v>
      </c>
      <c r="U516" t="s">
        <v>219</v>
      </c>
    </row>
    <row r="517" spans="1:22" x14ac:dyDescent="0.35">
      <c r="A517">
        <v>516</v>
      </c>
      <c r="B517" t="s">
        <v>246</v>
      </c>
      <c r="D517" s="5">
        <v>43642</v>
      </c>
      <c r="I517" t="s">
        <v>221</v>
      </c>
      <c r="J517">
        <v>25</v>
      </c>
      <c r="K517">
        <v>50</v>
      </c>
      <c r="L517">
        <v>5</v>
      </c>
      <c r="M517" t="s">
        <v>276</v>
      </c>
      <c r="O517">
        <v>0.1</v>
      </c>
      <c r="P517">
        <v>5000</v>
      </c>
      <c r="Q517">
        <v>60</v>
      </c>
      <c r="R517">
        <f t="shared" si="8"/>
        <v>30000</v>
      </c>
      <c r="U517" t="s">
        <v>219</v>
      </c>
    </row>
    <row r="518" spans="1:22" x14ac:dyDescent="0.35">
      <c r="A518">
        <v>517</v>
      </c>
      <c r="B518" t="s">
        <v>246</v>
      </c>
      <c r="D518" s="5">
        <v>43642</v>
      </c>
      <c r="I518" t="s">
        <v>221</v>
      </c>
      <c r="J518">
        <v>25</v>
      </c>
      <c r="K518">
        <v>50</v>
      </c>
      <c r="L518">
        <v>6</v>
      </c>
      <c r="M518" t="s">
        <v>196</v>
      </c>
      <c r="O518">
        <v>0.5</v>
      </c>
      <c r="P518">
        <v>5000</v>
      </c>
      <c r="Q518">
        <v>36</v>
      </c>
      <c r="R518">
        <f t="shared" si="8"/>
        <v>90000</v>
      </c>
      <c r="U518" t="s">
        <v>219</v>
      </c>
    </row>
    <row r="519" spans="1:22" x14ac:dyDescent="0.35">
      <c r="A519">
        <v>518</v>
      </c>
      <c r="B519" t="s">
        <v>246</v>
      </c>
      <c r="D519" s="5">
        <v>43642</v>
      </c>
      <c r="I519" t="s">
        <v>221</v>
      </c>
      <c r="J519">
        <v>25</v>
      </c>
      <c r="K519">
        <v>50</v>
      </c>
      <c r="L519">
        <v>6</v>
      </c>
      <c r="M519" t="s">
        <v>274</v>
      </c>
      <c r="O519">
        <v>0.15</v>
      </c>
      <c r="P519">
        <v>5000</v>
      </c>
      <c r="Q519">
        <v>36</v>
      </c>
      <c r="R519">
        <f t="shared" si="8"/>
        <v>26999.999999999996</v>
      </c>
      <c r="U519" t="s">
        <v>219</v>
      </c>
    </row>
    <row r="520" spans="1:22" x14ac:dyDescent="0.35">
      <c r="A520">
        <v>519</v>
      </c>
      <c r="B520" t="s">
        <v>246</v>
      </c>
      <c r="D520" s="5">
        <v>43642</v>
      </c>
      <c r="I520" t="s">
        <v>221</v>
      </c>
      <c r="J520">
        <v>25</v>
      </c>
      <c r="K520">
        <v>50</v>
      </c>
      <c r="L520">
        <v>6</v>
      </c>
      <c r="M520" t="s">
        <v>275</v>
      </c>
      <c r="O520">
        <v>0.15</v>
      </c>
      <c r="P520">
        <v>5000</v>
      </c>
      <c r="Q520">
        <v>36</v>
      </c>
      <c r="R520">
        <f t="shared" si="8"/>
        <v>26999.999999999996</v>
      </c>
      <c r="U520" t="s">
        <v>219</v>
      </c>
    </row>
    <row r="521" spans="1:22" x14ac:dyDescent="0.35">
      <c r="A521">
        <v>520</v>
      </c>
      <c r="B521" t="s">
        <v>246</v>
      </c>
      <c r="D521" s="5">
        <v>43642</v>
      </c>
      <c r="I521" t="s">
        <v>221</v>
      </c>
      <c r="J521">
        <v>25</v>
      </c>
      <c r="K521">
        <v>50</v>
      </c>
      <c r="L521">
        <v>6</v>
      </c>
      <c r="M521" t="s">
        <v>39</v>
      </c>
      <c r="O521">
        <v>0.05</v>
      </c>
      <c r="P521">
        <v>5000</v>
      </c>
      <c r="Q521">
        <v>36</v>
      </c>
      <c r="R521">
        <f t="shared" si="8"/>
        <v>9000</v>
      </c>
      <c r="U521" t="s">
        <v>219</v>
      </c>
    </row>
    <row r="522" spans="1:22" x14ac:dyDescent="0.35">
      <c r="A522">
        <v>521</v>
      </c>
      <c r="B522" t="s">
        <v>246</v>
      </c>
      <c r="D522" s="5">
        <v>43642</v>
      </c>
      <c r="I522" t="s">
        <v>221</v>
      </c>
      <c r="J522">
        <v>25</v>
      </c>
      <c r="K522">
        <v>50</v>
      </c>
      <c r="L522">
        <v>6</v>
      </c>
      <c r="M522" t="s">
        <v>207</v>
      </c>
      <c r="O522">
        <v>0.05</v>
      </c>
      <c r="P522">
        <v>5000</v>
      </c>
      <c r="Q522">
        <v>36</v>
      </c>
      <c r="R522">
        <f t="shared" si="8"/>
        <v>9000</v>
      </c>
      <c r="U522" t="s">
        <v>219</v>
      </c>
    </row>
    <row r="523" spans="1:22" x14ac:dyDescent="0.35">
      <c r="A523">
        <v>522</v>
      </c>
      <c r="B523" t="s">
        <v>246</v>
      </c>
      <c r="D523" s="5">
        <v>43642</v>
      </c>
      <c r="I523" t="s">
        <v>221</v>
      </c>
      <c r="J523">
        <v>25</v>
      </c>
      <c r="K523">
        <v>50</v>
      </c>
      <c r="L523">
        <v>6</v>
      </c>
      <c r="M523" t="s">
        <v>276</v>
      </c>
      <c r="O523">
        <v>0.1</v>
      </c>
      <c r="P523">
        <v>5000</v>
      </c>
      <c r="Q523">
        <v>36</v>
      </c>
      <c r="R523">
        <f t="shared" si="8"/>
        <v>18000</v>
      </c>
      <c r="U523" t="s">
        <v>219</v>
      </c>
    </row>
    <row r="524" spans="1:22" x14ac:dyDescent="0.35">
      <c r="A524">
        <v>523</v>
      </c>
      <c r="B524" t="s">
        <v>203</v>
      </c>
      <c r="D524" s="3">
        <v>43669</v>
      </c>
      <c r="E524" s="6">
        <v>0.41319444444444442</v>
      </c>
      <c r="F524" s="6">
        <v>0.45833333333333331</v>
      </c>
      <c r="G524" t="s">
        <v>231</v>
      </c>
      <c r="I524" s="6" t="s">
        <v>278</v>
      </c>
      <c r="J524">
        <v>20</v>
      </c>
      <c r="K524" t="s">
        <v>222</v>
      </c>
      <c r="L524">
        <v>1</v>
      </c>
      <c r="N524" t="s">
        <v>133</v>
      </c>
      <c r="O524">
        <v>1</v>
      </c>
      <c r="P524">
        <v>0</v>
      </c>
      <c r="Q524">
        <v>0</v>
      </c>
      <c r="R524">
        <f t="shared" si="8"/>
        <v>0</v>
      </c>
      <c r="S524" t="s">
        <v>279</v>
      </c>
      <c r="U524" t="s">
        <v>282</v>
      </c>
      <c r="V524" t="s">
        <v>283</v>
      </c>
    </row>
    <row r="525" spans="1:22" x14ac:dyDescent="0.35">
      <c r="A525">
        <v>524</v>
      </c>
      <c r="B525" t="s">
        <v>203</v>
      </c>
      <c r="D525" s="3">
        <v>43669</v>
      </c>
      <c r="E525" s="6">
        <v>0.41319444444444442</v>
      </c>
      <c r="F525" s="6">
        <v>0.45833333333333331</v>
      </c>
      <c r="G525" t="s">
        <v>231</v>
      </c>
      <c r="I525" s="6" t="s">
        <v>278</v>
      </c>
      <c r="J525">
        <v>20</v>
      </c>
      <c r="K525" t="s">
        <v>222</v>
      </c>
      <c r="L525">
        <v>2</v>
      </c>
      <c r="N525" t="s">
        <v>133</v>
      </c>
      <c r="O525">
        <v>1</v>
      </c>
      <c r="P525">
        <v>0</v>
      </c>
      <c r="Q525">
        <v>0</v>
      </c>
      <c r="R525">
        <f t="shared" si="8"/>
        <v>0</v>
      </c>
      <c r="U525" t="s">
        <v>282</v>
      </c>
      <c r="V525" t="s">
        <v>283</v>
      </c>
    </row>
    <row r="526" spans="1:22" x14ac:dyDescent="0.35">
      <c r="A526">
        <v>525</v>
      </c>
      <c r="B526" t="s">
        <v>203</v>
      </c>
      <c r="D526" s="3">
        <v>43669</v>
      </c>
      <c r="E526" s="6">
        <v>0.41319444444444442</v>
      </c>
      <c r="F526" s="6">
        <v>0.45833333333333331</v>
      </c>
      <c r="G526" t="s">
        <v>231</v>
      </c>
      <c r="I526" s="6" t="s">
        <v>278</v>
      </c>
      <c r="J526">
        <v>20</v>
      </c>
      <c r="K526" t="s">
        <v>222</v>
      </c>
      <c r="L526">
        <v>3</v>
      </c>
      <c r="N526" t="s">
        <v>38</v>
      </c>
      <c r="O526">
        <v>1</v>
      </c>
      <c r="P526">
        <v>300</v>
      </c>
      <c r="Q526">
        <v>1</v>
      </c>
      <c r="R526">
        <f t="shared" si="8"/>
        <v>300</v>
      </c>
      <c r="S526" t="s">
        <v>280</v>
      </c>
      <c r="U526" t="s">
        <v>282</v>
      </c>
      <c r="V526" t="s">
        <v>283</v>
      </c>
    </row>
    <row r="527" spans="1:22" x14ac:dyDescent="0.35">
      <c r="A527">
        <v>526</v>
      </c>
      <c r="B527" t="s">
        <v>203</v>
      </c>
      <c r="D527" s="3">
        <v>43669</v>
      </c>
      <c r="E527" s="6">
        <v>0.41319444444444398</v>
      </c>
      <c r="F527" s="6">
        <v>0.45833333333333298</v>
      </c>
      <c r="G527" t="s">
        <v>231</v>
      </c>
      <c r="I527" s="6" t="s">
        <v>278</v>
      </c>
      <c r="J527">
        <v>20</v>
      </c>
      <c r="K527" t="s">
        <v>222</v>
      </c>
      <c r="L527">
        <v>3</v>
      </c>
      <c r="N527" t="s">
        <v>148</v>
      </c>
      <c r="O527">
        <v>1</v>
      </c>
      <c r="P527">
        <v>950</v>
      </c>
      <c r="Q527">
        <v>1</v>
      </c>
      <c r="R527">
        <f t="shared" si="8"/>
        <v>950</v>
      </c>
      <c r="U527" t="s">
        <v>282</v>
      </c>
      <c r="V527" t="s">
        <v>283</v>
      </c>
    </row>
    <row r="528" spans="1:22" x14ac:dyDescent="0.35">
      <c r="A528">
        <v>527</v>
      </c>
      <c r="B528" t="s">
        <v>203</v>
      </c>
      <c r="D528" s="3">
        <v>43669</v>
      </c>
      <c r="E528" s="6">
        <v>0.41319444444444398</v>
      </c>
      <c r="F528" s="6">
        <v>0.45833333333333298</v>
      </c>
      <c r="G528" t="s">
        <v>231</v>
      </c>
      <c r="I528" s="6" t="s">
        <v>278</v>
      </c>
      <c r="J528">
        <v>20</v>
      </c>
      <c r="K528" t="s">
        <v>222</v>
      </c>
      <c r="L528">
        <v>3</v>
      </c>
      <c r="N528" t="s">
        <v>89</v>
      </c>
      <c r="O528">
        <v>1</v>
      </c>
      <c r="P528">
        <v>300</v>
      </c>
      <c r="Q528">
        <v>1</v>
      </c>
      <c r="R528">
        <f t="shared" si="8"/>
        <v>300</v>
      </c>
      <c r="U528" t="s">
        <v>282</v>
      </c>
      <c r="V528" t="s">
        <v>283</v>
      </c>
    </row>
    <row r="529" spans="1:22" x14ac:dyDescent="0.35">
      <c r="A529">
        <v>528</v>
      </c>
      <c r="B529" t="s">
        <v>203</v>
      </c>
      <c r="D529" s="3">
        <v>43669</v>
      </c>
      <c r="E529" s="6">
        <v>0.41319444444444398</v>
      </c>
      <c r="F529" s="6">
        <v>0.45833333333333298</v>
      </c>
      <c r="G529" t="s">
        <v>231</v>
      </c>
      <c r="I529" s="6" t="s">
        <v>278</v>
      </c>
      <c r="J529">
        <v>20</v>
      </c>
      <c r="K529" t="s">
        <v>222</v>
      </c>
      <c r="L529">
        <v>3</v>
      </c>
      <c r="N529" t="s">
        <v>76</v>
      </c>
      <c r="O529">
        <v>1</v>
      </c>
      <c r="P529">
        <v>170</v>
      </c>
      <c r="Q529">
        <v>1</v>
      </c>
      <c r="R529">
        <f t="shared" si="8"/>
        <v>170</v>
      </c>
      <c r="U529" t="s">
        <v>282</v>
      </c>
      <c r="V529" t="s">
        <v>283</v>
      </c>
    </row>
    <row r="530" spans="1:22" x14ac:dyDescent="0.35">
      <c r="A530">
        <v>529</v>
      </c>
      <c r="B530" t="s">
        <v>203</v>
      </c>
      <c r="D530" s="3">
        <v>43669</v>
      </c>
      <c r="E530" s="6">
        <v>0.41319444444444398</v>
      </c>
      <c r="F530" s="6">
        <v>0.45833333333333298</v>
      </c>
      <c r="G530" t="s">
        <v>231</v>
      </c>
      <c r="I530" s="6" t="s">
        <v>278</v>
      </c>
      <c r="J530">
        <v>20</v>
      </c>
      <c r="K530" t="s">
        <v>222</v>
      </c>
      <c r="L530">
        <v>3</v>
      </c>
      <c r="N530" t="s">
        <v>118</v>
      </c>
      <c r="O530">
        <v>1</v>
      </c>
      <c r="P530">
        <v>400</v>
      </c>
      <c r="Q530">
        <v>1</v>
      </c>
      <c r="R530">
        <f t="shared" si="8"/>
        <v>400</v>
      </c>
      <c r="U530" t="s">
        <v>282</v>
      </c>
      <c r="V530" t="s">
        <v>283</v>
      </c>
    </row>
    <row r="531" spans="1:22" x14ac:dyDescent="0.35">
      <c r="A531">
        <v>530</v>
      </c>
      <c r="B531" t="s">
        <v>203</v>
      </c>
      <c r="D531" s="3">
        <v>43669</v>
      </c>
      <c r="E531" s="6">
        <v>0.41319444444444398</v>
      </c>
      <c r="F531" s="6">
        <v>0.45833333333333298</v>
      </c>
      <c r="G531" t="s">
        <v>231</v>
      </c>
      <c r="I531" s="6" t="s">
        <v>278</v>
      </c>
      <c r="J531">
        <v>20</v>
      </c>
      <c r="K531" t="s">
        <v>222</v>
      </c>
      <c r="L531">
        <v>3</v>
      </c>
      <c r="N531" t="s">
        <v>127</v>
      </c>
      <c r="O531">
        <v>1</v>
      </c>
      <c r="P531">
        <v>10</v>
      </c>
      <c r="Q531">
        <v>1</v>
      </c>
      <c r="R531">
        <f t="shared" si="8"/>
        <v>10</v>
      </c>
      <c r="U531" t="s">
        <v>282</v>
      </c>
      <c r="V531" t="s">
        <v>283</v>
      </c>
    </row>
    <row r="532" spans="1:22" x14ac:dyDescent="0.35">
      <c r="A532">
        <v>531</v>
      </c>
      <c r="B532" t="s">
        <v>203</v>
      </c>
      <c r="D532" s="3">
        <v>43669</v>
      </c>
      <c r="E532" s="6">
        <v>0.41319444444444398</v>
      </c>
      <c r="F532" s="6">
        <v>0.45833333333333298</v>
      </c>
      <c r="G532" t="s">
        <v>231</v>
      </c>
      <c r="I532" s="6" t="s">
        <v>278</v>
      </c>
      <c r="J532">
        <v>20</v>
      </c>
      <c r="K532" t="s">
        <v>222</v>
      </c>
      <c r="L532">
        <v>4</v>
      </c>
      <c r="N532" t="s">
        <v>148</v>
      </c>
      <c r="O532">
        <v>1</v>
      </c>
      <c r="P532">
        <v>40</v>
      </c>
      <c r="Q532">
        <v>1</v>
      </c>
      <c r="R532">
        <f t="shared" si="8"/>
        <v>40</v>
      </c>
      <c r="U532" t="s">
        <v>282</v>
      </c>
      <c r="V532" t="s">
        <v>283</v>
      </c>
    </row>
    <row r="533" spans="1:22" x14ac:dyDescent="0.35">
      <c r="A533">
        <v>532</v>
      </c>
      <c r="B533" t="s">
        <v>203</v>
      </c>
      <c r="D533" s="3">
        <v>43669</v>
      </c>
      <c r="E533" s="6">
        <v>0.41319444444444398</v>
      </c>
      <c r="F533" s="6">
        <v>0.45833333333333298</v>
      </c>
      <c r="G533" t="s">
        <v>231</v>
      </c>
      <c r="I533" s="6" t="s">
        <v>278</v>
      </c>
      <c r="J533">
        <v>20</v>
      </c>
      <c r="K533" t="s">
        <v>222</v>
      </c>
      <c r="L533">
        <v>4</v>
      </c>
      <c r="N533" t="s">
        <v>96</v>
      </c>
      <c r="O533">
        <v>1</v>
      </c>
      <c r="P533">
        <v>2</v>
      </c>
      <c r="Q533">
        <v>1</v>
      </c>
      <c r="R533">
        <f t="shared" si="8"/>
        <v>2</v>
      </c>
      <c r="U533" t="s">
        <v>282</v>
      </c>
      <c r="V533" t="s">
        <v>283</v>
      </c>
    </row>
    <row r="534" spans="1:22" x14ac:dyDescent="0.35">
      <c r="A534">
        <v>533</v>
      </c>
      <c r="B534" t="s">
        <v>203</v>
      </c>
      <c r="D534" s="3">
        <v>43669</v>
      </c>
      <c r="E534" s="6">
        <v>0.41319444444444398</v>
      </c>
      <c r="F534" s="6">
        <v>0.45833333333333298</v>
      </c>
      <c r="G534" t="s">
        <v>231</v>
      </c>
      <c r="I534" s="6" t="s">
        <v>278</v>
      </c>
      <c r="J534">
        <v>20</v>
      </c>
      <c r="K534" t="s">
        <v>222</v>
      </c>
      <c r="L534">
        <v>4</v>
      </c>
      <c r="N534" t="s">
        <v>118</v>
      </c>
      <c r="O534">
        <v>1</v>
      </c>
      <c r="P534">
        <v>5</v>
      </c>
      <c r="Q534">
        <v>1</v>
      </c>
      <c r="R534">
        <f t="shared" si="8"/>
        <v>5</v>
      </c>
      <c r="U534" t="s">
        <v>282</v>
      </c>
      <c r="V534" t="s">
        <v>283</v>
      </c>
    </row>
    <row r="535" spans="1:22" x14ac:dyDescent="0.35">
      <c r="A535">
        <v>534</v>
      </c>
      <c r="B535" t="s">
        <v>203</v>
      </c>
      <c r="D535" s="3">
        <v>43669</v>
      </c>
      <c r="E535" s="6">
        <v>0.41319444444444398</v>
      </c>
      <c r="F535" s="6">
        <v>0.45833333333333298</v>
      </c>
      <c r="G535" t="s">
        <v>231</v>
      </c>
      <c r="I535" s="6" t="s">
        <v>278</v>
      </c>
      <c r="J535">
        <v>20</v>
      </c>
      <c r="K535" t="s">
        <v>222</v>
      </c>
      <c r="L535">
        <v>5</v>
      </c>
      <c r="N535" t="s">
        <v>127</v>
      </c>
      <c r="O535">
        <v>1</v>
      </c>
      <c r="P535">
        <v>120</v>
      </c>
      <c r="Q535">
        <v>1</v>
      </c>
      <c r="R535">
        <f t="shared" si="8"/>
        <v>120</v>
      </c>
      <c r="U535" t="s">
        <v>282</v>
      </c>
      <c r="V535" t="s">
        <v>283</v>
      </c>
    </row>
    <row r="536" spans="1:22" x14ac:dyDescent="0.35">
      <c r="A536">
        <v>535</v>
      </c>
      <c r="B536" t="s">
        <v>203</v>
      </c>
      <c r="D536" s="3">
        <v>43669</v>
      </c>
      <c r="E536" s="6">
        <v>0.41319444444444398</v>
      </c>
      <c r="F536" s="6">
        <v>0.45833333333333298</v>
      </c>
      <c r="G536" t="s">
        <v>231</v>
      </c>
      <c r="I536" s="6" t="s">
        <v>278</v>
      </c>
      <c r="J536">
        <v>20</v>
      </c>
      <c r="K536" t="s">
        <v>222</v>
      </c>
      <c r="L536">
        <v>5</v>
      </c>
      <c r="N536" t="s">
        <v>148</v>
      </c>
      <c r="O536">
        <v>1</v>
      </c>
      <c r="P536">
        <v>25</v>
      </c>
      <c r="Q536">
        <v>1</v>
      </c>
      <c r="R536">
        <f t="shared" si="8"/>
        <v>25</v>
      </c>
      <c r="U536" t="s">
        <v>282</v>
      </c>
      <c r="V536" t="s">
        <v>283</v>
      </c>
    </row>
    <row r="537" spans="1:22" x14ac:dyDescent="0.35">
      <c r="A537">
        <v>536</v>
      </c>
      <c r="B537" t="s">
        <v>203</v>
      </c>
      <c r="D537" s="3">
        <v>43669</v>
      </c>
      <c r="E537" s="6">
        <v>0.41319444444444398</v>
      </c>
      <c r="F537" s="6">
        <v>0.45833333333333298</v>
      </c>
      <c r="G537" t="s">
        <v>231</v>
      </c>
      <c r="I537" s="6" t="s">
        <v>278</v>
      </c>
      <c r="J537">
        <v>20</v>
      </c>
      <c r="K537" t="s">
        <v>222</v>
      </c>
      <c r="L537">
        <v>5</v>
      </c>
      <c r="N537" t="s">
        <v>66</v>
      </c>
      <c r="O537">
        <v>1</v>
      </c>
      <c r="P537">
        <v>100</v>
      </c>
      <c r="Q537">
        <v>1</v>
      </c>
      <c r="R537">
        <f t="shared" si="8"/>
        <v>100</v>
      </c>
      <c r="U537" t="s">
        <v>282</v>
      </c>
      <c r="V537" t="s">
        <v>283</v>
      </c>
    </row>
    <row r="538" spans="1:22" x14ac:dyDescent="0.35">
      <c r="A538">
        <v>537</v>
      </c>
      <c r="B538" t="s">
        <v>203</v>
      </c>
      <c r="D538" s="3">
        <v>43669</v>
      </c>
      <c r="E538" s="6">
        <v>0.41319444444444398</v>
      </c>
      <c r="F538" s="6">
        <v>0.45833333333333298</v>
      </c>
      <c r="G538" t="s">
        <v>231</v>
      </c>
      <c r="I538" s="6" t="s">
        <v>278</v>
      </c>
      <c r="J538">
        <v>20</v>
      </c>
      <c r="K538" t="s">
        <v>222</v>
      </c>
      <c r="L538">
        <v>5</v>
      </c>
      <c r="N538" t="s">
        <v>118</v>
      </c>
      <c r="O538">
        <v>1</v>
      </c>
      <c r="P538">
        <v>20</v>
      </c>
      <c r="Q538">
        <v>1</v>
      </c>
      <c r="R538">
        <f t="shared" si="8"/>
        <v>20</v>
      </c>
      <c r="U538" t="s">
        <v>282</v>
      </c>
      <c r="V538" t="s">
        <v>283</v>
      </c>
    </row>
    <row r="539" spans="1:22" x14ac:dyDescent="0.35">
      <c r="A539">
        <v>538</v>
      </c>
      <c r="B539" t="s">
        <v>203</v>
      </c>
      <c r="D539" s="3">
        <v>43669</v>
      </c>
      <c r="E539" s="6">
        <v>0.41319444444444398</v>
      </c>
      <c r="F539" s="6">
        <v>0.45833333333333298</v>
      </c>
      <c r="G539" t="s">
        <v>231</v>
      </c>
      <c r="I539" s="6" t="s">
        <v>278</v>
      </c>
      <c r="J539">
        <v>20</v>
      </c>
      <c r="K539" t="s">
        <v>222</v>
      </c>
      <c r="L539">
        <v>6</v>
      </c>
      <c r="N539" t="s">
        <v>127</v>
      </c>
      <c r="O539">
        <v>1</v>
      </c>
      <c r="P539">
        <v>60</v>
      </c>
      <c r="Q539">
        <v>1</v>
      </c>
      <c r="R539">
        <f t="shared" si="8"/>
        <v>60</v>
      </c>
      <c r="S539" t="s">
        <v>281</v>
      </c>
      <c r="U539" t="s">
        <v>282</v>
      </c>
      <c r="V539" t="s">
        <v>283</v>
      </c>
    </row>
    <row r="540" spans="1:22" x14ac:dyDescent="0.35">
      <c r="A540">
        <v>539</v>
      </c>
      <c r="B540" t="s">
        <v>203</v>
      </c>
      <c r="D540" s="3">
        <v>43669</v>
      </c>
      <c r="E540" s="6">
        <v>0.41319444444444398</v>
      </c>
      <c r="F540" s="6">
        <v>0.45833333333333298</v>
      </c>
      <c r="G540" t="s">
        <v>231</v>
      </c>
      <c r="I540" s="6" t="s">
        <v>278</v>
      </c>
      <c r="J540">
        <v>20</v>
      </c>
      <c r="K540" t="s">
        <v>222</v>
      </c>
      <c r="L540">
        <v>6</v>
      </c>
      <c r="N540" t="s">
        <v>129</v>
      </c>
      <c r="O540">
        <v>1</v>
      </c>
      <c r="P540">
        <v>5</v>
      </c>
      <c r="Q540">
        <v>1</v>
      </c>
      <c r="R540">
        <f t="shared" si="8"/>
        <v>5</v>
      </c>
      <c r="U540" t="s">
        <v>282</v>
      </c>
      <c r="V540" t="s">
        <v>283</v>
      </c>
    </row>
    <row r="541" spans="1:22" x14ac:dyDescent="0.35">
      <c r="A541">
        <v>540</v>
      </c>
      <c r="B541" t="s">
        <v>203</v>
      </c>
      <c r="D541" s="3">
        <v>43669</v>
      </c>
      <c r="E541" s="6">
        <v>0.41319444444444398</v>
      </c>
      <c r="F541" s="6">
        <v>0.45833333333333298</v>
      </c>
      <c r="G541" t="s">
        <v>231</v>
      </c>
      <c r="I541" s="6" t="s">
        <v>278</v>
      </c>
      <c r="J541">
        <v>20</v>
      </c>
      <c r="K541" t="s">
        <v>222</v>
      </c>
      <c r="L541">
        <v>6</v>
      </c>
      <c r="N541" t="s">
        <v>89</v>
      </c>
      <c r="O541">
        <v>1</v>
      </c>
      <c r="P541">
        <v>20</v>
      </c>
      <c r="Q541">
        <v>1</v>
      </c>
      <c r="R541">
        <f t="shared" si="8"/>
        <v>20</v>
      </c>
      <c r="U541" t="s">
        <v>282</v>
      </c>
      <c r="V541" t="s">
        <v>283</v>
      </c>
    </row>
    <row r="542" spans="1:22" x14ac:dyDescent="0.35">
      <c r="A542">
        <v>541</v>
      </c>
      <c r="B542" t="s">
        <v>203</v>
      </c>
      <c r="D542" s="3">
        <v>43669</v>
      </c>
      <c r="E542" s="6">
        <v>0.41319444444444398</v>
      </c>
      <c r="F542" s="6">
        <v>0.45833333333333298</v>
      </c>
      <c r="G542" t="s">
        <v>231</v>
      </c>
      <c r="I542" s="6" t="s">
        <v>278</v>
      </c>
      <c r="J542">
        <v>20</v>
      </c>
      <c r="K542" t="s">
        <v>222</v>
      </c>
      <c r="L542">
        <v>6</v>
      </c>
      <c r="N542" t="s">
        <v>66</v>
      </c>
      <c r="O542">
        <v>1</v>
      </c>
      <c r="P542">
        <v>20</v>
      </c>
      <c r="Q542">
        <v>1</v>
      </c>
      <c r="R542">
        <f t="shared" si="8"/>
        <v>20</v>
      </c>
      <c r="U542" t="s">
        <v>282</v>
      </c>
      <c r="V542" t="s">
        <v>283</v>
      </c>
    </row>
    <row r="543" spans="1:22" x14ac:dyDescent="0.35">
      <c r="A543">
        <v>542</v>
      </c>
      <c r="B543" t="s">
        <v>203</v>
      </c>
      <c r="D543" s="3">
        <v>43669</v>
      </c>
      <c r="E543" s="6">
        <v>0.41319444444444398</v>
      </c>
      <c r="F543" s="6">
        <v>0.45833333333333298</v>
      </c>
      <c r="G543" t="s">
        <v>231</v>
      </c>
      <c r="I543" s="6" t="s">
        <v>278</v>
      </c>
      <c r="J543">
        <v>20</v>
      </c>
      <c r="K543" t="s">
        <v>222</v>
      </c>
      <c r="L543">
        <v>6</v>
      </c>
      <c r="N543" t="s">
        <v>118</v>
      </c>
      <c r="O543">
        <v>1</v>
      </c>
      <c r="P543">
        <v>30</v>
      </c>
      <c r="Q543">
        <v>1</v>
      </c>
      <c r="R543">
        <f t="shared" si="8"/>
        <v>30</v>
      </c>
      <c r="U543" t="s">
        <v>282</v>
      </c>
      <c r="V543" t="s">
        <v>283</v>
      </c>
    </row>
    <row r="544" spans="1:22" x14ac:dyDescent="0.35">
      <c r="A544">
        <v>543</v>
      </c>
      <c r="B544" t="s">
        <v>203</v>
      </c>
      <c r="D544" s="3">
        <v>43669</v>
      </c>
      <c r="E544" s="6">
        <v>0.41319444444444398</v>
      </c>
      <c r="F544" s="6">
        <v>0.45833333333333298</v>
      </c>
      <c r="G544" t="s">
        <v>231</v>
      </c>
      <c r="I544" s="6" t="s">
        <v>278</v>
      </c>
      <c r="J544">
        <v>20</v>
      </c>
      <c r="K544" t="s">
        <v>222</v>
      </c>
      <c r="L544">
        <v>6</v>
      </c>
      <c r="N544" t="s">
        <v>38</v>
      </c>
      <c r="O544">
        <v>1</v>
      </c>
      <c r="P544">
        <v>10</v>
      </c>
      <c r="Q544">
        <v>1</v>
      </c>
      <c r="R544">
        <f t="shared" si="8"/>
        <v>10</v>
      </c>
      <c r="U544" t="s">
        <v>282</v>
      </c>
      <c r="V544" t="s">
        <v>283</v>
      </c>
    </row>
    <row r="545" spans="2:22" x14ac:dyDescent="0.35">
      <c r="B545" t="s">
        <v>203</v>
      </c>
      <c r="D545" s="3">
        <v>43712</v>
      </c>
      <c r="E545" s="8" t="s">
        <v>284</v>
      </c>
      <c r="G545" t="s">
        <v>247</v>
      </c>
      <c r="I545" s="6" t="s">
        <v>204</v>
      </c>
      <c r="J545">
        <v>25</v>
      </c>
      <c r="K545" t="s">
        <v>222</v>
      </c>
      <c r="L545">
        <v>1</v>
      </c>
      <c r="N545" t="s">
        <v>25</v>
      </c>
      <c r="O545">
        <v>1</v>
      </c>
      <c r="P545">
        <v>840</v>
      </c>
      <c r="Q545">
        <v>1</v>
      </c>
      <c r="R545">
        <f t="shared" si="8"/>
        <v>840</v>
      </c>
      <c r="U545" t="s">
        <v>282</v>
      </c>
      <c r="V545" t="s">
        <v>282</v>
      </c>
    </row>
    <row r="546" spans="2:22" x14ac:dyDescent="0.35">
      <c r="B546" t="s">
        <v>203</v>
      </c>
      <c r="D546" s="3">
        <v>43712</v>
      </c>
      <c r="E546" s="8" t="s">
        <v>284</v>
      </c>
      <c r="G546" t="s">
        <v>247</v>
      </c>
      <c r="I546" s="6" t="s">
        <v>204</v>
      </c>
      <c r="J546">
        <v>25</v>
      </c>
      <c r="K546" t="s">
        <v>222</v>
      </c>
      <c r="L546">
        <v>1</v>
      </c>
      <c r="N546" t="s">
        <v>38</v>
      </c>
      <c r="O546">
        <v>1</v>
      </c>
      <c r="P546">
        <v>170</v>
      </c>
      <c r="Q546">
        <v>1</v>
      </c>
      <c r="R546">
        <f t="shared" si="8"/>
        <v>170</v>
      </c>
      <c r="U546" t="s">
        <v>282</v>
      </c>
      <c r="V546" t="s">
        <v>282</v>
      </c>
    </row>
    <row r="547" spans="2:22" x14ac:dyDescent="0.35">
      <c r="B547" t="s">
        <v>203</v>
      </c>
      <c r="D547" s="3">
        <v>43712</v>
      </c>
      <c r="E547" s="8" t="s">
        <v>284</v>
      </c>
      <c r="G547" t="s">
        <v>247</v>
      </c>
      <c r="I547" s="6" t="s">
        <v>204</v>
      </c>
      <c r="J547">
        <v>25</v>
      </c>
      <c r="K547" t="s">
        <v>222</v>
      </c>
      <c r="L547">
        <v>1</v>
      </c>
      <c r="N547" t="s">
        <v>89</v>
      </c>
      <c r="O547">
        <v>1</v>
      </c>
      <c r="P547">
        <v>150</v>
      </c>
      <c r="Q547">
        <v>1</v>
      </c>
      <c r="R547">
        <f t="shared" si="8"/>
        <v>150</v>
      </c>
      <c r="U547" t="s">
        <v>282</v>
      </c>
      <c r="V547" t="s">
        <v>282</v>
      </c>
    </row>
    <row r="548" spans="2:22" x14ac:dyDescent="0.35">
      <c r="B548" t="s">
        <v>203</v>
      </c>
      <c r="D548" s="3">
        <v>43712</v>
      </c>
      <c r="E548" s="8" t="s">
        <v>284</v>
      </c>
      <c r="G548" t="s">
        <v>247</v>
      </c>
      <c r="I548" s="6" t="s">
        <v>204</v>
      </c>
      <c r="J548">
        <v>25</v>
      </c>
      <c r="K548" t="s">
        <v>222</v>
      </c>
      <c r="L548">
        <v>1</v>
      </c>
      <c r="N548" t="s">
        <v>118</v>
      </c>
      <c r="O548">
        <v>1</v>
      </c>
      <c r="P548">
        <v>340</v>
      </c>
      <c r="Q548">
        <v>1</v>
      </c>
      <c r="R548">
        <f t="shared" si="8"/>
        <v>340</v>
      </c>
      <c r="U548" t="s">
        <v>282</v>
      </c>
      <c r="V548" t="s">
        <v>282</v>
      </c>
    </row>
    <row r="549" spans="2:22" x14ac:dyDescent="0.35">
      <c r="B549" t="s">
        <v>203</v>
      </c>
      <c r="D549" s="3">
        <v>43712</v>
      </c>
      <c r="E549" s="8" t="s">
        <v>284</v>
      </c>
      <c r="G549" t="s">
        <v>247</v>
      </c>
      <c r="I549" s="6" t="s">
        <v>204</v>
      </c>
      <c r="J549">
        <v>25</v>
      </c>
      <c r="K549" t="s">
        <v>222</v>
      </c>
      <c r="L549">
        <v>1</v>
      </c>
      <c r="N549" t="s">
        <v>127</v>
      </c>
      <c r="O549">
        <v>1</v>
      </c>
      <c r="P549">
        <v>150</v>
      </c>
      <c r="Q549">
        <v>1</v>
      </c>
      <c r="R549">
        <f t="shared" si="8"/>
        <v>150</v>
      </c>
      <c r="U549" t="s">
        <v>282</v>
      </c>
      <c r="V549" t="s">
        <v>282</v>
      </c>
    </row>
    <row r="550" spans="2:22" x14ac:dyDescent="0.35">
      <c r="B550" t="s">
        <v>203</v>
      </c>
      <c r="D550" s="3">
        <v>43712</v>
      </c>
      <c r="E550" s="8" t="s">
        <v>284</v>
      </c>
      <c r="G550" t="s">
        <v>247</v>
      </c>
      <c r="I550" s="6" t="s">
        <v>204</v>
      </c>
      <c r="J550">
        <v>25</v>
      </c>
      <c r="K550" t="s">
        <v>222</v>
      </c>
      <c r="L550">
        <v>2</v>
      </c>
      <c r="N550" t="s">
        <v>127</v>
      </c>
      <c r="O550">
        <v>1</v>
      </c>
      <c r="P550">
        <v>1417</v>
      </c>
      <c r="Q550">
        <v>1</v>
      </c>
      <c r="R550">
        <f t="shared" si="8"/>
        <v>1417</v>
      </c>
      <c r="U550" t="s">
        <v>282</v>
      </c>
      <c r="V550" t="s">
        <v>282</v>
      </c>
    </row>
    <row r="551" spans="2:22" x14ac:dyDescent="0.35">
      <c r="B551" t="s">
        <v>203</v>
      </c>
      <c r="D551" s="3">
        <v>43712</v>
      </c>
      <c r="E551" s="8" t="s">
        <v>284</v>
      </c>
      <c r="G551" t="s">
        <v>247</v>
      </c>
      <c r="I551" s="6" t="s">
        <v>204</v>
      </c>
      <c r="J551">
        <v>25</v>
      </c>
      <c r="K551" t="s">
        <v>222</v>
      </c>
      <c r="L551">
        <v>2</v>
      </c>
      <c r="N551" t="s">
        <v>38</v>
      </c>
      <c r="O551">
        <v>1</v>
      </c>
      <c r="P551">
        <v>1984</v>
      </c>
      <c r="Q551">
        <v>1</v>
      </c>
      <c r="R551">
        <f t="shared" si="8"/>
        <v>1984</v>
      </c>
      <c r="U551" t="s">
        <v>282</v>
      </c>
      <c r="V551" t="s">
        <v>282</v>
      </c>
    </row>
    <row r="552" spans="2:22" x14ac:dyDescent="0.35">
      <c r="B552" t="s">
        <v>203</v>
      </c>
      <c r="D552" s="3">
        <v>43712</v>
      </c>
      <c r="E552" s="8" t="s">
        <v>284</v>
      </c>
      <c r="G552" t="s">
        <v>247</v>
      </c>
      <c r="I552" s="6" t="s">
        <v>204</v>
      </c>
      <c r="J552">
        <v>25</v>
      </c>
      <c r="K552" t="s">
        <v>222</v>
      </c>
      <c r="L552">
        <v>2</v>
      </c>
      <c r="N552" t="s">
        <v>118</v>
      </c>
      <c r="O552">
        <v>1</v>
      </c>
      <c r="P552">
        <v>1417</v>
      </c>
      <c r="Q552">
        <v>1</v>
      </c>
      <c r="R552">
        <f t="shared" si="8"/>
        <v>1417</v>
      </c>
      <c r="U552" t="s">
        <v>282</v>
      </c>
      <c r="V552" t="s">
        <v>282</v>
      </c>
    </row>
    <row r="553" spans="2:22" x14ac:dyDescent="0.35">
      <c r="B553" t="s">
        <v>203</v>
      </c>
      <c r="D553" s="3">
        <v>43712</v>
      </c>
      <c r="E553" s="8" t="s">
        <v>284</v>
      </c>
      <c r="G553" t="s">
        <v>247</v>
      </c>
      <c r="I553" s="6" t="s">
        <v>204</v>
      </c>
      <c r="J553">
        <v>25</v>
      </c>
      <c r="K553" t="s">
        <v>222</v>
      </c>
      <c r="L553">
        <v>2</v>
      </c>
      <c r="N553" t="s">
        <v>89</v>
      </c>
      <c r="O553">
        <v>1</v>
      </c>
      <c r="P553">
        <v>850</v>
      </c>
      <c r="Q553">
        <v>1</v>
      </c>
      <c r="R553">
        <f t="shared" si="8"/>
        <v>850</v>
      </c>
      <c r="U553" t="s">
        <v>282</v>
      </c>
      <c r="V553" t="s">
        <v>282</v>
      </c>
    </row>
    <row r="554" spans="2:22" x14ac:dyDescent="0.35">
      <c r="B554" t="s">
        <v>203</v>
      </c>
      <c r="D554" s="3">
        <v>43712</v>
      </c>
      <c r="E554" s="8" t="s">
        <v>284</v>
      </c>
      <c r="G554" t="s">
        <v>247</v>
      </c>
      <c r="I554" s="6" t="s">
        <v>204</v>
      </c>
      <c r="J554">
        <v>25</v>
      </c>
      <c r="K554" t="s">
        <v>222</v>
      </c>
      <c r="L554">
        <v>2</v>
      </c>
      <c r="N554" t="s">
        <v>76</v>
      </c>
      <c r="O554">
        <v>1</v>
      </c>
      <c r="P554">
        <v>567</v>
      </c>
      <c r="Q554">
        <v>1</v>
      </c>
      <c r="R554">
        <f t="shared" si="8"/>
        <v>567</v>
      </c>
      <c r="U554" t="s">
        <v>282</v>
      </c>
      <c r="V554" t="s">
        <v>282</v>
      </c>
    </row>
    <row r="555" spans="2:22" x14ac:dyDescent="0.35">
      <c r="B555" t="s">
        <v>203</v>
      </c>
      <c r="D555" s="3">
        <v>43712</v>
      </c>
      <c r="E555" s="8" t="s">
        <v>284</v>
      </c>
      <c r="G555" t="s">
        <v>247</v>
      </c>
      <c r="I555" s="6" t="s">
        <v>204</v>
      </c>
      <c r="J555">
        <v>20</v>
      </c>
      <c r="K555" t="s">
        <v>222</v>
      </c>
      <c r="L555">
        <v>3</v>
      </c>
      <c r="N555" t="s">
        <v>28</v>
      </c>
      <c r="O555">
        <v>1</v>
      </c>
      <c r="P555">
        <v>200</v>
      </c>
      <c r="Q555">
        <v>1</v>
      </c>
      <c r="R555">
        <f t="shared" si="8"/>
        <v>200</v>
      </c>
      <c r="U555" t="s">
        <v>282</v>
      </c>
      <c r="V555" t="s">
        <v>282</v>
      </c>
    </row>
    <row r="556" spans="2:22" x14ac:dyDescent="0.35">
      <c r="B556" t="s">
        <v>203</v>
      </c>
      <c r="D556" s="3">
        <v>43712</v>
      </c>
      <c r="E556" s="8" t="s">
        <v>284</v>
      </c>
      <c r="G556" t="s">
        <v>247</v>
      </c>
      <c r="I556" s="6" t="s">
        <v>204</v>
      </c>
      <c r="J556">
        <v>20</v>
      </c>
      <c r="K556" t="s">
        <v>222</v>
      </c>
      <c r="L556">
        <v>3</v>
      </c>
      <c r="N556" t="s">
        <v>38</v>
      </c>
      <c r="O556">
        <v>1</v>
      </c>
      <c r="P556">
        <v>290</v>
      </c>
      <c r="Q556">
        <v>1</v>
      </c>
      <c r="R556">
        <f t="shared" si="8"/>
        <v>290</v>
      </c>
      <c r="U556" t="s">
        <v>282</v>
      </c>
      <c r="V556" t="s">
        <v>282</v>
      </c>
    </row>
    <row r="557" spans="2:22" x14ac:dyDescent="0.35">
      <c r="B557" t="s">
        <v>203</v>
      </c>
      <c r="D557" s="3">
        <v>43712</v>
      </c>
      <c r="E557" s="8" t="s">
        <v>284</v>
      </c>
      <c r="G557" t="s">
        <v>247</v>
      </c>
      <c r="I557" s="6" t="s">
        <v>204</v>
      </c>
      <c r="J557">
        <v>20</v>
      </c>
      <c r="K557" t="s">
        <v>222</v>
      </c>
      <c r="L557">
        <v>3</v>
      </c>
      <c r="N557" t="s">
        <v>25</v>
      </c>
      <c r="O557">
        <v>1</v>
      </c>
      <c r="P557">
        <v>1130</v>
      </c>
      <c r="Q557">
        <v>1</v>
      </c>
      <c r="R557">
        <f t="shared" si="8"/>
        <v>1130</v>
      </c>
      <c r="U557" t="s">
        <v>282</v>
      </c>
      <c r="V557" t="s">
        <v>282</v>
      </c>
    </row>
    <row r="558" spans="2:22" x14ac:dyDescent="0.35">
      <c r="B558" t="s">
        <v>203</v>
      </c>
      <c r="D558" s="3">
        <v>43712</v>
      </c>
      <c r="E558" s="8" t="s">
        <v>284</v>
      </c>
      <c r="G558" t="s">
        <v>247</v>
      </c>
      <c r="I558" s="6" t="s">
        <v>204</v>
      </c>
      <c r="J558">
        <v>20</v>
      </c>
      <c r="K558" t="s">
        <v>222</v>
      </c>
      <c r="L558">
        <v>3</v>
      </c>
      <c r="N558" t="s">
        <v>89</v>
      </c>
      <c r="O558">
        <v>1</v>
      </c>
      <c r="P558">
        <v>650</v>
      </c>
      <c r="Q558">
        <v>1</v>
      </c>
      <c r="R558">
        <f t="shared" si="8"/>
        <v>650</v>
      </c>
      <c r="U558" t="s">
        <v>282</v>
      </c>
      <c r="V558" t="s">
        <v>282</v>
      </c>
    </row>
    <row r="559" spans="2:22" x14ac:dyDescent="0.35">
      <c r="B559" t="s">
        <v>203</v>
      </c>
      <c r="D559" s="3">
        <v>43712</v>
      </c>
      <c r="E559" s="8" t="s">
        <v>284</v>
      </c>
      <c r="G559" t="s">
        <v>247</v>
      </c>
      <c r="I559" s="6" t="s">
        <v>204</v>
      </c>
      <c r="J559">
        <v>20</v>
      </c>
      <c r="K559" t="s">
        <v>222</v>
      </c>
      <c r="L559">
        <v>3</v>
      </c>
      <c r="N559" t="s">
        <v>118</v>
      </c>
      <c r="O559">
        <v>1</v>
      </c>
      <c r="P559">
        <f>1420+(0.6*760)</f>
        <v>1876</v>
      </c>
      <c r="Q559">
        <v>1</v>
      </c>
      <c r="R559">
        <f t="shared" si="8"/>
        <v>1876</v>
      </c>
      <c r="U559" t="s">
        <v>282</v>
      </c>
      <c r="V559" t="s">
        <v>282</v>
      </c>
    </row>
    <row r="560" spans="2:22" x14ac:dyDescent="0.35">
      <c r="B560" t="s">
        <v>203</v>
      </c>
      <c r="D560" s="3">
        <v>43712</v>
      </c>
      <c r="E560" s="8" t="s">
        <v>284</v>
      </c>
      <c r="G560" t="s">
        <v>247</v>
      </c>
      <c r="I560" s="6" t="s">
        <v>204</v>
      </c>
      <c r="J560">
        <v>20</v>
      </c>
      <c r="K560" t="s">
        <v>222</v>
      </c>
      <c r="L560">
        <v>3</v>
      </c>
      <c r="N560" t="s">
        <v>127</v>
      </c>
      <c r="O560">
        <v>1</v>
      </c>
      <c r="P560">
        <f>0.4*760</f>
        <v>304</v>
      </c>
      <c r="Q560">
        <v>1</v>
      </c>
      <c r="R560">
        <f t="shared" si="8"/>
        <v>304</v>
      </c>
      <c r="U560" t="s">
        <v>282</v>
      </c>
      <c r="V560" t="s">
        <v>282</v>
      </c>
    </row>
    <row r="561" spans="2:22" x14ac:dyDescent="0.35">
      <c r="B561" t="s">
        <v>203</v>
      </c>
      <c r="D561" s="3">
        <v>43712</v>
      </c>
      <c r="E561" s="8" t="s">
        <v>284</v>
      </c>
      <c r="G561" t="s">
        <v>247</v>
      </c>
      <c r="I561" s="6" t="s">
        <v>204</v>
      </c>
      <c r="J561">
        <v>25</v>
      </c>
      <c r="K561" t="s">
        <v>222</v>
      </c>
      <c r="L561">
        <v>4</v>
      </c>
      <c r="N561" t="s">
        <v>89</v>
      </c>
      <c r="O561">
        <v>1</v>
      </c>
      <c r="P561">
        <v>180</v>
      </c>
      <c r="Q561">
        <v>12</v>
      </c>
      <c r="R561">
        <f t="shared" si="8"/>
        <v>2160</v>
      </c>
      <c r="T561" t="s">
        <v>285</v>
      </c>
      <c r="U561" t="s">
        <v>282</v>
      </c>
      <c r="V561" t="s">
        <v>282</v>
      </c>
    </row>
    <row r="562" spans="2:22" x14ac:dyDescent="0.35">
      <c r="B562" t="s">
        <v>203</v>
      </c>
      <c r="D562" s="3">
        <v>43712</v>
      </c>
      <c r="E562" s="8" t="s">
        <v>284</v>
      </c>
      <c r="G562" t="s">
        <v>247</v>
      </c>
      <c r="I562" s="6" t="s">
        <v>204</v>
      </c>
      <c r="J562">
        <v>25</v>
      </c>
      <c r="K562" t="s">
        <v>222</v>
      </c>
      <c r="L562">
        <v>4</v>
      </c>
      <c r="N562" t="s">
        <v>76</v>
      </c>
      <c r="O562">
        <v>1</v>
      </c>
      <c r="P562">
        <v>130</v>
      </c>
      <c r="Q562">
        <v>12</v>
      </c>
      <c r="R562">
        <f t="shared" si="8"/>
        <v>1560</v>
      </c>
      <c r="T562" t="s">
        <v>286</v>
      </c>
      <c r="U562" t="s">
        <v>282</v>
      </c>
      <c r="V562" t="s">
        <v>282</v>
      </c>
    </row>
    <row r="563" spans="2:22" x14ac:dyDescent="0.35">
      <c r="B563" t="s">
        <v>203</v>
      </c>
      <c r="D563" s="3">
        <v>43712</v>
      </c>
      <c r="E563" s="8" t="s">
        <v>284</v>
      </c>
      <c r="G563" t="s">
        <v>247</v>
      </c>
      <c r="I563" s="6" t="s">
        <v>204</v>
      </c>
      <c r="J563">
        <v>25</v>
      </c>
      <c r="K563" t="s">
        <v>222</v>
      </c>
      <c r="L563">
        <v>4</v>
      </c>
      <c r="N563" t="s">
        <v>127</v>
      </c>
      <c r="O563">
        <v>1</v>
      </c>
      <c r="P563">
        <f>0.9*1070</f>
        <v>963</v>
      </c>
      <c r="Q563">
        <v>12</v>
      </c>
      <c r="R563">
        <f t="shared" si="8"/>
        <v>11556</v>
      </c>
      <c r="U563" t="s">
        <v>282</v>
      </c>
      <c r="V563" t="s">
        <v>282</v>
      </c>
    </row>
    <row r="564" spans="2:22" x14ac:dyDescent="0.35">
      <c r="B564" t="s">
        <v>203</v>
      </c>
      <c r="D564" s="3">
        <v>43712</v>
      </c>
      <c r="E564" s="8" t="s">
        <v>284</v>
      </c>
      <c r="G564" t="s">
        <v>247</v>
      </c>
      <c r="I564" s="6" t="s">
        <v>204</v>
      </c>
      <c r="J564">
        <v>25</v>
      </c>
      <c r="K564" t="s">
        <v>222</v>
      </c>
      <c r="L564">
        <v>4</v>
      </c>
      <c r="N564" t="s">
        <v>118</v>
      </c>
      <c r="O564">
        <v>1</v>
      </c>
      <c r="P564">
        <f>340+(0.1*1070)</f>
        <v>447</v>
      </c>
      <c r="Q564">
        <v>12</v>
      </c>
      <c r="R564">
        <f t="shared" si="8"/>
        <v>5364</v>
      </c>
      <c r="U564" t="s">
        <v>282</v>
      </c>
      <c r="V564" t="s">
        <v>282</v>
      </c>
    </row>
    <row r="565" spans="2:22" x14ac:dyDescent="0.35">
      <c r="B565" t="s">
        <v>203</v>
      </c>
      <c r="D565" s="3">
        <v>43712</v>
      </c>
      <c r="E565" s="8" t="s">
        <v>284</v>
      </c>
      <c r="G565" t="s">
        <v>247</v>
      </c>
      <c r="I565" s="6" t="s">
        <v>204</v>
      </c>
      <c r="J565">
        <v>25</v>
      </c>
      <c r="K565" t="s">
        <v>222</v>
      </c>
      <c r="L565">
        <v>4</v>
      </c>
      <c r="N565" t="s">
        <v>38</v>
      </c>
      <c r="O565">
        <v>1</v>
      </c>
      <c r="P565">
        <v>30</v>
      </c>
      <c r="Q565">
        <v>12</v>
      </c>
      <c r="R565">
        <f t="shared" si="8"/>
        <v>360</v>
      </c>
      <c r="U565" t="s">
        <v>282</v>
      </c>
      <c r="V565" t="s">
        <v>282</v>
      </c>
    </row>
    <row r="566" spans="2:22" x14ac:dyDescent="0.35">
      <c r="B566" t="s">
        <v>203</v>
      </c>
      <c r="D566" s="3">
        <v>43712</v>
      </c>
      <c r="E566" s="8" t="s">
        <v>284</v>
      </c>
      <c r="G566" t="s">
        <v>247</v>
      </c>
      <c r="I566" s="6" t="s">
        <v>204</v>
      </c>
      <c r="J566">
        <v>28</v>
      </c>
      <c r="K566" t="s">
        <v>222</v>
      </c>
      <c r="L566">
        <v>5</v>
      </c>
      <c r="N566" t="s">
        <v>28</v>
      </c>
      <c r="O566">
        <v>1</v>
      </c>
      <c r="P566">
        <v>880</v>
      </c>
      <c r="Q566">
        <v>1</v>
      </c>
      <c r="R566">
        <f t="shared" si="8"/>
        <v>880</v>
      </c>
      <c r="U566" t="s">
        <v>282</v>
      </c>
      <c r="V566" t="s">
        <v>282</v>
      </c>
    </row>
    <row r="567" spans="2:22" x14ac:dyDescent="0.35">
      <c r="B567" t="s">
        <v>203</v>
      </c>
      <c r="D567" s="3">
        <v>43712</v>
      </c>
      <c r="E567" s="8" t="s">
        <v>284</v>
      </c>
      <c r="G567" t="s">
        <v>247</v>
      </c>
      <c r="I567" s="6" t="s">
        <v>204</v>
      </c>
      <c r="J567">
        <v>28</v>
      </c>
      <c r="K567" t="s">
        <v>222</v>
      </c>
      <c r="L567">
        <v>5</v>
      </c>
      <c r="N567" t="s">
        <v>38</v>
      </c>
      <c r="O567">
        <v>1</v>
      </c>
      <c r="P567">
        <v>1010</v>
      </c>
      <c r="Q567">
        <v>1</v>
      </c>
      <c r="R567">
        <f t="shared" si="8"/>
        <v>1010</v>
      </c>
      <c r="U567" t="s">
        <v>282</v>
      </c>
      <c r="V567" t="s">
        <v>282</v>
      </c>
    </row>
    <row r="568" spans="2:22" x14ac:dyDescent="0.35">
      <c r="B568" t="s">
        <v>203</v>
      </c>
      <c r="D568" s="3">
        <v>43712</v>
      </c>
      <c r="E568" s="8" t="s">
        <v>284</v>
      </c>
      <c r="G568" t="s">
        <v>247</v>
      </c>
      <c r="I568" s="6" t="s">
        <v>204</v>
      </c>
      <c r="J568">
        <v>28</v>
      </c>
      <c r="K568" t="s">
        <v>222</v>
      </c>
      <c r="L568">
        <v>5</v>
      </c>
      <c r="N568" t="s">
        <v>76</v>
      </c>
      <c r="O568">
        <v>1</v>
      </c>
      <c r="P568">
        <v>570</v>
      </c>
      <c r="Q568">
        <v>1</v>
      </c>
      <c r="R568">
        <f t="shared" si="8"/>
        <v>570</v>
      </c>
      <c r="U568" t="s">
        <v>282</v>
      </c>
      <c r="V568" t="s">
        <v>282</v>
      </c>
    </row>
    <row r="569" spans="2:22" x14ac:dyDescent="0.35">
      <c r="B569" t="s">
        <v>203</v>
      </c>
      <c r="D569" s="3">
        <v>43712</v>
      </c>
      <c r="E569" s="8" t="s">
        <v>284</v>
      </c>
      <c r="G569" t="s">
        <v>247</v>
      </c>
      <c r="I569" s="6" t="s">
        <v>204</v>
      </c>
      <c r="J569">
        <v>28</v>
      </c>
      <c r="K569" t="s">
        <v>222</v>
      </c>
      <c r="L569">
        <v>5</v>
      </c>
      <c r="N569" t="s">
        <v>89</v>
      </c>
      <c r="O569">
        <v>1</v>
      </c>
      <c r="P569">
        <v>370</v>
      </c>
      <c r="Q569">
        <v>1</v>
      </c>
      <c r="R569">
        <f t="shared" si="8"/>
        <v>370</v>
      </c>
      <c r="U569" t="s">
        <v>282</v>
      </c>
      <c r="V569" t="s">
        <v>282</v>
      </c>
    </row>
    <row r="570" spans="2:22" x14ac:dyDescent="0.35">
      <c r="B570" t="s">
        <v>203</v>
      </c>
      <c r="D570" s="3">
        <v>43712</v>
      </c>
      <c r="E570" s="8" t="s">
        <v>284</v>
      </c>
      <c r="G570" t="s">
        <v>247</v>
      </c>
      <c r="I570" s="6" t="s">
        <v>204</v>
      </c>
      <c r="J570">
        <v>28</v>
      </c>
      <c r="K570" t="s">
        <v>222</v>
      </c>
      <c r="L570">
        <v>5</v>
      </c>
      <c r="N570" t="s">
        <v>118</v>
      </c>
      <c r="O570">
        <v>1</v>
      </c>
      <c r="P570">
        <v>1180</v>
      </c>
      <c r="Q570">
        <v>1</v>
      </c>
      <c r="R570">
        <f t="shared" si="8"/>
        <v>1180</v>
      </c>
      <c r="U570" t="s">
        <v>282</v>
      </c>
      <c r="V570" t="s">
        <v>282</v>
      </c>
    </row>
    <row r="571" spans="2:22" x14ac:dyDescent="0.35">
      <c r="B571" t="s">
        <v>203</v>
      </c>
      <c r="D571" s="3">
        <v>43712</v>
      </c>
      <c r="E571" s="8" t="s">
        <v>284</v>
      </c>
      <c r="G571" t="s">
        <v>247</v>
      </c>
      <c r="I571" s="6" t="s">
        <v>204</v>
      </c>
      <c r="J571">
        <v>28</v>
      </c>
      <c r="K571" t="s">
        <v>222</v>
      </c>
      <c r="L571">
        <v>5</v>
      </c>
      <c r="N571" t="s">
        <v>66</v>
      </c>
      <c r="O571">
        <v>1</v>
      </c>
      <c r="P571">
        <v>350</v>
      </c>
      <c r="Q571">
        <v>1</v>
      </c>
      <c r="R571">
        <f t="shared" si="8"/>
        <v>350</v>
      </c>
      <c r="U571" t="s">
        <v>282</v>
      </c>
      <c r="V571" t="s">
        <v>282</v>
      </c>
    </row>
    <row r="572" spans="2:22" x14ac:dyDescent="0.35">
      <c r="B572" t="s">
        <v>203</v>
      </c>
      <c r="D572" s="3">
        <v>43712</v>
      </c>
      <c r="E572" s="8" t="s">
        <v>284</v>
      </c>
      <c r="G572" t="s">
        <v>247</v>
      </c>
      <c r="I572" s="6" t="s">
        <v>204</v>
      </c>
      <c r="J572">
        <v>28</v>
      </c>
      <c r="K572" t="s">
        <v>222</v>
      </c>
      <c r="L572">
        <v>5</v>
      </c>
      <c r="N572" t="s">
        <v>127</v>
      </c>
      <c r="O572">
        <v>1</v>
      </c>
      <c r="P572">
        <f>0.7*970</f>
        <v>679</v>
      </c>
      <c r="Q572">
        <v>1</v>
      </c>
      <c r="R572">
        <f t="shared" si="8"/>
        <v>679</v>
      </c>
      <c r="U572" t="s">
        <v>282</v>
      </c>
      <c r="V572" t="s">
        <v>282</v>
      </c>
    </row>
    <row r="573" spans="2:22" x14ac:dyDescent="0.35">
      <c r="B573" t="s">
        <v>203</v>
      </c>
      <c r="D573" s="3">
        <v>43712</v>
      </c>
      <c r="E573" s="8" t="s">
        <v>284</v>
      </c>
      <c r="G573" t="s">
        <v>247</v>
      </c>
      <c r="I573" s="6" t="s">
        <v>204</v>
      </c>
      <c r="J573">
        <v>28</v>
      </c>
      <c r="K573" t="s">
        <v>222</v>
      </c>
      <c r="L573">
        <v>5</v>
      </c>
      <c r="N573" t="s">
        <v>118</v>
      </c>
      <c r="O573">
        <v>1</v>
      </c>
      <c r="P573">
        <f>0.3*970</f>
        <v>291</v>
      </c>
      <c r="Q573">
        <v>1</v>
      </c>
      <c r="R573">
        <f t="shared" si="8"/>
        <v>291</v>
      </c>
      <c r="U573" t="s">
        <v>282</v>
      </c>
      <c r="V573" t="s">
        <v>282</v>
      </c>
    </row>
    <row r="574" spans="2:22" x14ac:dyDescent="0.35">
      <c r="B574" t="s">
        <v>203</v>
      </c>
      <c r="D574" s="3">
        <v>43712</v>
      </c>
      <c r="E574" s="8" t="s">
        <v>284</v>
      </c>
      <c r="G574" t="s">
        <v>247</v>
      </c>
      <c r="I574" s="6" t="s">
        <v>204</v>
      </c>
      <c r="J574">
        <v>25</v>
      </c>
      <c r="K574" t="s">
        <v>222</v>
      </c>
      <c r="L574">
        <v>6</v>
      </c>
      <c r="N574" t="s">
        <v>127</v>
      </c>
      <c r="O574">
        <v>1</v>
      </c>
      <c r="P574">
        <f>0.8*900</f>
        <v>720</v>
      </c>
      <c r="Q574">
        <v>6</v>
      </c>
      <c r="R574">
        <f t="shared" si="8"/>
        <v>4320</v>
      </c>
      <c r="T574" t="s">
        <v>287</v>
      </c>
      <c r="U574" t="s">
        <v>282</v>
      </c>
      <c r="V574" t="s">
        <v>282</v>
      </c>
    </row>
    <row r="575" spans="2:22" x14ac:dyDescent="0.35">
      <c r="B575" t="s">
        <v>203</v>
      </c>
      <c r="D575" s="3">
        <v>43712</v>
      </c>
      <c r="E575" s="8" t="s">
        <v>284</v>
      </c>
      <c r="G575" t="s">
        <v>247</v>
      </c>
      <c r="I575" s="6" t="s">
        <v>204</v>
      </c>
      <c r="J575">
        <v>25</v>
      </c>
      <c r="K575" t="s">
        <v>222</v>
      </c>
      <c r="L575">
        <v>6</v>
      </c>
      <c r="N575" t="s">
        <v>118</v>
      </c>
      <c r="O575">
        <v>1</v>
      </c>
      <c r="P575">
        <f>410+(0.2*900)</f>
        <v>590</v>
      </c>
      <c r="Q575">
        <v>6</v>
      </c>
      <c r="R575">
        <f t="shared" si="8"/>
        <v>3540</v>
      </c>
      <c r="U575" t="s">
        <v>282</v>
      </c>
      <c r="V575" t="s">
        <v>282</v>
      </c>
    </row>
    <row r="576" spans="2:22" x14ac:dyDescent="0.35">
      <c r="B576" t="s">
        <v>203</v>
      </c>
      <c r="D576" s="3">
        <v>43712</v>
      </c>
      <c r="E576" s="8" t="s">
        <v>284</v>
      </c>
      <c r="G576" t="s">
        <v>247</v>
      </c>
      <c r="I576" s="6" t="s">
        <v>204</v>
      </c>
      <c r="J576">
        <v>25</v>
      </c>
      <c r="K576" t="s">
        <v>222</v>
      </c>
      <c r="L576">
        <v>6</v>
      </c>
      <c r="N576" t="s">
        <v>28</v>
      </c>
      <c r="O576">
        <v>1</v>
      </c>
      <c r="P576">
        <v>120</v>
      </c>
      <c r="Q576">
        <v>6</v>
      </c>
      <c r="R576">
        <f t="shared" si="8"/>
        <v>720</v>
      </c>
      <c r="U576" t="s">
        <v>282</v>
      </c>
      <c r="V576" t="s">
        <v>282</v>
      </c>
    </row>
    <row r="577" spans="2:22" x14ac:dyDescent="0.35">
      <c r="B577" t="s">
        <v>203</v>
      </c>
      <c r="D577" s="3">
        <v>43712</v>
      </c>
      <c r="E577" s="8" t="s">
        <v>284</v>
      </c>
      <c r="G577" t="s">
        <v>247</v>
      </c>
      <c r="I577" s="6" t="s">
        <v>204</v>
      </c>
      <c r="J577">
        <v>25</v>
      </c>
      <c r="K577" t="s">
        <v>222</v>
      </c>
      <c r="L577">
        <v>6</v>
      </c>
      <c r="N577" t="s">
        <v>89</v>
      </c>
      <c r="O577">
        <v>1</v>
      </c>
      <c r="P577">
        <v>210</v>
      </c>
      <c r="Q577">
        <v>6</v>
      </c>
      <c r="R577">
        <f t="shared" si="8"/>
        <v>1260</v>
      </c>
      <c r="U577" t="s">
        <v>282</v>
      </c>
      <c r="V577" t="s">
        <v>282</v>
      </c>
    </row>
    <row r="578" spans="2:22" x14ac:dyDescent="0.35">
      <c r="B578" t="s">
        <v>203</v>
      </c>
      <c r="D578" s="3">
        <v>43712</v>
      </c>
      <c r="E578" s="8" t="s">
        <v>284</v>
      </c>
      <c r="G578" t="s">
        <v>247</v>
      </c>
      <c r="I578" s="6" t="s">
        <v>204</v>
      </c>
      <c r="J578">
        <v>25</v>
      </c>
      <c r="K578" t="s">
        <v>222</v>
      </c>
      <c r="L578">
        <v>6</v>
      </c>
      <c r="N578" t="s">
        <v>38</v>
      </c>
      <c r="O578">
        <v>1</v>
      </c>
      <c r="P578">
        <v>110</v>
      </c>
      <c r="Q578">
        <v>6</v>
      </c>
      <c r="R578">
        <f t="shared" si="8"/>
        <v>660</v>
      </c>
      <c r="U578" t="s">
        <v>282</v>
      </c>
      <c r="V578" t="s">
        <v>282</v>
      </c>
    </row>
    <row r="579" spans="2:22" x14ac:dyDescent="0.35">
      <c r="B579" t="s">
        <v>203</v>
      </c>
      <c r="D579" s="3">
        <v>43712</v>
      </c>
      <c r="E579" s="8" t="s">
        <v>284</v>
      </c>
      <c r="G579" t="s">
        <v>247</v>
      </c>
      <c r="I579" s="6" t="s">
        <v>204</v>
      </c>
      <c r="J579">
        <v>25</v>
      </c>
      <c r="K579" t="s">
        <v>222</v>
      </c>
      <c r="L579">
        <v>6</v>
      </c>
      <c r="N579" t="s">
        <v>76</v>
      </c>
      <c r="O579">
        <v>1</v>
      </c>
      <c r="P579">
        <v>130</v>
      </c>
      <c r="Q579">
        <v>6</v>
      </c>
      <c r="R579">
        <f t="shared" ref="R579:R610" si="9">O579*Q579*P579</f>
        <v>780</v>
      </c>
      <c r="U579" t="s">
        <v>282</v>
      </c>
      <c r="V579" t="s">
        <v>282</v>
      </c>
    </row>
    <row r="580" spans="2:22" x14ac:dyDescent="0.35">
      <c r="B580" t="s">
        <v>246</v>
      </c>
      <c r="D580" s="3">
        <v>43713</v>
      </c>
      <c r="E580" s="8" t="s">
        <v>288</v>
      </c>
      <c r="G580" t="s">
        <v>231</v>
      </c>
      <c r="H580" s="8" t="s">
        <v>289</v>
      </c>
      <c r="I580" s="6" t="s">
        <v>290</v>
      </c>
      <c r="J580">
        <v>15</v>
      </c>
      <c r="K580" t="s">
        <v>222</v>
      </c>
      <c r="L580">
        <v>1</v>
      </c>
      <c r="N580" t="s">
        <v>38</v>
      </c>
      <c r="O580">
        <v>1</v>
      </c>
      <c r="P580">
        <v>220</v>
      </c>
      <c r="Q580">
        <v>11</v>
      </c>
      <c r="R580">
        <f t="shared" si="9"/>
        <v>2420</v>
      </c>
      <c r="S580" t="s">
        <v>291</v>
      </c>
      <c r="T580" t="s">
        <v>292</v>
      </c>
      <c r="U580" t="s">
        <v>282</v>
      </c>
      <c r="V580" t="s">
        <v>282</v>
      </c>
    </row>
    <row r="581" spans="2:22" x14ac:dyDescent="0.35">
      <c r="B581" t="s">
        <v>246</v>
      </c>
      <c r="D581" s="3">
        <v>43713</v>
      </c>
      <c r="E581" s="8" t="s">
        <v>288</v>
      </c>
      <c r="G581" t="s">
        <v>231</v>
      </c>
      <c r="H581" s="8" t="s">
        <v>289</v>
      </c>
      <c r="I581" s="6" t="s">
        <v>290</v>
      </c>
      <c r="J581">
        <v>15</v>
      </c>
      <c r="K581" t="s">
        <v>222</v>
      </c>
      <c r="L581">
        <v>1</v>
      </c>
      <c r="N581" t="s">
        <v>76</v>
      </c>
      <c r="O581">
        <v>1</v>
      </c>
      <c r="P581">
        <v>10</v>
      </c>
      <c r="Q581">
        <v>11</v>
      </c>
      <c r="R581">
        <f t="shared" si="9"/>
        <v>110</v>
      </c>
      <c r="U581" t="s">
        <v>282</v>
      </c>
      <c r="V581" t="s">
        <v>282</v>
      </c>
    </row>
    <row r="582" spans="2:22" x14ac:dyDescent="0.35">
      <c r="B582" t="s">
        <v>246</v>
      </c>
      <c r="D582" s="3">
        <v>43713</v>
      </c>
      <c r="E582" s="8" t="s">
        <v>288</v>
      </c>
      <c r="G582" t="s">
        <v>231</v>
      </c>
      <c r="H582" s="8" t="s">
        <v>289</v>
      </c>
      <c r="I582" s="6" t="s">
        <v>290</v>
      </c>
      <c r="J582">
        <v>15</v>
      </c>
      <c r="K582" t="s">
        <v>222</v>
      </c>
      <c r="L582">
        <v>1</v>
      </c>
      <c r="N582" t="s">
        <v>89</v>
      </c>
      <c r="O582">
        <v>1</v>
      </c>
      <c r="P582">
        <v>60</v>
      </c>
      <c r="Q582">
        <v>11</v>
      </c>
      <c r="R582">
        <f t="shared" si="9"/>
        <v>660</v>
      </c>
      <c r="U582" t="s">
        <v>282</v>
      </c>
      <c r="V582" t="s">
        <v>282</v>
      </c>
    </row>
    <row r="583" spans="2:22" x14ac:dyDescent="0.35">
      <c r="B583" t="s">
        <v>246</v>
      </c>
      <c r="D583" s="3">
        <v>43713</v>
      </c>
      <c r="E583" s="8" t="s">
        <v>288</v>
      </c>
      <c r="G583" t="s">
        <v>231</v>
      </c>
      <c r="H583" s="8" t="s">
        <v>289</v>
      </c>
      <c r="I583" s="6" t="s">
        <v>290</v>
      </c>
      <c r="J583">
        <v>15</v>
      </c>
      <c r="K583" t="s">
        <v>222</v>
      </c>
      <c r="L583">
        <v>1</v>
      </c>
      <c r="N583" t="s">
        <v>127</v>
      </c>
      <c r="O583">
        <v>1</v>
      </c>
      <c r="P583">
        <f>0.7*1280</f>
        <v>896</v>
      </c>
      <c r="Q583">
        <v>11</v>
      </c>
      <c r="R583">
        <f t="shared" si="9"/>
        <v>9856</v>
      </c>
      <c r="U583" t="s">
        <v>282</v>
      </c>
      <c r="V583" t="s">
        <v>282</v>
      </c>
    </row>
    <row r="584" spans="2:22" x14ac:dyDescent="0.35">
      <c r="B584" t="s">
        <v>246</v>
      </c>
      <c r="D584" s="3">
        <v>43713</v>
      </c>
      <c r="E584" s="8" t="s">
        <v>288</v>
      </c>
      <c r="G584" t="s">
        <v>231</v>
      </c>
      <c r="H584" s="8" t="s">
        <v>289</v>
      </c>
      <c r="I584" s="6" t="s">
        <v>290</v>
      </c>
      <c r="J584">
        <v>15</v>
      </c>
      <c r="K584" t="s">
        <v>222</v>
      </c>
      <c r="L584">
        <v>1</v>
      </c>
      <c r="N584" t="s">
        <v>118</v>
      </c>
      <c r="O584">
        <v>1</v>
      </c>
      <c r="P584">
        <f>0.3*1280</f>
        <v>384</v>
      </c>
      <c r="Q584">
        <v>11</v>
      </c>
      <c r="R584">
        <f t="shared" si="9"/>
        <v>4224</v>
      </c>
      <c r="U584" t="s">
        <v>282</v>
      </c>
      <c r="V584" t="s">
        <v>282</v>
      </c>
    </row>
    <row r="585" spans="2:22" x14ac:dyDescent="0.35">
      <c r="B585" t="s">
        <v>246</v>
      </c>
      <c r="D585" s="3">
        <v>43713</v>
      </c>
      <c r="E585" s="8" t="s">
        <v>288</v>
      </c>
      <c r="G585" t="s">
        <v>231</v>
      </c>
      <c r="H585" s="8" t="s">
        <v>289</v>
      </c>
      <c r="I585" s="6" t="s">
        <v>290</v>
      </c>
      <c r="J585">
        <v>15</v>
      </c>
      <c r="K585" t="s">
        <v>222</v>
      </c>
      <c r="L585">
        <v>2</v>
      </c>
      <c r="N585" t="s">
        <v>127</v>
      </c>
      <c r="O585">
        <v>1</v>
      </c>
      <c r="P585">
        <f>0.7*1220</f>
        <v>854</v>
      </c>
      <c r="Q585">
        <v>10</v>
      </c>
      <c r="R585">
        <f t="shared" si="9"/>
        <v>8540</v>
      </c>
      <c r="T585" t="s">
        <v>293</v>
      </c>
      <c r="U585" t="s">
        <v>282</v>
      </c>
      <c r="V585" t="s">
        <v>282</v>
      </c>
    </row>
    <row r="586" spans="2:22" x14ac:dyDescent="0.35">
      <c r="B586" t="s">
        <v>246</v>
      </c>
      <c r="D586" s="3">
        <v>43713</v>
      </c>
      <c r="E586" s="8" t="s">
        <v>288</v>
      </c>
      <c r="G586" t="s">
        <v>231</v>
      </c>
      <c r="H586" s="8" t="s">
        <v>289</v>
      </c>
      <c r="I586" s="6" t="s">
        <v>290</v>
      </c>
      <c r="J586">
        <v>15</v>
      </c>
      <c r="K586" t="s">
        <v>222</v>
      </c>
      <c r="L586">
        <v>2</v>
      </c>
      <c r="N586" t="s">
        <v>118</v>
      </c>
      <c r="O586">
        <v>1</v>
      </c>
      <c r="P586">
        <f>100+(0.3*1220)</f>
        <v>466</v>
      </c>
      <c r="Q586">
        <v>10</v>
      </c>
      <c r="R586">
        <f t="shared" si="9"/>
        <v>4660</v>
      </c>
      <c r="U586" t="s">
        <v>282</v>
      </c>
      <c r="V586" t="s">
        <v>282</v>
      </c>
    </row>
    <row r="587" spans="2:22" x14ac:dyDescent="0.35">
      <c r="B587" t="s">
        <v>246</v>
      </c>
      <c r="D587" s="3">
        <v>43713</v>
      </c>
      <c r="E587" s="8" t="s">
        <v>288</v>
      </c>
      <c r="G587" t="s">
        <v>231</v>
      </c>
      <c r="H587" s="8" t="s">
        <v>289</v>
      </c>
      <c r="I587" s="6" t="s">
        <v>290</v>
      </c>
      <c r="J587">
        <v>15</v>
      </c>
      <c r="K587" t="s">
        <v>222</v>
      </c>
      <c r="L587">
        <v>2</v>
      </c>
      <c r="N587" t="s">
        <v>89</v>
      </c>
      <c r="O587">
        <v>1</v>
      </c>
      <c r="P587">
        <v>100</v>
      </c>
      <c r="Q587">
        <v>10</v>
      </c>
      <c r="R587">
        <f t="shared" si="9"/>
        <v>1000</v>
      </c>
      <c r="U587" t="s">
        <v>282</v>
      </c>
      <c r="V587" t="s">
        <v>282</v>
      </c>
    </row>
    <row r="588" spans="2:22" x14ac:dyDescent="0.35">
      <c r="B588" t="s">
        <v>246</v>
      </c>
      <c r="D588" s="3">
        <v>43713</v>
      </c>
      <c r="E588" s="8" t="s">
        <v>288</v>
      </c>
      <c r="G588" t="s">
        <v>231</v>
      </c>
      <c r="H588" s="8" t="s">
        <v>289</v>
      </c>
      <c r="I588" s="6" t="s">
        <v>290</v>
      </c>
      <c r="J588">
        <v>15</v>
      </c>
      <c r="K588" t="s">
        <v>222</v>
      </c>
      <c r="L588">
        <v>2</v>
      </c>
      <c r="N588" t="s">
        <v>38</v>
      </c>
      <c r="O588">
        <v>1</v>
      </c>
      <c r="P588">
        <v>220</v>
      </c>
      <c r="Q588">
        <v>10</v>
      </c>
      <c r="R588">
        <f t="shared" si="9"/>
        <v>2200</v>
      </c>
      <c r="U588" t="s">
        <v>282</v>
      </c>
      <c r="V588" t="s">
        <v>282</v>
      </c>
    </row>
    <row r="589" spans="2:22" x14ac:dyDescent="0.35">
      <c r="B589" t="s">
        <v>246</v>
      </c>
      <c r="D589" s="3">
        <v>43713</v>
      </c>
      <c r="E589" s="8" t="s">
        <v>288</v>
      </c>
      <c r="G589" t="s">
        <v>231</v>
      </c>
      <c r="H589" s="8" t="s">
        <v>289</v>
      </c>
      <c r="I589" s="6" t="s">
        <v>290</v>
      </c>
      <c r="J589">
        <v>15</v>
      </c>
      <c r="K589" t="s">
        <v>222</v>
      </c>
      <c r="L589">
        <v>2</v>
      </c>
      <c r="N589" t="s">
        <v>66</v>
      </c>
      <c r="O589">
        <v>1</v>
      </c>
      <c r="P589">
        <v>180</v>
      </c>
      <c r="Q589">
        <v>10</v>
      </c>
      <c r="R589">
        <f t="shared" si="9"/>
        <v>1800</v>
      </c>
      <c r="U589" t="s">
        <v>282</v>
      </c>
      <c r="V589" t="s">
        <v>282</v>
      </c>
    </row>
    <row r="590" spans="2:22" x14ac:dyDescent="0.35">
      <c r="B590" t="s">
        <v>246</v>
      </c>
      <c r="D590" s="3">
        <v>43713</v>
      </c>
      <c r="E590" s="8" t="s">
        <v>288</v>
      </c>
      <c r="G590" t="s">
        <v>231</v>
      </c>
      <c r="H590" s="8" t="s">
        <v>289</v>
      </c>
      <c r="I590" s="6" t="s">
        <v>290</v>
      </c>
      <c r="J590">
        <v>15</v>
      </c>
      <c r="K590" t="s">
        <v>222</v>
      </c>
      <c r="L590">
        <v>2</v>
      </c>
      <c r="N590" t="s">
        <v>28</v>
      </c>
      <c r="O590">
        <v>1</v>
      </c>
      <c r="P590">
        <v>10</v>
      </c>
      <c r="Q590">
        <v>10</v>
      </c>
      <c r="R590">
        <f t="shared" si="9"/>
        <v>100</v>
      </c>
      <c r="U590" t="s">
        <v>282</v>
      </c>
      <c r="V590" t="s">
        <v>282</v>
      </c>
    </row>
    <row r="591" spans="2:22" x14ac:dyDescent="0.35">
      <c r="B591" t="s">
        <v>246</v>
      </c>
      <c r="D591" s="3">
        <v>43713</v>
      </c>
      <c r="E591" s="8" t="s">
        <v>288</v>
      </c>
      <c r="G591" t="s">
        <v>231</v>
      </c>
      <c r="H591" s="8" t="s">
        <v>289</v>
      </c>
      <c r="I591" s="6" t="s">
        <v>290</v>
      </c>
      <c r="J591">
        <v>15</v>
      </c>
      <c r="K591" t="s">
        <v>222</v>
      </c>
      <c r="L591">
        <v>3</v>
      </c>
      <c r="N591" t="s">
        <v>127</v>
      </c>
      <c r="O591">
        <v>1</v>
      </c>
      <c r="P591">
        <f>0.8*1800</f>
        <v>1440</v>
      </c>
      <c r="Q591">
        <v>21</v>
      </c>
      <c r="R591">
        <f t="shared" si="9"/>
        <v>30240</v>
      </c>
      <c r="S591" t="s">
        <v>294</v>
      </c>
      <c r="T591" t="s">
        <v>295</v>
      </c>
      <c r="U591" t="s">
        <v>282</v>
      </c>
      <c r="V591" t="s">
        <v>282</v>
      </c>
    </row>
    <row r="592" spans="2:22" x14ac:dyDescent="0.35">
      <c r="B592" t="s">
        <v>246</v>
      </c>
      <c r="D592" s="3">
        <v>43713</v>
      </c>
      <c r="E592" s="8" t="s">
        <v>288</v>
      </c>
      <c r="G592" t="s">
        <v>231</v>
      </c>
      <c r="H592" s="8" t="s">
        <v>289</v>
      </c>
      <c r="I592" s="6" t="s">
        <v>290</v>
      </c>
      <c r="J592">
        <v>15</v>
      </c>
      <c r="K592" t="s">
        <v>222</v>
      </c>
      <c r="L592">
        <v>3</v>
      </c>
      <c r="N592" t="s">
        <v>118</v>
      </c>
      <c r="O592">
        <v>1</v>
      </c>
      <c r="P592">
        <f>0.2*1800</f>
        <v>360</v>
      </c>
      <c r="Q592">
        <v>21</v>
      </c>
      <c r="R592">
        <f t="shared" si="9"/>
        <v>7560</v>
      </c>
      <c r="U592" t="s">
        <v>282</v>
      </c>
      <c r="V592" t="s">
        <v>282</v>
      </c>
    </row>
    <row r="593" spans="2:22" x14ac:dyDescent="0.35">
      <c r="B593" t="s">
        <v>246</v>
      </c>
      <c r="D593" s="3">
        <v>43713</v>
      </c>
      <c r="E593" s="8" t="s">
        <v>288</v>
      </c>
      <c r="G593" t="s">
        <v>231</v>
      </c>
      <c r="H593" s="8" t="s">
        <v>289</v>
      </c>
      <c r="I593" s="6" t="s">
        <v>290</v>
      </c>
      <c r="J593">
        <v>15</v>
      </c>
      <c r="K593" t="s">
        <v>222</v>
      </c>
      <c r="L593">
        <v>3</v>
      </c>
      <c r="N593" t="s">
        <v>66</v>
      </c>
      <c r="O593">
        <v>1</v>
      </c>
      <c r="P593">
        <v>10</v>
      </c>
      <c r="Q593">
        <v>21</v>
      </c>
      <c r="R593">
        <f t="shared" si="9"/>
        <v>210</v>
      </c>
      <c r="U593" t="s">
        <v>282</v>
      </c>
      <c r="V593" t="s">
        <v>282</v>
      </c>
    </row>
    <row r="594" spans="2:22" x14ac:dyDescent="0.35">
      <c r="B594" t="s">
        <v>246</v>
      </c>
      <c r="D594" s="3">
        <v>43713</v>
      </c>
      <c r="E594" s="8" t="s">
        <v>288</v>
      </c>
      <c r="G594" t="s">
        <v>231</v>
      </c>
      <c r="H594" s="8" t="s">
        <v>289</v>
      </c>
      <c r="I594" s="6" t="s">
        <v>290</v>
      </c>
      <c r="J594">
        <v>15</v>
      </c>
      <c r="K594" t="s">
        <v>222</v>
      </c>
      <c r="L594">
        <v>3</v>
      </c>
      <c r="N594" t="s">
        <v>38</v>
      </c>
      <c r="O594">
        <v>1</v>
      </c>
      <c r="P594">
        <v>120</v>
      </c>
      <c r="Q594">
        <v>21</v>
      </c>
      <c r="R594">
        <f t="shared" si="9"/>
        <v>2520</v>
      </c>
      <c r="U594" t="s">
        <v>282</v>
      </c>
      <c r="V594" t="s">
        <v>282</v>
      </c>
    </row>
    <row r="595" spans="2:22" x14ac:dyDescent="0.35">
      <c r="B595" t="s">
        <v>246</v>
      </c>
      <c r="D595" s="3">
        <v>43713</v>
      </c>
      <c r="E595" s="8" t="s">
        <v>288</v>
      </c>
      <c r="G595" t="s">
        <v>231</v>
      </c>
      <c r="H595" s="8" t="s">
        <v>289</v>
      </c>
      <c r="I595" s="6" t="s">
        <v>290</v>
      </c>
      <c r="J595">
        <v>15</v>
      </c>
      <c r="K595" t="s">
        <v>222</v>
      </c>
      <c r="L595">
        <v>3</v>
      </c>
      <c r="N595" t="s">
        <v>89</v>
      </c>
      <c r="O595">
        <v>1</v>
      </c>
      <c r="P595">
        <v>120</v>
      </c>
      <c r="Q595">
        <v>21</v>
      </c>
      <c r="R595">
        <f t="shared" si="9"/>
        <v>2520</v>
      </c>
      <c r="U595" t="s">
        <v>282</v>
      </c>
      <c r="V595" t="s">
        <v>282</v>
      </c>
    </row>
    <row r="596" spans="2:22" x14ac:dyDescent="0.35">
      <c r="B596" t="s">
        <v>246</v>
      </c>
      <c r="D596" s="3">
        <v>43713</v>
      </c>
      <c r="E596" s="8" t="s">
        <v>288</v>
      </c>
      <c r="G596" t="s">
        <v>231</v>
      </c>
      <c r="H596" s="8" t="s">
        <v>289</v>
      </c>
      <c r="I596" s="6" t="s">
        <v>290</v>
      </c>
      <c r="J596">
        <v>15</v>
      </c>
      <c r="K596" t="s">
        <v>222</v>
      </c>
      <c r="L596">
        <v>3</v>
      </c>
      <c r="N596" t="s">
        <v>25</v>
      </c>
      <c r="O596">
        <v>1</v>
      </c>
      <c r="P596">
        <v>60</v>
      </c>
      <c r="Q596">
        <v>21</v>
      </c>
      <c r="R596">
        <f t="shared" si="9"/>
        <v>1260</v>
      </c>
      <c r="U596" t="s">
        <v>282</v>
      </c>
      <c r="V596" t="s">
        <v>282</v>
      </c>
    </row>
    <row r="597" spans="2:22" x14ac:dyDescent="0.35">
      <c r="B597" t="s">
        <v>246</v>
      </c>
      <c r="D597" s="3">
        <v>43713</v>
      </c>
      <c r="E597" s="8" t="s">
        <v>288</v>
      </c>
      <c r="G597" t="s">
        <v>231</v>
      </c>
      <c r="H597" s="8" t="s">
        <v>289</v>
      </c>
      <c r="I597" s="6" t="s">
        <v>290</v>
      </c>
      <c r="J597">
        <v>15</v>
      </c>
      <c r="K597" t="s">
        <v>222</v>
      </c>
      <c r="L597">
        <v>4</v>
      </c>
      <c r="N597" t="s">
        <v>127</v>
      </c>
      <c r="O597">
        <v>1</v>
      </c>
      <c r="P597">
        <f>0.7*1160</f>
        <v>812</v>
      </c>
      <c r="Q597">
        <v>30</v>
      </c>
      <c r="R597">
        <f t="shared" si="9"/>
        <v>24360</v>
      </c>
      <c r="S597" t="s">
        <v>296</v>
      </c>
      <c r="T597" t="s">
        <v>297</v>
      </c>
      <c r="U597" t="s">
        <v>282</v>
      </c>
      <c r="V597" t="s">
        <v>282</v>
      </c>
    </row>
    <row r="598" spans="2:22" x14ac:dyDescent="0.35">
      <c r="B598" t="s">
        <v>246</v>
      </c>
      <c r="D598" s="3">
        <v>43713</v>
      </c>
      <c r="E598" s="8" t="s">
        <v>288</v>
      </c>
      <c r="G598" t="s">
        <v>231</v>
      </c>
      <c r="H598" s="8" t="s">
        <v>289</v>
      </c>
      <c r="I598" s="6" t="s">
        <v>290</v>
      </c>
      <c r="J598">
        <v>15</v>
      </c>
      <c r="K598" t="s">
        <v>222</v>
      </c>
      <c r="L598">
        <v>4</v>
      </c>
      <c r="N598" t="s">
        <v>118</v>
      </c>
      <c r="O598">
        <v>1</v>
      </c>
      <c r="P598">
        <f>0.3*1160</f>
        <v>348</v>
      </c>
      <c r="Q598">
        <v>30</v>
      </c>
      <c r="R598">
        <f t="shared" si="9"/>
        <v>10440</v>
      </c>
      <c r="U598" t="s">
        <v>282</v>
      </c>
      <c r="V598" t="s">
        <v>282</v>
      </c>
    </row>
    <row r="599" spans="2:22" x14ac:dyDescent="0.35">
      <c r="B599" t="s">
        <v>246</v>
      </c>
      <c r="D599" s="3">
        <v>43713</v>
      </c>
      <c r="E599" s="8" t="s">
        <v>288</v>
      </c>
      <c r="G599" t="s">
        <v>231</v>
      </c>
      <c r="H599" s="8" t="s">
        <v>289</v>
      </c>
      <c r="I599" s="6" t="s">
        <v>290</v>
      </c>
      <c r="J599">
        <v>15</v>
      </c>
      <c r="K599" t="s">
        <v>222</v>
      </c>
      <c r="L599">
        <v>4</v>
      </c>
      <c r="N599" t="s">
        <v>38</v>
      </c>
      <c r="O599">
        <v>1</v>
      </c>
      <c r="P599">
        <v>140</v>
      </c>
      <c r="Q599">
        <v>30</v>
      </c>
      <c r="R599">
        <f t="shared" si="9"/>
        <v>4200</v>
      </c>
      <c r="U599" t="s">
        <v>282</v>
      </c>
      <c r="V599" t="s">
        <v>282</v>
      </c>
    </row>
    <row r="600" spans="2:22" x14ac:dyDescent="0.35">
      <c r="B600" t="s">
        <v>246</v>
      </c>
      <c r="D600" s="3">
        <v>43713</v>
      </c>
      <c r="E600" s="8" t="s">
        <v>288</v>
      </c>
      <c r="G600" t="s">
        <v>231</v>
      </c>
      <c r="H600" s="8" t="s">
        <v>289</v>
      </c>
      <c r="I600" s="6" t="s">
        <v>290</v>
      </c>
      <c r="J600">
        <v>15</v>
      </c>
      <c r="K600" t="s">
        <v>222</v>
      </c>
      <c r="L600">
        <v>4</v>
      </c>
      <c r="N600" t="s">
        <v>89</v>
      </c>
      <c r="O600">
        <v>1</v>
      </c>
      <c r="P600">
        <v>60</v>
      </c>
      <c r="Q600">
        <v>30</v>
      </c>
      <c r="R600">
        <f t="shared" si="9"/>
        <v>1800</v>
      </c>
      <c r="U600" t="s">
        <v>282</v>
      </c>
      <c r="V600" t="s">
        <v>282</v>
      </c>
    </row>
    <row r="601" spans="2:22" x14ac:dyDescent="0.35">
      <c r="B601" t="s">
        <v>246</v>
      </c>
      <c r="D601" s="3">
        <v>43713</v>
      </c>
      <c r="E601" s="8" t="s">
        <v>288</v>
      </c>
      <c r="G601" t="s">
        <v>231</v>
      </c>
      <c r="H601" s="8" t="s">
        <v>289</v>
      </c>
      <c r="I601" s="6" t="s">
        <v>290</v>
      </c>
      <c r="J601">
        <v>15</v>
      </c>
      <c r="K601" t="s">
        <v>222</v>
      </c>
      <c r="L601">
        <v>4</v>
      </c>
      <c r="N601" t="s">
        <v>28</v>
      </c>
      <c r="O601">
        <v>1</v>
      </c>
      <c r="P601">
        <v>60</v>
      </c>
      <c r="Q601">
        <v>30</v>
      </c>
      <c r="R601">
        <f t="shared" si="9"/>
        <v>1800</v>
      </c>
      <c r="U601" t="s">
        <v>282</v>
      </c>
      <c r="V601" t="s">
        <v>282</v>
      </c>
    </row>
    <row r="602" spans="2:22" x14ac:dyDescent="0.35">
      <c r="B602" t="s">
        <v>246</v>
      </c>
      <c r="D602" s="3">
        <v>43713</v>
      </c>
      <c r="E602" s="8" t="s">
        <v>288</v>
      </c>
      <c r="G602" t="s">
        <v>231</v>
      </c>
      <c r="H602" s="8" t="s">
        <v>289</v>
      </c>
      <c r="I602" s="6" t="s">
        <v>290</v>
      </c>
      <c r="J602">
        <v>15</v>
      </c>
      <c r="K602" t="s">
        <v>222</v>
      </c>
      <c r="L602">
        <v>5</v>
      </c>
      <c r="N602" t="s">
        <v>127</v>
      </c>
      <c r="O602">
        <v>1</v>
      </c>
      <c r="P602">
        <f>0.7*2140</f>
        <v>1498</v>
      </c>
      <c r="Q602">
        <v>4</v>
      </c>
      <c r="R602">
        <f t="shared" si="9"/>
        <v>5992</v>
      </c>
      <c r="T602" t="s">
        <v>298</v>
      </c>
      <c r="U602" t="s">
        <v>282</v>
      </c>
      <c r="V602" t="s">
        <v>282</v>
      </c>
    </row>
    <row r="603" spans="2:22" x14ac:dyDescent="0.35">
      <c r="B603" t="s">
        <v>246</v>
      </c>
      <c r="D603" s="3">
        <v>43713</v>
      </c>
      <c r="E603" s="8" t="s">
        <v>288</v>
      </c>
      <c r="G603" t="s">
        <v>231</v>
      </c>
      <c r="H603" s="8" t="s">
        <v>289</v>
      </c>
      <c r="I603" s="6" t="s">
        <v>290</v>
      </c>
      <c r="J603">
        <v>15</v>
      </c>
      <c r="K603" t="s">
        <v>222</v>
      </c>
      <c r="L603">
        <v>5</v>
      </c>
      <c r="N603" t="s">
        <v>118</v>
      </c>
      <c r="O603">
        <v>1</v>
      </c>
      <c r="P603">
        <f>0.3*2140</f>
        <v>642</v>
      </c>
      <c r="Q603">
        <v>4</v>
      </c>
      <c r="R603">
        <f t="shared" si="9"/>
        <v>2568</v>
      </c>
      <c r="U603" t="s">
        <v>282</v>
      </c>
      <c r="V603" t="s">
        <v>282</v>
      </c>
    </row>
    <row r="604" spans="2:22" x14ac:dyDescent="0.35">
      <c r="B604" t="s">
        <v>246</v>
      </c>
      <c r="D604" s="3">
        <v>43713</v>
      </c>
      <c r="E604" s="8" t="s">
        <v>288</v>
      </c>
      <c r="G604" t="s">
        <v>231</v>
      </c>
      <c r="H604" s="8" t="s">
        <v>289</v>
      </c>
      <c r="I604" s="6" t="s">
        <v>290</v>
      </c>
      <c r="J604">
        <v>15</v>
      </c>
      <c r="K604" t="s">
        <v>222</v>
      </c>
      <c r="L604">
        <v>5</v>
      </c>
      <c r="N604" t="s">
        <v>89</v>
      </c>
      <c r="O604">
        <v>1</v>
      </c>
      <c r="P604">
        <v>100</v>
      </c>
      <c r="Q604">
        <v>4</v>
      </c>
      <c r="R604">
        <f t="shared" si="9"/>
        <v>400</v>
      </c>
      <c r="U604" t="s">
        <v>282</v>
      </c>
      <c r="V604" t="s">
        <v>282</v>
      </c>
    </row>
    <row r="605" spans="2:22" x14ac:dyDescent="0.35">
      <c r="B605" t="s">
        <v>246</v>
      </c>
      <c r="D605" s="3">
        <v>43713</v>
      </c>
      <c r="E605" s="8" t="s">
        <v>288</v>
      </c>
      <c r="G605" t="s">
        <v>231</v>
      </c>
      <c r="H605" s="8" t="s">
        <v>289</v>
      </c>
      <c r="I605" s="6" t="s">
        <v>290</v>
      </c>
      <c r="J605">
        <v>15</v>
      </c>
      <c r="K605" t="s">
        <v>222</v>
      </c>
      <c r="L605">
        <v>5</v>
      </c>
      <c r="N605" t="s">
        <v>38</v>
      </c>
      <c r="O605">
        <v>1</v>
      </c>
      <c r="P605">
        <v>300</v>
      </c>
      <c r="Q605">
        <v>4</v>
      </c>
      <c r="R605">
        <f t="shared" si="9"/>
        <v>1200</v>
      </c>
      <c r="U605" t="s">
        <v>282</v>
      </c>
      <c r="V605" t="s">
        <v>282</v>
      </c>
    </row>
    <row r="606" spans="2:22" x14ac:dyDescent="0.35">
      <c r="B606" t="s">
        <v>246</v>
      </c>
      <c r="D606" s="3">
        <v>43713</v>
      </c>
      <c r="E606" s="8" t="s">
        <v>288</v>
      </c>
      <c r="G606" t="s">
        <v>231</v>
      </c>
      <c r="H606" s="8" t="s">
        <v>289</v>
      </c>
      <c r="I606" s="6" t="s">
        <v>290</v>
      </c>
      <c r="J606">
        <v>15</v>
      </c>
      <c r="K606" t="s">
        <v>222</v>
      </c>
      <c r="L606">
        <v>5</v>
      </c>
      <c r="N606" t="s">
        <v>76</v>
      </c>
      <c r="O606">
        <v>1</v>
      </c>
      <c r="P606">
        <v>10</v>
      </c>
      <c r="Q606">
        <v>4</v>
      </c>
      <c r="R606">
        <f t="shared" si="9"/>
        <v>40</v>
      </c>
      <c r="U606" t="s">
        <v>282</v>
      </c>
      <c r="V606" t="s">
        <v>282</v>
      </c>
    </row>
    <row r="607" spans="2:22" x14ac:dyDescent="0.35">
      <c r="B607" t="s">
        <v>246</v>
      </c>
      <c r="D607" s="3">
        <v>43713</v>
      </c>
      <c r="E607" s="8" t="s">
        <v>288</v>
      </c>
      <c r="G607" t="s">
        <v>231</v>
      </c>
      <c r="H607" s="8" t="s">
        <v>289</v>
      </c>
      <c r="I607" s="6" t="s">
        <v>290</v>
      </c>
      <c r="J607">
        <v>15</v>
      </c>
      <c r="K607" t="s">
        <v>222</v>
      </c>
      <c r="L607">
        <v>6</v>
      </c>
      <c r="N607" t="s">
        <v>127</v>
      </c>
      <c r="O607">
        <v>1</v>
      </c>
      <c r="P607">
        <f>0.9*1340</f>
        <v>1206</v>
      </c>
      <c r="Q607">
        <v>6</v>
      </c>
      <c r="R607">
        <f t="shared" si="9"/>
        <v>7236</v>
      </c>
      <c r="S607" t="s">
        <v>299</v>
      </c>
      <c r="T607" t="s">
        <v>300</v>
      </c>
      <c r="U607" t="s">
        <v>282</v>
      </c>
      <c r="V607" t="s">
        <v>282</v>
      </c>
    </row>
    <row r="608" spans="2:22" x14ac:dyDescent="0.35">
      <c r="B608" t="s">
        <v>246</v>
      </c>
      <c r="D608" s="3">
        <v>43713</v>
      </c>
      <c r="E608" s="8" t="s">
        <v>288</v>
      </c>
      <c r="G608" t="s">
        <v>231</v>
      </c>
      <c r="H608" s="8" t="s">
        <v>289</v>
      </c>
      <c r="I608" s="6" t="s">
        <v>290</v>
      </c>
      <c r="J608">
        <v>15</v>
      </c>
      <c r="K608" t="s">
        <v>222</v>
      </c>
      <c r="L608">
        <v>6</v>
      </c>
      <c r="N608" t="s">
        <v>118</v>
      </c>
      <c r="O608">
        <v>1</v>
      </c>
      <c r="P608">
        <f>420+(0.1*1340)</f>
        <v>554</v>
      </c>
      <c r="Q608">
        <v>6</v>
      </c>
      <c r="R608">
        <f t="shared" si="9"/>
        <v>3324</v>
      </c>
      <c r="U608" t="s">
        <v>282</v>
      </c>
      <c r="V608" t="s">
        <v>282</v>
      </c>
    </row>
    <row r="609" spans="2:22" x14ac:dyDescent="0.35">
      <c r="B609" t="s">
        <v>246</v>
      </c>
      <c r="D609" s="3">
        <v>43713</v>
      </c>
      <c r="E609" s="8" t="s">
        <v>288</v>
      </c>
      <c r="G609" t="s">
        <v>231</v>
      </c>
      <c r="H609" s="8" t="s">
        <v>289</v>
      </c>
      <c r="I609" s="6" t="s">
        <v>290</v>
      </c>
      <c r="J609">
        <v>15</v>
      </c>
      <c r="K609" t="s">
        <v>222</v>
      </c>
      <c r="L609">
        <v>6</v>
      </c>
      <c r="N609" t="s">
        <v>38</v>
      </c>
      <c r="O609">
        <v>1</v>
      </c>
      <c r="P609">
        <v>240</v>
      </c>
      <c r="Q609">
        <v>6</v>
      </c>
      <c r="R609">
        <f t="shared" si="9"/>
        <v>1440</v>
      </c>
      <c r="U609" t="s">
        <v>282</v>
      </c>
      <c r="V609" t="s">
        <v>282</v>
      </c>
    </row>
    <row r="610" spans="2:22" x14ac:dyDescent="0.35">
      <c r="B610" t="s">
        <v>246</v>
      </c>
      <c r="D610" s="3">
        <v>43713</v>
      </c>
      <c r="E610" s="8" t="s">
        <v>288</v>
      </c>
      <c r="G610" t="s">
        <v>231</v>
      </c>
      <c r="H610" s="8" t="s">
        <v>289</v>
      </c>
      <c r="I610" s="6" t="s">
        <v>290</v>
      </c>
      <c r="J610">
        <v>15</v>
      </c>
      <c r="K610" t="s">
        <v>222</v>
      </c>
      <c r="L610">
        <v>6</v>
      </c>
      <c r="N610" t="s">
        <v>89</v>
      </c>
      <c r="O610">
        <v>1</v>
      </c>
      <c r="P610">
        <v>200</v>
      </c>
      <c r="Q610">
        <v>6</v>
      </c>
      <c r="R610">
        <f t="shared" si="9"/>
        <v>1200</v>
      </c>
      <c r="U610" t="s">
        <v>282</v>
      </c>
      <c r="V610" t="s">
        <v>282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workbookViewId="0">
      <selection sqref="A1:XFD1048576"/>
    </sheetView>
  </sheetViews>
  <sheetFormatPr defaultColWidth="11.453125" defaultRowHeight="14.5" x14ac:dyDescent="0.35"/>
  <cols>
    <col min="1" max="1" width="11.453125" style="1"/>
    <col min="2" max="2" width="55.453125" style="1" bestFit="1" customWidth="1"/>
    <col min="3" max="3" width="11.453125" style="1"/>
    <col min="4" max="4" width="38.453125" style="1" bestFit="1" customWidth="1"/>
    <col min="5" max="16384" width="11.453125" style="1"/>
  </cols>
  <sheetData>
    <row r="1" spans="1:6" x14ac:dyDescent="0.3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35">
      <c r="A2" s="1" t="s">
        <v>21</v>
      </c>
      <c r="B2" s="1" t="s">
        <v>22</v>
      </c>
      <c r="C2" s="1" t="s">
        <v>23</v>
      </c>
      <c r="D2" s="1" t="s">
        <v>24</v>
      </c>
    </row>
    <row r="3" spans="1:6" x14ac:dyDescent="0.35">
      <c r="A3" s="1" t="s">
        <v>25</v>
      </c>
      <c r="B3" s="1" t="s">
        <v>26</v>
      </c>
      <c r="C3" s="1" t="s">
        <v>23</v>
      </c>
      <c r="D3" s="1" t="s">
        <v>27</v>
      </c>
    </row>
    <row r="4" spans="1:6" x14ac:dyDescent="0.35">
      <c r="A4" s="1" t="s">
        <v>28</v>
      </c>
      <c r="B4" s="1" t="s">
        <v>29</v>
      </c>
      <c r="C4" s="1" t="s">
        <v>23</v>
      </c>
      <c r="D4" s="1" t="s">
        <v>30</v>
      </c>
      <c r="E4" s="1" t="s">
        <v>31</v>
      </c>
    </row>
    <row r="5" spans="1:6" x14ac:dyDescent="0.35">
      <c r="A5" s="1" t="s">
        <v>32</v>
      </c>
      <c r="B5" s="1" t="s">
        <v>33</v>
      </c>
      <c r="C5" s="1" t="s">
        <v>23</v>
      </c>
      <c r="D5" s="1" t="s">
        <v>34</v>
      </c>
    </row>
    <row r="6" spans="1:6" x14ac:dyDescent="0.35">
      <c r="A6" s="1" t="s">
        <v>35</v>
      </c>
      <c r="B6" s="1" t="s">
        <v>36</v>
      </c>
      <c r="C6" s="1" t="s">
        <v>23</v>
      </c>
      <c r="D6" s="1" t="s">
        <v>37</v>
      </c>
    </row>
    <row r="7" spans="1:6" x14ac:dyDescent="0.35">
      <c r="A7" s="1" t="s">
        <v>38</v>
      </c>
      <c r="B7" s="1" t="s">
        <v>39</v>
      </c>
      <c r="C7" s="1" t="s">
        <v>23</v>
      </c>
      <c r="D7" s="1" t="s">
        <v>40</v>
      </c>
      <c r="E7" s="1" t="s">
        <v>41</v>
      </c>
    </row>
    <row r="8" spans="1:6" x14ac:dyDescent="0.35">
      <c r="A8" s="1" t="s">
        <v>42</v>
      </c>
      <c r="B8" s="1" t="s">
        <v>43</v>
      </c>
      <c r="C8" s="1" t="s">
        <v>23</v>
      </c>
      <c r="D8" s="1" t="s">
        <v>44</v>
      </c>
    </row>
    <row r="9" spans="1:6" x14ac:dyDescent="0.35">
      <c r="A9" s="1" t="s">
        <v>45</v>
      </c>
      <c r="B9" s="1" t="s">
        <v>46</v>
      </c>
      <c r="C9" s="1" t="s">
        <v>47</v>
      </c>
      <c r="D9" s="1" t="s">
        <v>48</v>
      </c>
    </row>
    <row r="10" spans="1:6" x14ac:dyDescent="0.35">
      <c r="A10" s="1" t="s">
        <v>49</v>
      </c>
      <c r="B10" s="1" t="s">
        <v>50</v>
      </c>
      <c r="C10" s="1" t="s">
        <v>23</v>
      </c>
      <c r="D10" s="1" t="s">
        <v>51</v>
      </c>
    </row>
    <row r="11" spans="1:6" x14ac:dyDescent="0.35">
      <c r="A11" s="1" t="s">
        <v>52</v>
      </c>
      <c r="B11" s="1" t="s">
        <v>53</v>
      </c>
      <c r="C11" s="1" t="s">
        <v>23</v>
      </c>
      <c r="D11" s="1" t="s">
        <v>54</v>
      </c>
    </row>
    <row r="12" spans="1:6" x14ac:dyDescent="0.35">
      <c r="A12" s="1" t="s">
        <v>55</v>
      </c>
      <c r="B12" s="1" t="s">
        <v>56</v>
      </c>
      <c r="C12" s="1" t="s">
        <v>23</v>
      </c>
      <c r="D12" s="1" t="s">
        <v>24</v>
      </c>
      <c r="E12" s="1" t="s">
        <v>57</v>
      </c>
      <c r="F12" s="1" t="s">
        <v>58</v>
      </c>
    </row>
    <row r="13" spans="1:6" x14ac:dyDescent="0.35">
      <c r="A13" s="1" t="s">
        <v>59</v>
      </c>
      <c r="B13" s="1" t="s">
        <v>60</v>
      </c>
      <c r="C13" s="1" t="s">
        <v>23</v>
      </c>
      <c r="D13" s="1" t="s">
        <v>61</v>
      </c>
      <c r="E13" s="1" t="s">
        <v>62</v>
      </c>
      <c r="F13" s="1" t="s">
        <v>58</v>
      </c>
    </row>
    <row r="14" spans="1:6" x14ac:dyDescent="0.35">
      <c r="A14" s="1" t="s">
        <v>63</v>
      </c>
      <c r="B14" s="1" t="s">
        <v>64</v>
      </c>
      <c r="C14" s="1" t="s">
        <v>23</v>
      </c>
      <c r="F14" s="1" t="s">
        <v>65</v>
      </c>
    </row>
    <row r="15" spans="1:6" x14ac:dyDescent="0.35">
      <c r="A15" s="1" t="s">
        <v>66</v>
      </c>
      <c r="B15" s="1" t="s">
        <v>67</v>
      </c>
      <c r="C15" s="1" t="s">
        <v>23</v>
      </c>
      <c r="D15" s="1" t="s">
        <v>68</v>
      </c>
      <c r="E15" s="1" t="s">
        <v>69</v>
      </c>
      <c r="F15" s="1" t="s">
        <v>70</v>
      </c>
    </row>
    <row r="16" spans="1:6" x14ac:dyDescent="0.35">
      <c r="A16" s="1" t="s">
        <v>71</v>
      </c>
      <c r="B16" s="1" t="s">
        <v>72</v>
      </c>
      <c r="C16" s="1" t="s">
        <v>23</v>
      </c>
      <c r="D16" s="1" t="s">
        <v>73</v>
      </c>
      <c r="F16" s="1" t="s">
        <v>58</v>
      </c>
    </row>
    <row r="17" spans="1:6" x14ac:dyDescent="0.35">
      <c r="A17" s="1" t="s">
        <v>74</v>
      </c>
      <c r="B17" s="1" t="s">
        <v>75</v>
      </c>
      <c r="C17" s="1" t="s">
        <v>23</v>
      </c>
    </row>
    <row r="18" spans="1:6" x14ac:dyDescent="0.35">
      <c r="A18" s="1" t="s">
        <v>76</v>
      </c>
      <c r="B18" s="1" t="s">
        <v>77</v>
      </c>
      <c r="C18" s="1" t="s">
        <v>23</v>
      </c>
      <c r="F18" s="1" t="s">
        <v>65</v>
      </c>
    </row>
    <row r="19" spans="1:6" x14ac:dyDescent="0.35">
      <c r="A19" s="1" t="s">
        <v>78</v>
      </c>
      <c r="B19" s="1" t="s">
        <v>79</v>
      </c>
      <c r="C19" s="1" t="s">
        <v>23</v>
      </c>
      <c r="D19" s="1" t="s">
        <v>80</v>
      </c>
    </row>
    <row r="20" spans="1:6" x14ac:dyDescent="0.35">
      <c r="A20" s="1" t="s">
        <v>81</v>
      </c>
      <c r="B20" s="1" t="s">
        <v>82</v>
      </c>
      <c r="C20" s="1" t="s">
        <v>23</v>
      </c>
      <c r="D20" s="1" t="s">
        <v>83</v>
      </c>
      <c r="E20" s="1" t="s">
        <v>84</v>
      </c>
    </row>
    <row r="21" spans="1:6" x14ac:dyDescent="0.35">
      <c r="A21" s="1" t="s">
        <v>85</v>
      </c>
      <c r="B21" s="1" t="s">
        <v>86</v>
      </c>
      <c r="C21" s="1" t="s">
        <v>87</v>
      </c>
      <c r="D21" s="1" t="s">
        <v>88</v>
      </c>
    </row>
    <row r="22" spans="1:6" x14ac:dyDescent="0.35">
      <c r="A22" s="1" t="s">
        <v>89</v>
      </c>
      <c r="B22" s="1" t="s">
        <v>90</v>
      </c>
      <c r="C22" s="1" t="s">
        <v>87</v>
      </c>
      <c r="D22" s="1" t="s">
        <v>91</v>
      </c>
      <c r="E22" s="1" t="s">
        <v>92</v>
      </c>
    </row>
    <row r="23" spans="1:6" x14ac:dyDescent="0.35">
      <c r="A23" s="1" t="s">
        <v>93</v>
      </c>
      <c r="B23" s="1" t="s">
        <v>94</v>
      </c>
      <c r="C23" s="1" t="s">
        <v>87</v>
      </c>
      <c r="D23" s="1" t="s">
        <v>95</v>
      </c>
      <c r="E23" s="1" t="s">
        <v>92</v>
      </c>
    </row>
    <row r="24" spans="1:6" x14ac:dyDescent="0.35">
      <c r="A24" s="1" t="s">
        <v>96</v>
      </c>
      <c r="B24" s="1" t="s">
        <v>97</v>
      </c>
    </row>
    <row r="25" spans="1:6" x14ac:dyDescent="0.35">
      <c r="A25" s="1" t="s">
        <v>98</v>
      </c>
      <c r="B25" s="1" t="s">
        <v>99</v>
      </c>
      <c r="C25" s="1" t="s">
        <v>100</v>
      </c>
      <c r="D25" s="1" t="s">
        <v>24</v>
      </c>
    </row>
    <row r="26" spans="1:6" x14ac:dyDescent="0.35">
      <c r="A26" s="1" t="s">
        <v>101</v>
      </c>
      <c r="B26" s="1" t="s">
        <v>102</v>
      </c>
      <c r="C26" s="1" t="s">
        <v>100</v>
      </c>
      <c r="D26" s="1" t="s">
        <v>24</v>
      </c>
    </row>
    <row r="27" spans="1:6" x14ac:dyDescent="0.35">
      <c r="A27" s="1" t="s">
        <v>103</v>
      </c>
      <c r="B27" s="1" t="s">
        <v>104</v>
      </c>
      <c r="C27" s="1" t="s">
        <v>100</v>
      </c>
      <c r="D27" s="1" t="s">
        <v>24</v>
      </c>
    </row>
    <row r="28" spans="1:6" x14ac:dyDescent="0.35">
      <c r="A28" s="1" t="s">
        <v>105</v>
      </c>
      <c r="B28" s="1" t="s">
        <v>106</v>
      </c>
      <c r="C28" s="1" t="s">
        <v>100</v>
      </c>
      <c r="D28" s="1" t="s">
        <v>107</v>
      </c>
    </row>
    <row r="29" spans="1:6" x14ac:dyDescent="0.35">
      <c r="A29" s="1" t="s">
        <v>108</v>
      </c>
      <c r="B29" s="1" t="s">
        <v>109</v>
      </c>
      <c r="C29" s="1" t="s">
        <v>100</v>
      </c>
      <c r="D29" s="1" t="s">
        <v>110</v>
      </c>
    </row>
    <row r="30" spans="1:6" x14ac:dyDescent="0.35">
      <c r="A30" s="1" t="s">
        <v>111</v>
      </c>
      <c r="B30" s="1" t="s">
        <v>112</v>
      </c>
      <c r="C30" s="1" t="s">
        <v>100</v>
      </c>
      <c r="D30" s="1" t="s">
        <v>24</v>
      </c>
    </row>
    <row r="31" spans="1:6" x14ac:dyDescent="0.35">
      <c r="A31" s="1" t="s">
        <v>113</v>
      </c>
      <c r="B31" s="1" t="s">
        <v>114</v>
      </c>
      <c r="C31" s="1" t="s">
        <v>100</v>
      </c>
      <c r="D31" s="1" t="s">
        <v>24</v>
      </c>
    </row>
    <row r="32" spans="1:6" x14ac:dyDescent="0.35">
      <c r="A32" s="1" t="s">
        <v>115</v>
      </c>
      <c r="B32" s="1" t="s">
        <v>116</v>
      </c>
      <c r="C32" s="1" t="s">
        <v>100</v>
      </c>
      <c r="D32" s="1" t="s">
        <v>117</v>
      </c>
    </row>
    <row r="33" spans="1:5" x14ac:dyDescent="0.35">
      <c r="A33" s="1" t="s">
        <v>118</v>
      </c>
      <c r="B33" s="2" t="s">
        <v>119</v>
      </c>
      <c r="C33" s="1" t="s">
        <v>100</v>
      </c>
      <c r="D33" s="1" t="s">
        <v>120</v>
      </c>
      <c r="E33" s="1" t="s">
        <v>121</v>
      </c>
    </row>
    <row r="34" spans="1:5" x14ac:dyDescent="0.35">
      <c r="A34" s="1" t="s">
        <v>122</v>
      </c>
      <c r="B34" s="1" t="s">
        <v>123</v>
      </c>
      <c r="C34" s="1" t="s">
        <v>124</v>
      </c>
      <c r="D34" s="1" t="s">
        <v>125</v>
      </c>
      <c r="E34" s="1" t="s">
        <v>126</v>
      </c>
    </row>
    <row r="35" spans="1:5" x14ac:dyDescent="0.35">
      <c r="A35" s="1" t="s">
        <v>127</v>
      </c>
      <c r="B35" s="1" t="s">
        <v>128</v>
      </c>
      <c r="C35" s="1" t="s">
        <v>124</v>
      </c>
      <c r="D35" s="1" t="s">
        <v>125</v>
      </c>
      <c r="E35" s="1" t="s">
        <v>126</v>
      </c>
    </row>
    <row r="36" spans="1:5" x14ac:dyDescent="0.35">
      <c r="A36" s="1" t="s">
        <v>129</v>
      </c>
      <c r="B36" s="1" t="s">
        <v>130</v>
      </c>
      <c r="C36" s="1" t="s">
        <v>124</v>
      </c>
      <c r="D36" s="1" t="s">
        <v>131</v>
      </c>
      <c r="E36" s="1" t="s">
        <v>132</v>
      </c>
    </row>
    <row r="37" spans="1:5" x14ac:dyDescent="0.35">
      <c r="A37" s="1" t="s">
        <v>133</v>
      </c>
      <c r="B37" s="1" t="s">
        <v>24</v>
      </c>
      <c r="D37" s="1" t="s">
        <v>134</v>
      </c>
    </row>
    <row r="38" spans="1:5" x14ac:dyDescent="0.35">
      <c r="A38" s="1" t="s">
        <v>135</v>
      </c>
      <c r="B38" s="1" t="s">
        <v>136</v>
      </c>
      <c r="D38" s="1" t="s">
        <v>24</v>
      </c>
      <c r="E38" s="1" t="s">
        <v>137</v>
      </c>
    </row>
    <row r="39" spans="1:5" x14ac:dyDescent="0.35">
      <c r="A39" s="1" t="s">
        <v>138</v>
      </c>
      <c r="B39" s="1" t="s">
        <v>139</v>
      </c>
      <c r="D39" s="1" t="s">
        <v>140</v>
      </c>
      <c r="E39" s="1" t="s">
        <v>141</v>
      </c>
    </row>
    <row r="40" spans="1:5" x14ac:dyDescent="0.35">
      <c r="A40" s="1" t="s">
        <v>142</v>
      </c>
      <c r="B40" s="1" t="s">
        <v>139</v>
      </c>
      <c r="D40" s="1" t="s">
        <v>143</v>
      </c>
      <c r="E40" s="1" t="s">
        <v>141</v>
      </c>
    </row>
    <row r="41" spans="1:5" x14ac:dyDescent="0.35">
      <c r="A41" s="1" t="s">
        <v>144</v>
      </c>
      <c r="B41" s="1" t="s">
        <v>145</v>
      </c>
      <c r="D41" s="1" t="s">
        <v>146</v>
      </c>
      <c r="E41" s="1" t="s">
        <v>147</v>
      </c>
    </row>
    <row r="42" spans="1:5" x14ac:dyDescent="0.35">
      <c r="A42" s="1" t="s">
        <v>148</v>
      </c>
      <c r="B42" s="1" t="s">
        <v>149</v>
      </c>
      <c r="D42" s="1" t="s">
        <v>24</v>
      </c>
      <c r="E42" s="1" t="s">
        <v>148</v>
      </c>
    </row>
    <row r="43" spans="1:5" x14ac:dyDescent="0.35">
      <c r="A43" s="1" t="s">
        <v>150</v>
      </c>
      <c r="B43" s="1" t="s">
        <v>151</v>
      </c>
    </row>
    <row r="44" spans="1:5" x14ac:dyDescent="0.35">
      <c r="A44" s="1" t="s">
        <v>152</v>
      </c>
      <c r="B44" s="1" t="s">
        <v>153</v>
      </c>
      <c r="D44" s="1" t="s">
        <v>24</v>
      </c>
      <c r="E44" s="1" t="s">
        <v>152</v>
      </c>
    </row>
    <row r="45" spans="1:5" x14ac:dyDescent="0.35">
      <c r="A45" s="1" t="s">
        <v>154</v>
      </c>
      <c r="B45" s="1" t="s">
        <v>155</v>
      </c>
      <c r="D45" s="1" t="s">
        <v>24</v>
      </c>
      <c r="E45" s="1" t="s">
        <v>156</v>
      </c>
    </row>
    <row r="46" spans="1:5" x14ac:dyDescent="0.35">
      <c r="A46" s="1" t="s">
        <v>157</v>
      </c>
      <c r="B46" s="1" t="s">
        <v>158</v>
      </c>
    </row>
    <row r="47" spans="1:5" x14ac:dyDescent="0.35">
      <c r="A47" s="1" t="s">
        <v>159</v>
      </c>
      <c r="B47" s="1" t="s">
        <v>160</v>
      </c>
      <c r="C47" s="1" t="s">
        <v>161</v>
      </c>
      <c r="D47" s="1" t="s">
        <v>162</v>
      </c>
    </row>
    <row r="48" spans="1:5" x14ac:dyDescent="0.35">
      <c r="A48" s="1" t="s">
        <v>163</v>
      </c>
      <c r="B48" s="1" t="s">
        <v>164</v>
      </c>
      <c r="C48" s="1" t="s">
        <v>161</v>
      </c>
      <c r="D48" s="1" t="s">
        <v>165</v>
      </c>
    </row>
    <row r="49" spans="1:5" x14ac:dyDescent="0.35">
      <c r="A49" s="1" t="s">
        <v>166</v>
      </c>
      <c r="B49" s="1" t="s">
        <v>167</v>
      </c>
      <c r="C49" s="1" t="s">
        <v>161</v>
      </c>
      <c r="D49" s="1" t="s">
        <v>168</v>
      </c>
    </row>
    <row r="50" spans="1:5" x14ac:dyDescent="0.35">
      <c r="A50" s="1" t="s">
        <v>169</v>
      </c>
      <c r="B50" s="1" t="s">
        <v>170</v>
      </c>
      <c r="C50" s="1" t="s">
        <v>161</v>
      </c>
      <c r="D50" s="1" t="s">
        <v>171</v>
      </c>
    </row>
    <row r="51" spans="1:5" x14ac:dyDescent="0.35">
      <c r="A51" s="1" t="s">
        <v>172</v>
      </c>
      <c r="B51" s="1" t="s">
        <v>173</v>
      </c>
      <c r="C51" s="1" t="s">
        <v>161</v>
      </c>
      <c r="D51" s="1" t="s">
        <v>174</v>
      </c>
    </row>
    <row r="52" spans="1:5" x14ac:dyDescent="0.35">
      <c r="A52" s="1" t="s">
        <v>175</v>
      </c>
      <c r="B52" s="1" t="s">
        <v>176</v>
      </c>
      <c r="C52" s="1" t="s">
        <v>161</v>
      </c>
      <c r="D52" s="1" t="s">
        <v>177</v>
      </c>
    </row>
    <row r="53" spans="1:5" x14ac:dyDescent="0.35">
      <c r="A53" s="1" t="s">
        <v>178</v>
      </c>
      <c r="B53" s="1" t="s">
        <v>179</v>
      </c>
      <c r="C53" s="1" t="s">
        <v>161</v>
      </c>
      <c r="D53" s="1" t="s">
        <v>180</v>
      </c>
    </row>
    <row r="54" spans="1:5" x14ac:dyDescent="0.35">
      <c r="A54" s="1" t="s">
        <v>181</v>
      </c>
      <c r="B54" s="1" t="s">
        <v>182</v>
      </c>
      <c r="E54" s="1" t="s">
        <v>181</v>
      </c>
    </row>
    <row r="55" spans="1:5" x14ac:dyDescent="0.35">
      <c r="A55" s="1" t="s">
        <v>183</v>
      </c>
      <c r="B55" s="1" t="s">
        <v>184</v>
      </c>
      <c r="C55" s="1" t="s">
        <v>185</v>
      </c>
      <c r="E55" s="1" t="s">
        <v>183</v>
      </c>
    </row>
    <row r="56" spans="1:5" x14ac:dyDescent="0.35">
      <c r="A56" s="1" t="s">
        <v>186</v>
      </c>
      <c r="B56" s="1" t="s">
        <v>187</v>
      </c>
      <c r="C56" s="1" t="s">
        <v>188</v>
      </c>
      <c r="D56" s="1" t="s">
        <v>189</v>
      </c>
    </row>
    <row r="57" spans="1:5" x14ac:dyDescent="0.35">
      <c r="A57" s="1" t="s">
        <v>190</v>
      </c>
      <c r="B57" s="1" t="s">
        <v>191</v>
      </c>
      <c r="C57" s="1" t="s">
        <v>192</v>
      </c>
    </row>
    <row r="58" spans="1:5" x14ac:dyDescent="0.35">
      <c r="A58" s="1" t="s">
        <v>193</v>
      </c>
      <c r="B58" s="1" t="s">
        <v>194</v>
      </c>
      <c r="E58" s="1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species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 Lab</dc:creator>
  <cp:lastModifiedBy>Jason Maier</cp:lastModifiedBy>
  <dcterms:created xsi:type="dcterms:W3CDTF">2020-01-13T22:22:32Z</dcterms:created>
  <dcterms:modified xsi:type="dcterms:W3CDTF">2021-01-29T23:37:52Z</dcterms:modified>
</cp:coreProperties>
</file>