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ombie\Downloads\"/>
    </mc:Choice>
  </mc:AlternateContent>
  <xr:revisionPtr revIDLastSave="0" documentId="13_ncr:1_{1289B58B-0718-47F7-A36A-987CCD9E2F2D}" xr6:coauthVersionLast="36" xr6:coauthVersionMax="36" xr10:uidLastSave="{00000000-0000-0000-0000-000000000000}"/>
  <bookViews>
    <workbookView xWindow="0" yWindow="0" windowWidth="23040" windowHeight="9000" tabRatio="712" firstSheet="1" activeTab="1" xr2:uid="{00000000-000D-0000-FFFF-FFFF00000000}"/>
  </bookViews>
  <sheets>
    <sheet name="data" sheetId="1" r:id="rId1"/>
    <sheet name="預設參數" sheetId="2" r:id="rId2"/>
    <sheet name="(1)三參數規劃求解" sheetId="3" r:id="rId3"/>
    <sheet name="(1)三參數ANOVA變異分析" sheetId="5" r:id="rId4"/>
    <sheet name="(2)四參數規劃求解" sheetId="7" r:id="rId5"/>
    <sheet name="(2)四參數ANOVA變異分析" sheetId="9" r:id="rId6"/>
    <sheet name="(3)六參數規劃求解" sheetId="6" r:id="rId7"/>
    <sheet name="(3)六參數ANOVA變異分析" sheetId="11" r:id="rId8"/>
  </sheets>
  <definedNames>
    <definedName name="solver_adj" localSheetId="2" hidden="1">'(1)三參數規劃求解'!$K$5:$M$5</definedName>
    <definedName name="solver_adj" localSheetId="4" hidden="1">'(2)四參數規劃求解'!$L$5:$O$5</definedName>
    <definedName name="solver_adj" localSheetId="6" hidden="1">'(3)六參數規劃求解'!$N$5:$S$5</definedName>
    <definedName name="solver_adj" localSheetId="1" hidden="1">預設參數!$S$5:$U$5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cvg" localSheetId="1" hidden="1">0.0001</definedName>
    <definedName name="solver_drv" localSheetId="2" hidden="1">1</definedName>
    <definedName name="solver_drv" localSheetId="4" hidden="1">1</definedName>
    <definedName name="solver_drv" localSheetId="6" hidden="1">1</definedName>
    <definedName name="solver_drv" localSheetId="1" hidden="1">1</definedName>
    <definedName name="solver_eng" localSheetId="2" hidden="1">1</definedName>
    <definedName name="solver_eng" localSheetId="4" hidden="1">1</definedName>
    <definedName name="solver_eng" localSheetId="6" hidden="1">1</definedName>
    <definedName name="solver_eng" localSheetId="1" hidden="1">1</definedName>
    <definedName name="solver_est" localSheetId="2" hidden="1">1</definedName>
    <definedName name="solver_est" localSheetId="4" hidden="1">1</definedName>
    <definedName name="solver_est" localSheetId="6" hidden="1">1</definedName>
    <definedName name="solver_est" localSheetId="1" hidden="1">1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itr" localSheetId="1" hidden="1">2147483647</definedName>
    <definedName name="solver_mip" localSheetId="2" hidden="1">2147483647</definedName>
    <definedName name="solver_mip" localSheetId="4" hidden="1">2147483647</definedName>
    <definedName name="solver_mip" localSheetId="6" hidden="1">2147483647</definedName>
    <definedName name="solver_mip" localSheetId="1" hidden="1">2147483647</definedName>
    <definedName name="solver_mni" localSheetId="2" hidden="1">30</definedName>
    <definedName name="solver_mni" localSheetId="4" hidden="1">30</definedName>
    <definedName name="solver_mni" localSheetId="6" hidden="1">30</definedName>
    <definedName name="solver_mni" localSheetId="1" hidden="1">30</definedName>
    <definedName name="solver_mrt" localSheetId="2" hidden="1">0.075</definedName>
    <definedName name="solver_mrt" localSheetId="4" hidden="1">0.075</definedName>
    <definedName name="solver_mrt" localSheetId="6" hidden="1">0.075</definedName>
    <definedName name="solver_mrt" localSheetId="1" hidden="1">0.075</definedName>
    <definedName name="solver_msl" localSheetId="2" hidden="1">2</definedName>
    <definedName name="solver_msl" localSheetId="4" hidden="1">2</definedName>
    <definedName name="solver_msl" localSheetId="6" hidden="1">2</definedName>
    <definedName name="solver_msl" localSheetId="1" hidden="1">2</definedName>
    <definedName name="solver_neg" localSheetId="2" hidden="1">2</definedName>
    <definedName name="solver_neg" localSheetId="4" hidden="1">2</definedName>
    <definedName name="solver_neg" localSheetId="6" hidden="1">2</definedName>
    <definedName name="solver_neg" localSheetId="1" hidden="1">1</definedName>
    <definedName name="solver_nod" localSheetId="2" hidden="1">2147483647</definedName>
    <definedName name="solver_nod" localSheetId="4" hidden="1">2147483647</definedName>
    <definedName name="solver_nod" localSheetId="6" hidden="1">2147483647</definedName>
    <definedName name="solver_nod" localSheetId="1" hidden="1">2147483647</definedName>
    <definedName name="solver_num" localSheetId="2" hidden="1">0</definedName>
    <definedName name="solver_num" localSheetId="4" hidden="1">0</definedName>
    <definedName name="solver_num" localSheetId="6" hidden="1">0</definedName>
    <definedName name="solver_num" localSheetId="1" hidden="1">0</definedName>
    <definedName name="solver_nwt" localSheetId="2" hidden="1">1</definedName>
    <definedName name="solver_nwt" localSheetId="4" hidden="1">1</definedName>
    <definedName name="solver_nwt" localSheetId="6" hidden="1">1</definedName>
    <definedName name="solver_nwt" localSheetId="1" hidden="1">1</definedName>
    <definedName name="solver_opt" localSheetId="2" hidden="1">'(1)三參數規劃求解'!$G$17</definedName>
    <definedName name="solver_opt" localSheetId="4" hidden="1">'(2)四參數規劃求解'!$H$17</definedName>
    <definedName name="solver_opt" localSheetId="6" hidden="1">'(3)六參數規劃求解'!$J$17</definedName>
    <definedName name="solver_opt" localSheetId="1" hidden="1">預設參數!$Z$8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pre" localSheetId="1" hidden="1">0.000001</definedName>
    <definedName name="solver_rbv" localSheetId="2" hidden="1">1</definedName>
    <definedName name="solver_rbv" localSheetId="4" hidden="1">1</definedName>
    <definedName name="solver_rbv" localSheetId="6" hidden="1">1</definedName>
    <definedName name="solver_rbv" localSheetId="1" hidden="1">1</definedName>
    <definedName name="solver_rlx" localSheetId="2" hidden="1">2</definedName>
    <definedName name="solver_rlx" localSheetId="4" hidden="1">2</definedName>
    <definedName name="solver_rlx" localSheetId="6" hidden="1">2</definedName>
    <definedName name="solver_rlx" localSheetId="1" hidden="1">2</definedName>
    <definedName name="solver_rsd" localSheetId="2" hidden="1">0</definedName>
    <definedName name="solver_rsd" localSheetId="4" hidden="1">0</definedName>
    <definedName name="solver_rsd" localSheetId="6" hidden="1">0</definedName>
    <definedName name="solver_rsd" localSheetId="1" hidden="1">0</definedName>
    <definedName name="solver_scl" localSheetId="2" hidden="1">1</definedName>
    <definedName name="solver_scl" localSheetId="4" hidden="1">1</definedName>
    <definedName name="solver_scl" localSheetId="6" hidden="1">1</definedName>
    <definedName name="solver_scl" localSheetId="1" hidden="1">1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ho" localSheetId="1" hidden="1">2</definedName>
    <definedName name="solver_ssz" localSheetId="2" hidden="1">100</definedName>
    <definedName name="solver_ssz" localSheetId="4" hidden="1">100</definedName>
    <definedName name="solver_ssz" localSheetId="6" hidden="1">100</definedName>
    <definedName name="solver_ssz" localSheetId="1" hidden="1">100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im" localSheetId="1" hidden="1">2147483647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ol" localSheetId="1" hidden="1">0.01</definedName>
    <definedName name="solver_typ" localSheetId="2" hidden="1">2</definedName>
    <definedName name="solver_typ" localSheetId="4" hidden="1">2</definedName>
    <definedName name="solver_typ" localSheetId="6" hidden="1">2</definedName>
    <definedName name="solver_typ" localSheetId="1" hidden="1">1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al" localSheetId="1" hidden="1">0</definedName>
    <definedName name="solver_ver" localSheetId="2" hidden="1">3</definedName>
    <definedName name="solver_ver" localSheetId="4" hidden="1">3</definedName>
    <definedName name="solver_ver" localSheetId="6" hidden="1">3</definedName>
    <definedName name="solver_ver" localSheetId="1" hidden="1">3</definedName>
  </definedNames>
  <calcPr calcId="191029"/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2" i="6"/>
  <c r="I2" i="6" s="1"/>
  <c r="F16" i="6"/>
  <c r="E16" i="6"/>
  <c r="D16" i="6"/>
  <c r="B16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2" i="6"/>
  <c r="E15" i="6"/>
  <c r="E3" i="6"/>
  <c r="E4" i="6"/>
  <c r="E5" i="6"/>
  <c r="E6" i="6"/>
  <c r="E7" i="6"/>
  <c r="E8" i="6"/>
  <c r="E9" i="6"/>
  <c r="E10" i="6"/>
  <c r="E11" i="6"/>
  <c r="E12" i="6"/>
  <c r="E13" i="6"/>
  <c r="E1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2" i="6"/>
  <c r="F3" i="7"/>
  <c r="F4" i="7"/>
  <c r="F5" i="7"/>
  <c r="F6" i="7"/>
  <c r="F7" i="7"/>
  <c r="F8" i="7"/>
  <c r="F9" i="7"/>
  <c r="F10" i="7"/>
  <c r="F11" i="7"/>
  <c r="F12" i="7"/>
  <c r="F13" i="7"/>
  <c r="F14" i="7"/>
  <c r="F15" i="7"/>
  <c r="F2" i="7"/>
  <c r="D16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2" i="7"/>
  <c r="H2" i="7"/>
  <c r="E18" i="7"/>
  <c r="I9" i="7" s="1"/>
  <c r="C18" i="7"/>
  <c r="B18" i="7"/>
  <c r="E16" i="7"/>
  <c r="C16" i="7"/>
  <c r="B16" i="7"/>
  <c r="G14" i="7"/>
  <c r="H13" i="7"/>
  <c r="H12" i="7"/>
  <c r="H11" i="7"/>
  <c r="H10" i="7"/>
  <c r="H8" i="7"/>
  <c r="H7" i="7"/>
  <c r="H4" i="7"/>
  <c r="H3" i="7"/>
  <c r="G5" i="7" l="1"/>
  <c r="G9" i="7"/>
  <c r="G15" i="7"/>
  <c r="G6" i="7"/>
  <c r="H6" i="7"/>
  <c r="I8" i="7"/>
  <c r="H14" i="7"/>
  <c r="I15" i="7"/>
  <c r="I2" i="7"/>
  <c r="I6" i="7"/>
  <c r="G2" i="7"/>
  <c r="I4" i="7"/>
  <c r="H9" i="7"/>
  <c r="H15" i="7"/>
  <c r="G4" i="7"/>
  <c r="G8" i="7"/>
  <c r="G3" i="7"/>
  <c r="G7" i="7"/>
  <c r="H5" i="7"/>
  <c r="G10" i="7"/>
  <c r="I12" i="7"/>
  <c r="G11" i="7"/>
  <c r="G13" i="7"/>
  <c r="I14" i="7"/>
  <c r="I11" i="7"/>
  <c r="I13" i="7"/>
  <c r="I3" i="7"/>
  <c r="I5" i="7"/>
  <c r="I7" i="7"/>
  <c r="G12" i="7"/>
  <c r="I10" i="7"/>
  <c r="Z13" i="2"/>
  <c r="Z18" i="2"/>
  <c r="X14" i="2"/>
  <c r="X13" i="2"/>
  <c r="V15" i="2"/>
  <c r="L17" i="2"/>
  <c r="V14" i="2"/>
  <c r="K17" i="2"/>
  <c r="V13" i="2"/>
  <c r="J17" i="2"/>
  <c r="V18" i="2"/>
  <c r="X18" i="2" s="1"/>
  <c r="X19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2" i="2"/>
  <c r="H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2" i="2"/>
  <c r="G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F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E2" i="2"/>
  <c r="G17" i="7" l="1"/>
  <c r="O9" i="7"/>
  <c r="Q9" i="7" s="1"/>
  <c r="O10" i="7"/>
  <c r="O8" i="7"/>
  <c r="Q8" i="7" s="1"/>
  <c r="H17" i="7"/>
  <c r="I17" i="7"/>
  <c r="J3" i="6"/>
  <c r="G18" i="6"/>
  <c r="K12" i="6" s="1"/>
  <c r="C18" i="6"/>
  <c r="B18" i="6"/>
  <c r="G16" i="6"/>
  <c r="C16" i="6"/>
  <c r="J14" i="6"/>
  <c r="J13" i="6"/>
  <c r="J11" i="6"/>
  <c r="J8" i="6"/>
  <c r="J7" i="6"/>
  <c r="P1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2" i="2"/>
  <c r="O1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2" i="2"/>
  <c r="N1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Z8" i="2"/>
  <c r="V10" i="2"/>
  <c r="V9" i="2"/>
  <c r="V8" i="2"/>
  <c r="M2" i="2"/>
  <c r="K13" i="6" l="1"/>
  <c r="K11" i="6"/>
  <c r="I12" i="6"/>
  <c r="S8" i="7"/>
  <c r="I8" i="6"/>
  <c r="I9" i="6"/>
  <c r="I10" i="6"/>
  <c r="I5" i="6"/>
  <c r="J10" i="6"/>
  <c r="J12" i="6"/>
  <c r="I4" i="6"/>
  <c r="I6" i="6"/>
  <c r="K10" i="6"/>
  <c r="I7" i="6"/>
  <c r="I11" i="6"/>
  <c r="I13" i="6"/>
  <c r="I15" i="6"/>
  <c r="I3" i="6"/>
  <c r="J2" i="6"/>
  <c r="J4" i="6"/>
  <c r="J6" i="6"/>
  <c r="I14" i="6"/>
  <c r="J9" i="6"/>
  <c r="J15" i="6"/>
  <c r="J5" i="6"/>
  <c r="K2" i="6"/>
  <c r="K3" i="6"/>
  <c r="K4" i="6"/>
  <c r="K5" i="6"/>
  <c r="K6" i="6"/>
  <c r="K7" i="6"/>
  <c r="K8" i="6"/>
  <c r="K14" i="6"/>
  <c r="K9" i="6"/>
  <c r="K15" i="6"/>
  <c r="V20" i="2"/>
  <c r="V19" i="2"/>
  <c r="I17" i="6" l="1"/>
  <c r="K17" i="6"/>
  <c r="Q10" i="6"/>
  <c r="J17" i="6"/>
  <c r="Q9" i="6"/>
  <c r="S9" i="6" s="1"/>
  <c r="Q8" i="6"/>
  <c r="S8" i="6" s="1"/>
  <c r="U8" i="6" l="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2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2" i="3"/>
  <c r="D18" i="3"/>
  <c r="H11" i="3" s="1"/>
  <c r="C18" i="3"/>
  <c r="B18" i="3"/>
  <c r="D16" i="3"/>
  <c r="C16" i="3"/>
  <c r="B16" i="3"/>
  <c r="D16" i="2"/>
  <c r="C16" i="2"/>
  <c r="B16" i="2"/>
  <c r="E3" i="2"/>
  <c r="E4" i="2"/>
  <c r="E5" i="2"/>
  <c r="E6" i="2"/>
  <c r="E7" i="2"/>
  <c r="G7" i="2" s="1"/>
  <c r="E8" i="2"/>
  <c r="G8" i="2" s="1"/>
  <c r="E9" i="2"/>
  <c r="G9" i="2" s="1"/>
  <c r="E10" i="2"/>
  <c r="E11" i="2"/>
  <c r="E12" i="2"/>
  <c r="G12" i="2" s="1"/>
  <c r="E13" i="2"/>
  <c r="E14" i="2"/>
  <c r="E15" i="2"/>
  <c r="D18" i="2"/>
  <c r="H11" i="2" s="1"/>
  <c r="C18" i="2"/>
  <c r="B18" i="2"/>
  <c r="G17" i="3" l="1"/>
  <c r="N9" i="3"/>
  <c r="F11" i="2"/>
  <c r="F3" i="2"/>
  <c r="F15" i="2"/>
  <c r="H13" i="2"/>
  <c r="F14" i="2"/>
  <c r="F6" i="2"/>
  <c r="H12" i="2"/>
  <c r="H4" i="2"/>
  <c r="F13" i="2"/>
  <c r="F5" i="2"/>
  <c r="H3" i="2"/>
  <c r="F4" i="2"/>
  <c r="H10" i="2"/>
  <c r="H9" i="2"/>
  <c r="H8" i="2"/>
  <c r="H15" i="2"/>
  <c r="H7" i="2"/>
  <c r="F10" i="2"/>
  <c r="H14" i="2"/>
  <c r="H6" i="2"/>
  <c r="H5" i="2"/>
  <c r="H4" i="3"/>
  <c r="F2" i="3"/>
  <c r="F5" i="3"/>
  <c r="H10" i="3"/>
  <c r="H15" i="3"/>
  <c r="H6" i="3"/>
  <c r="H14" i="3"/>
  <c r="H12" i="3"/>
  <c r="H2" i="3"/>
  <c r="F13" i="3"/>
  <c r="H8" i="3"/>
  <c r="H13" i="3"/>
  <c r="F7" i="3"/>
  <c r="F9" i="3"/>
  <c r="F3" i="3"/>
  <c r="F11" i="3"/>
  <c r="F4" i="3"/>
  <c r="F8" i="3"/>
  <c r="F10" i="3"/>
  <c r="F15" i="3"/>
  <c r="F6" i="3"/>
  <c r="F12" i="3"/>
  <c r="F14" i="3"/>
  <c r="H3" i="3"/>
  <c r="H5" i="3"/>
  <c r="H7" i="3"/>
  <c r="H9" i="3"/>
  <c r="G14" i="2"/>
  <c r="G15" i="2"/>
  <c r="F9" i="2"/>
  <c r="F7" i="2"/>
  <c r="G5" i="2"/>
  <c r="G4" i="2"/>
  <c r="G13" i="2"/>
  <c r="F12" i="2"/>
  <c r="F8" i="2"/>
  <c r="G6" i="2"/>
  <c r="G11" i="2"/>
  <c r="G3" i="2"/>
  <c r="G10" i="2"/>
  <c r="N8" i="3" l="1"/>
  <c r="F17" i="3"/>
  <c r="N10" i="3"/>
  <c r="H17" i="3"/>
  <c r="X9" i="2"/>
  <c r="G17" i="2"/>
  <c r="X8" i="2"/>
  <c r="F17" i="2"/>
  <c r="H17" i="2"/>
  <c r="P8" i="3"/>
  <c r="P9" i="3"/>
  <c r="R8" i="3" l="1"/>
</calcChain>
</file>

<file path=xl/sharedStrings.xml><?xml version="1.0" encoding="utf-8"?>
<sst xmlns="http://schemas.openxmlformats.org/spreadsheetml/2006/main" count="336" uniqueCount="113">
  <si>
    <t>x1</t>
    <phoneticPr fontId="1" type="noConversion"/>
  </si>
  <si>
    <t>x2</t>
    <phoneticPr fontId="1" type="noConversion"/>
  </si>
  <si>
    <t>y</t>
    <phoneticPr fontId="1" type="noConversion"/>
  </si>
  <si>
    <t>No.</t>
    <phoneticPr fontId="1" type="noConversion"/>
  </si>
  <si>
    <t xml:space="preserve">y = </t>
    <phoneticPr fontId="1" type="noConversion"/>
  </si>
  <si>
    <t xml:space="preserve">w0 + </t>
    <phoneticPr fontId="1" type="noConversion"/>
  </si>
  <si>
    <t xml:space="preserve">w1 * x1 + </t>
    <phoneticPr fontId="1" type="noConversion"/>
  </si>
  <si>
    <t xml:space="preserve">w2 * x2 + </t>
    <phoneticPr fontId="1" type="noConversion"/>
  </si>
  <si>
    <t xml:space="preserve">w3 * x1x2 + </t>
    <phoneticPr fontId="1" type="noConversion"/>
  </si>
  <si>
    <t xml:space="preserve">w4 * x1x1 + </t>
    <phoneticPr fontId="1" type="noConversion"/>
  </si>
  <si>
    <t>w5 * x2x2</t>
    <phoneticPr fontId="1" type="noConversion"/>
  </si>
  <si>
    <t>w0</t>
    <phoneticPr fontId="1" type="noConversion"/>
  </si>
  <si>
    <t>w1</t>
    <phoneticPr fontId="1" type="noConversion"/>
  </si>
  <si>
    <t>w3</t>
    <phoneticPr fontId="1" type="noConversion"/>
  </si>
  <si>
    <t>w2</t>
    <phoneticPr fontId="1" type="noConversion"/>
  </si>
  <si>
    <t>w4</t>
    <phoneticPr fontId="1" type="noConversion"/>
  </si>
  <si>
    <t>w5</t>
    <phoneticPr fontId="1" type="noConversion"/>
  </si>
  <si>
    <r>
      <t>S</t>
    </r>
    <r>
      <rPr>
        <sz val="8"/>
        <color theme="1"/>
        <rFont val="微軟正黑體"/>
        <family val="2"/>
        <charset val="136"/>
      </rPr>
      <t>yy</t>
    </r>
    <phoneticPr fontId="1" type="noConversion"/>
  </si>
  <si>
    <r>
      <t>SS</t>
    </r>
    <r>
      <rPr>
        <sz val="8"/>
        <color theme="1"/>
        <rFont val="微軟正黑體"/>
        <family val="2"/>
        <charset val="136"/>
      </rPr>
      <t>E</t>
    </r>
    <phoneticPr fontId="1" type="noConversion"/>
  </si>
  <si>
    <r>
      <t>SS</t>
    </r>
    <r>
      <rPr>
        <sz val="8"/>
        <color theme="1"/>
        <rFont val="微軟正黑體"/>
        <family val="2"/>
        <charset val="136"/>
      </rPr>
      <t>R</t>
    </r>
    <phoneticPr fontId="1" type="noConversion"/>
  </si>
  <si>
    <t>AVERAGE</t>
  </si>
  <si>
    <t>y_predict</t>
    <phoneticPr fontId="1" type="noConversion"/>
  </si>
  <si>
    <t>參數</t>
    <phoneticPr fontId="1" type="noConversion"/>
  </si>
  <si>
    <t>(y_predict-ybar)^2</t>
    <phoneticPr fontId="1" type="noConversion"/>
  </si>
  <si>
    <t>(y-y_predict)^2</t>
    <phoneticPr fontId="1" type="noConversion"/>
  </si>
  <si>
    <t>(y-ybar)^2</t>
    <phoneticPr fontId="1" type="noConversion"/>
  </si>
  <si>
    <t>迴歸</t>
    <phoneticPr fontId="1" type="noConversion"/>
  </si>
  <si>
    <t>殘差</t>
    <phoneticPr fontId="1" type="noConversion"/>
  </si>
  <si>
    <t>總和</t>
    <phoneticPr fontId="1" type="noConversion"/>
  </si>
  <si>
    <t>COUNT</t>
    <phoneticPr fontId="1" type="noConversion"/>
  </si>
  <si>
    <t>自由度</t>
    <phoneticPr fontId="1" type="noConversion"/>
  </si>
  <si>
    <t>k</t>
    <phoneticPr fontId="1" type="noConversion"/>
  </si>
  <si>
    <t>n-k-1</t>
    <phoneticPr fontId="1" type="noConversion"/>
  </si>
  <si>
    <t>n-1</t>
    <phoneticPr fontId="1" type="noConversion"/>
  </si>
  <si>
    <t>方差和</t>
    <phoneticPr fontId="1" type="noConversion"/>
  </si>
  <si>
    <t>均方差</t>
    <phoneticPr fontId="1" type="noConversion"/>
  </si>
  <si>
    <t>F統計量</t>
    <phoneticPr fontId="1" type="noConversion"/>
  </si>
  <si>
    <t>F</t>
    <phoneticPr fontId="1" type="noConversion"/>
  </si>
  <si>
    <t>SUM</t>
    <phoneticPr fontId="1" type="noConversion"/>
  </si>
  <si>
    <r>
      <t>SS</t>
    </r>
    <r>
      <rPr>
        <sz val="8"/>
        <color rgb="FFFF0000"/>
        <rFont val="微軟正黑體"/>
        <family val="2"/>
        <charset val="136"/>
      </rPr>
      <t>E</t>
    </r>
    <r>
      <rPr>
        <sz val="12"/>
        <color rgb="FFFF0000"/>
        <rFont val="微軟正黑體"/>
        <family val="2"/>
        <charset val="136"/>
      </rPr>
      <t xml:space="preserve"> </t>
    </r>
    <r>
      <rPr>
        <sz val="10"/>
        <color rgb="FFFF0000"/>
        <rFont val="微軟正黑體"/>
        <family val="2"/>
        <charset val="136"/>
      </rPr>
      <t>(min)</t>
    </r>
    <phoneticPr fontId="1" type="noConversion"/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</si>
  <si>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</si>
  <si>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</si>
  <si>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</si>
  <si>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</si>
  <si>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</si>
  <si>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</si>
  <si>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</si>
  <si>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</si>
  <si>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</si>
  <si>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</si>
  <si>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</si>
  <si>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</si>
  <si>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</si>
  <si>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</si>
  <si>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</si>
  <si>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</si>
  <si>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</si>
  <si>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</si>
  <si>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</si>
  <si>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</si>
  <si>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</si>
  <si>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</si>
  <si>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</si>
  <si>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</si>
  <si>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X 變數 1</t>
  </si>
  <si>
    <t>X 變數 2</t>
  </si>
  <si>
    <t>殘差輸出</t>
  </si>
  <si>
    <t>觀察值</t>
  </si>
  <si>
    <t>預測 Y</t>
  </si>
  <si>
    <t>標準化殘差</t>
  </si>
  <si>
    <t>機率輸出</t>
  </si>
  <si>
    <t>百分比</t>
  </si>
  <si>
    <t>Y</t>
  </si>
  <si>
    <t>(y_predict-ybar)^2</t>
  </si>
  <si>
    <t>(y-y_predict)^2</t>
  </si>
  <si>
    <t>(y-ybar)^2</t>
  </si>
  <si>
    <t>y_predict(三參數)</t>
    <phoneticPr fontId="1" type="noConversion"/>
  </si>
  <si>
    <t>y_predict(六參數)</t>
    <phoneticPr fontId="1" type="noConversion"/>
  </si>
  <si>
    <t>(三參數)</t>
    <phoneticPr fontId="1" type="noConversion"/>
  </si>
  <si>
    <t>(六參數)</t>
    <phoneticPr fontId="1" type="noConversion"/>
  </si>
  <si>
    <r>
      <t>SS</t>
    </r>
    <r>
      <rPr>
        <sz val="8"/>
        <color theme="4"/>
        <rFont val="微軟正黑體"/>
        <family val="2"/>
        <charset val="136"/>
      </rPr>
      <t>R</t>
    </r>
    <phoneticPr fontId="1" type="noConversion"/>
  </si>
  <si>
    <r>
      <t>MS</t>
    </r>
    <r>
      <rPr>
        <sz val="8"/>
        <color theme="4"/>
        <rFont val="微軟正黑體"/>
        <family val="2"/>
        <charset val="136"/>
      </rPr>
      <t>R</t>
    </r>
    <phoneticPr fontId="1" type="noConversion"/>
  </si>
  <si>
    <r>
      <t>SS</t>
    </r>
    <r>
      <rPr>
        <sz val="8"/>
        <color theme="4"/>
        <rFont val="微軟正黑體"/>
        <family val="2"/>
        <charset val="136"/>
      </rPr>
      <t>E</t>
    </r>
    <phoneticPr fontId="1" type="noConversion"/>
  </si>
  <si>
    <r>
      <t>MS</t>
    </r>
    <r>
      <rPr>
        <sz val="8"/>
        <color theme="4"/>
        <rFont val="微軟正黑體"/>
        <family val="2"/>
        <charset val="136"/>
      </rPr>
      <t>E</t>
    </r>
    <phoneticPr fontId="1" type="noConversion"/>
  </si>
  <si>
    <r>
      <t>S</t>
    </r>
    <r>
      <rPr>
        <sz val="8"/>
        <color theme="4"/>
        <rFont val="微軟正黑體"/>
        <family val="2"/>
        <charset val="136"/>
      </rPr>
      <t>yy</t>
    </r>
    <phoneticPr fontId="1" type="noConversion"/>
  </si>
  <si>
    <r>
      <t>SS</t>
    </r>
    <r>
      <rPr>
        <sz val="8"/>
        <color theme="9"/>
        <rFont val="微軟正黑體"/>
        <family val="2"/>
        <charset val="136"/>
      </rPr>
      <t>R</t>
    </r>
    <phoneticPr fontId="1" type="noConversion"/>
  </si>
  <si>
    <r>
      <t>MS</t>
    </r>
    <r>
      <rPr>
        <sz val="8"/>
        <color theme="9"/>
        <rFont val="微軟正黑體"/>
        <family val="2"/>
        <charset val="136"/>
      </rPr>
      <t>R</t>
    </r>
    <phoneticPr fontId="1" type="noConversion"/>
  </si>
  <si>
    <r>
      <t>SS</t>
    </r>
    <r>
      <rPr>
        <sz val="8"/>
        <color theme="9"/>
        <rFont val="微軟正黑體"/>
        <family val="2"/>
        <charset val="136"/>
      </rPr>
      <t>E</t>
    </r>
    <phoneticPr fontId="1" type="noConversion"/>
  </si>
  <si>
    <r>
      <t>MS</t>
    </r>
    <r>
      <rPr>
        <sz val="8"/>
        <color theme="9"/>
        <rFont val="微軟正黑體"/>
        <family val="2"/>
        <charset val="136"/>
      </rPr>
      <t>E</t>
    </r>
    <phoneticPr fontId="1" type="noConversion"/>
  </si>
  <si>
    <r>
      <t>S</t>
    </r>
    <r>
      <rPr>
        <sz val="8"/>
        <color theme="9"/>
        <rFont val="微軟正黑體"/>
        <family val="2"/>
        <charset val="136"/>
      </rPr>
      <t>yy</t>
    </r>
    <phoneticPr fontId="1" type="noConversion"/>
  </si>
  <si>
    <t>(四參數)</t>
    <phoneticPr fontId="1" type="noConversion"/>
  </si>
  <si>
    <t>y_predict(四參數)</t>
    <phoneticPr fontId="1" type="noConversion"/>
  </si>
  <si>
    <r>
      <t>SS</t>
    </r>
    <r>
      <rPr>
        <sz val="8"/>
        <color theme="6"/>
        <rFont val="微軟正黑體"/>
        <family val="2"/>
        <charset val="136"/>
      </rPr>
      <t>R</t>
    </r>
    <phoneticPr fontId="1" type="noConversion"/>
  </si>
  <si>
    <r>
      <t>MS</t>
    </r>
    <r>
      <rPr>
        <sz val="8"/>
        <color theme="6"/>
        <rFont val="微軟正黑體"/>
        <family val="2"/>
        <charset val="136"/>
      </rPr>
      <t>R</t>
    </r>
    <phoneticPr fontId="1" type="noConversion"/>
  </si>
  <si>
    <r>
      <t>SS</t>
    </r>
    <r>
      <rPr>
        <sz val="8"/>
        <color theme="6"/>
        <rFont val="微軟正黑體"/>
        <family val="2"/>
        <charset val="136"/>
      </rPr>
      <t>E</t>
    </r>
    <phoneticPr fontId="1" type="noConversion"/>
  </si>
  <si>
    <r>
      <t>MS</t>
    </r>
    <r>
      <rPr>
        <sz val="8"/>
        <color theme="6"/>
        <rFont val="微軟正黑體"/>
        <family val="2"/>
        <charset val="136"/>
      </rPr>
      <t>E</t>
    </r>
    <phoneticPr fontId="1" type="noConversion"/>
  </si>
  <si>
    <r>
      <t>S</t>
    </r>
    <r>
      <rPr>
        <sz val="8"/>
        <color theme="6"/>
        <rFont val="微軟正黑體"/>
        <family val="2"/>
        <charset val="136"/>
      </rPr>
      <t>yy</t>
    </r>
    <phoneticPr fontId="1" type="noConversion"/>
  </si>
  <si>
    <r>
      <t>SS</t>
    </r>
    <r>
      <rPr>
        <sz val="8"/>
        <rFont val="微軟正黑體"/>
        <family val="2"/>
        <charset val="136"/>
      </rPr>
      <t>R</t>
    </r>
    <phoneticPr fontId="1" type="noConversion"/>
  </si>
  <si>
    <r>
      <t>MS</t>
    </r>
    <r>
      <rPr>
        <sz val="8"/>
        <rFont val="微軟正黑體"/>
        <family val="2"/>
        <charset val="136"/>
      </rPr>
      <t>R</t>
    </r>
    <phoneticPr fontId="1" type="noConversion"/>
  </si>
  <si>
    <r>
      <t>SS</t>
    </r>
    <r>
      <rPr>
        <sz val="8"/>
        <rFont val="微軟正黑體"/>
        <family val="2"/>
        <charset val="136"/>
      </rPr>
      <t>E</t>
    </r>
    <phoneticPr fontId="1" type="noConversion"/>
  </si>
  <si>
    <r>
      <t>MS</t>
    </r>
    <r>
      <rPr>
        <sz val="8"/>
        <rFont val="微軟正黑體"/>
        <family val="2"/>
        <charset val="136"/>
      </rPr>
      <t>E</t>
    </r>
    <phoneticPr fontId="1" type="noConversion"/>
  </si>
  <si>
    <r>
      <t>S</t>
    </r>
    <r>
      <rPr>
        <sz val="8"/>
        <rFont val="微軟正黑體"/>
        <family val="2"/>
        <charset val="136"/>
      </rPr>
      <t>yy</t>
    </r>
    <phoneticPr fontId="1" type="noConversion"/>
  </si>
  <si>
    <r>
      <rPr>
        <sz val="10"/>
        <rFont val="微軟正黑體"/>
        <family val="2"/>
        <charset val="136"/>
      </rPr>
      <t>MS</t>
    </r>
    <r>
      <rPr>
        <sz val="8"/>
        <rFont val="微軟正黑體"/>
        <family val="2"/>
        <charset val="136"/>
      </rPr>
      <t>R</t>
    </r>
    <r>
      <rPr>
        <sz val="10"/>
        <rFont val="微軟正黑體"/>
        <family val="2"/>
        <charset val="136"/>
      </rPr>
      <t xml:space="preserve"> = SS</t>
    </r>
    <r>
      <rPr>
        <sz val="8"/>
        <rFont val="微軟正黑體"/>
        <family val="2"/>
        <charset val="136"/>
      </rPr>
      <t>R</t>
    </r>
    <r>
      <rPr>
        <sz val="10"/>
        <rFont val="微軟正黑體"/>
        <family val="2"/>
        <charset val="136"/>
      </rPr>
      <t>/k</t>
    </r>
    <phoneticPr fontId="1" type="noConversion"/>
  </si>
  <si>
    <r>
      <rPr>
        <sz val="10"/>
        <rFont val="微軟正黑體"/>
        <family val="2"/>
        <charset val="136"/>
      </rPr>
      <t>F = MS</t>
    </r>
    <r>
      <rPr>
        <sz val="8"/>
        <rFont val="微軟正黑體"/>
        <family val="2"/>
        <charset val="136"/>
      </rPr>
      <t>R</t>
    </r>
    <r>
      <rPr>
        <sz val="10"/>
        <rFont val="微軟正黑體"/>
        <family val="2"/>
        <charset val="136"/>
      </rPr>
      <t>/MS</t>
    </r>
    <r>
      <rPr>
        <sz val="8"/>
        <rFont val="微軟正黑體"/>
        <family val="2"/>
        <charset val="136"/>
      </rPr>
      <t>E</t>
    </r>
    <phoneticPr fontId="1" type="noConversion"/>
  </si>
  <si>
    <r>
      <rPr>
        <sz val="10"/>
        <rFont val="微軟正黑體"/>
        <family val="2"/>
        <charset val="136"/>
      </rPr>
      <t>MS</t>
    </r>
    <r>
      <rPr>
        <sz val="8"/>
        <rFont val="微軟正黑體"/>
        <family val="2"/>
        <charset val="136"/>
      </rPr>
      <t>E</t>
    </r>
    <r>
      <rPr>
        <sz val="10"/>
        <rFont val="微軟正黑體"/>
        <family val="2"/>
        <charset val="136"/>
      </rPr>
      <t xml:space="preserve"> = SS</t>
    </r>
    <r>
      <rPr>
        <sz val="8"/>
        <rFont val="微軟正黑體"/>
        <family val="2"/>
        <charset val="136"/>
      </rPr>
      <t>E</t>
    </r>
    <r>
      <rPr>
        <sz val="10"/>
        <rFont val="微軟正黑體"/>
        <family val="2"/>
        <charset val="136"/>
      </rPr>
      <t>/(n-k-1)</t>
    </r>
    <phoneticPr fontId="1" type="noConversion"/>
  </si>
  <si>
    <t>x1x2</t>
    <phoneticPr fontId="1" type="noConversion"/>
  </si>
  <si>
    <t>w3 * x1x2</t>
    <phoneticPr fontId="1" type="noConversion"/>
  </si>
  <si>
    <t>X 變數 3</t>
  </si>
  <si>
    <t>x1平方</t>
    <phoneticPr fontId="1" type="noConversion"/>
  </si>
  <si>
    <t>x2平方</t>
    <phoneticPr fontId="1" type="noConversion"/>
  </si>
  <si>
    <t>SUM</t>
    <phoneticPr fontId="1" type="noConversion"/>
  </si>
  <si>
    <t>X 變數 4</t>
  </si>
  <si>
    <t>X 變數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</si>
</sst>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_ "/>
  </numFmts>
  <fonts count="16" x14ac:knownFonts="1"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0" tint="-0.249977111117893"/>
      <name val="微軟正黑體"/>
      <family val="2"/>
      <charset val="136"/>
    </font>
    <font>
      <sz val="8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8"/>
      <color rgb="FFFF0000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12"/>
      <color theme="9"/>
      <name val="微軟正黑體"/>
      <family val="2"/>
      <charset val="136"/>
    </font>
    <font>
      <sz val="12"/>
      <color theme="4"/>
      <name val="微軟正黑體"/>
      <family val="2"/>
      <charset val="136"/>
    </font>
    <font>
      <sz val="8"/>
      <color theme="4"/>
      <name val="微軟正黑體"/>
      <family val="2"/>
      <charset val="136"/>
    </font>
    <font>
      <sz val="8"/>
      <color theme="9"/>
      <name val="微軟正黑體"/>
      <family val="2"/>
      <charset val="136"/>
    </font>
    <font>
      <sz val="12"/>
      <color theme="6"/>
      <name val="微軟正黑體"/>
      <family val="2"/>
      <charset val="136"/>
    </font>
    <font>
      <sz val="8"/>
      <color theme="6"/>
      <name val="微軟正黑體"/>
      <family val="2"/>
      <charset val="136"/>
    </font>
    <font>
      <sz val="12"/>
      <name val="微軟正黑體"/>
      <family val="2"/>
      <charset val="136"/>
    </font>
    <font>
      <sz val="8"/>
      <name val="微軟正黑體"/>
      <family val="2"/>
      <charset val="136"/>
    </font>
    <font>
      <sz val="10"/>
      <name val="微軟正黑體"/>
      <family val="2"/>
      <charset val="136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7" fontId="0" fillId="2" borderId="0" xfId="0" applyNumberFormat="1" applyFill="1">
      <alignment vertical="center"/>
    </xf>
    <xf numFmtId="177" fontId="0" fillId="3" borderId="0" xfId="0" applyNumberFormat="1" applyFill="1">
      <alignment vertical="center"/>
    </xf>
    <xf numFmtId="0" fontId="0" fillId="4" borderId="0" xfId="0" applyFill="1">
      <alignment vertical="center"/>
    </xf>
    <xf numFmtId="177" fontId="0" fillId="4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0" fontId="4" fillId="0" borderId="0" xfId="0" applyFont="1" applyFill="1">
      <alignment vertical="center"/>
    </xf>
    <xf numFmtId="177" fontId="4" fillId="3" borderId="0" xfId="0" applyNumberFormat="1" applyFont="1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7" fillId="0" borderId="0" xfId="0" applyFont="1">
      <alignment vertical="center"/>
    </xf>
    <xf numFmtId="176" fontId="7" fillId="0" borderId="0" xfId="0" applyNumberFormat="1" applyFont="1">
      <alignment vertical="center"/>
    </xf>
    <xf numFmtId="0" fontId="8" fillId="0" borderId="0" xfId="0" applyFont="1">
      <alignment vertical="center"/>
    </xf>
    <xf numFmtId="176" fontId="8" fillId="0" borderId="0" xfId="0" applyNumberFormat="1" applyFont="1">
      <alignment vertical="center"/>
    </xf>
    <xf numFmtId="0" fontId="8" fillId="0" borderId="0" xfId="0" applyFont="1" applyFill="1">
      <alignment vertical="center"/>
    </xf>
    <xf numFmtId="177" fontId="8" fillId="0" borderId="0" xfId="0" applyNumberFormat="1" applyFont="1" applyFill="1">
      <alignment vertical="center"/>
    </xf>
    <xf numFmtId="0" fontId="7" fillId="0" borderId="0" xfId="0" applyFont="1" applyFill="1">
      <alignment vertical="center"/>
    </xf>
    <xf numFmtId="177" fontId="7" fillId="0" borderId="0" xfId="0" applyNumberFormat="1" applyFont="1" applyFill="1">
      <alignment vertical="center"/>
    </xf>
    <xf numFmtId="177" fontId="0" fillId="5" borderId="0" xfId="0" applyNumberFormat="1" applyFill="1">
      <alignment vertical="center"/>
    </xf>
    <xf numFmtId="177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177" fontId="4" fillId="6" borderId="0" xfId="0" applyNumberFormat="1" applyFont="1" applyFill="1">
      <alignment vertical="center"/>
    </xf>
    <xf numFmtId="0" fontId="0" fillId="8" borderId="0" xfId="0" applyFill="1">
      <alignment vertical="center"/>
    </xf>
    <xf numFmtId="177" fontId="0" fillId="8" borderId="0" xfId="0" applyNumberFormat="1" applyFill="1">
      <alignment vertical="center"/>
    </xf>
    <xf numFmtId="0" fontId="0" fillId="9" borderId="0" xfId="0" applyFill="1">
      <alignment vertical="center"/>
    </xf>
    <xf numFmtId="177" fontId="0" fillId="9" borderId="0" xfId="0" applyNumberFormat="1" applyFill="1">
      <alignment vertical="center"/>
    </xf>
    <xf numFmtId="0" fontId="0" fillId="10" borderId="0" xfId="0" applyFill="1">
      <alignment vertical="center"/>
    </xf>
    <xf numFmtId="177" fontId="0" fillId="10" borderId="0" xfId="0" applyNumberFormat="1" applyFill="1">
      <alignment vertical="center"/>
    </xf>
    <xf numFmtId="0" fontId="11" fillId="0" borderId="0" xfId="0" applyFont="1" applyFill="1">
      <alignment vertical="center"/>
    </xf>
    <xf numFmtId="0" fontId="11" fillId="0" borderId="0" xfId="0" applyFont="1">
      <alignment vertical="center"/>
    </xf>
    <xf numFmtId="177" fontId="11" fillId="0" borderId="0" xfId="0" applyNumberFormat="1" applyFont="1" applyFill="1">
      <alignment vertical="center"/>
    </xf>
    <xf numFmtId="0" fontId="13" fillId="0" borderId="0" xfId="0" applyFont="1">
      <alignment vertical="center"/>
    </xf>
    <xf numFmtId="176" fontId="13" fillId="0" borderId="0" xfId="0" applyNumberFormat="1" applyFont="1">
      <alignment vertical="center"/>
    </xf>
    <xf numFmtId="0" fontId="13" fillId="0" borderId="0" xfId="0" applyFont="1" applyFill="1">
      <alignment vertical="center"/>
    </xf>
    <xf numFmtId="177" fontId="13" fillId="0" borderId="0" xfId="0" applyNumberFormat="1" applyFont="1" applyFill="1">
      <alignment vertical="center"/>
    </xf>
    <xf numFmtId="177" fontId="13" fillId="0" borderId="0" xfId="0" applyNumberFormat="1" applyFont="1">
      <alignment vertical="center"/>
    </xf>
    <xf numFmtId="0" fontId="13" fillId="0" borderId="0" xfId="0" applyFont="1" applyFill="1" applyBorder="1">
      <alignment vertical="center"/>
    </xf>
    <xf numFmtId="177" fontId="4" fillId="9" borderId="0" xfId="0" applyNumberFormat="1" applyFont="1" applyFill="1">
      <alignment vertical="center"/>
    </xf>
    <xf numFmtId="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1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data!$B$2:$B$15</c:f>
              <c:numCache>
                <c:formatCode>0.000</c:formatCode>
                <c:ptCount val="14"/>
                <c:pt idx="0">
                  <c:v>1.496</c:v>
                </c:pt>
                <c:pt idx="1">
                  <c:v>6.5529999999999999</c:v>
                </c:pt>
                <c:pt idx="2">
                  <c:v>5.3540000000000001</c:v>
                </c:pt>
                <c:pt idx="3">
                  <c:v>8.3000000000000004E-2</c:v>
                </c:pt>
                <c:pt idx="4">
                  <c:v>4.3380000000000001</c:v>
                </c:pt>
                <c:pt idx="5">
                  <c:v>5.6959999999999997</c:v>
                </c:pt>
                <c:pt idx="6">
                  <c:v>5.57</c:v>
                </c:pt>
                <c:pt idx="7">
                  <c:v>4.79</c:v>
                </c:pt>
                <c:pt idx="8">
                  <c:v>2.7949999999999999</c:v>
                </c:pt>
                <c:pt idx="9">
                  <c:v>2.9169999999999998</c:v>
                </c:pt>
                <c:pt idx="10">
                  <c:v>6.8550000000000004</c:v>
                </c:pt>
                <c:pt idx="11">
                  <c:v>1.2070000000000001</c:v>
                </c:pt>
                <c:pt idx="12">
                  <c:v>1.653</c:v>
                </c:pt>
                <c:pt idx="13">
                  <c:v>9.6839999999999993</c:v>
                </c:pt>
              </c:numCache>
            </c:numRef>
          </c:xVal>
          <c:yVal>
            <c:numRef>
              <c:f>'(1)三參數ANOVA變異分析'!$C$26:$C$39</c:f>
              <c:numCache>
                <c:formatCode>General</c:formatCode>
                <c:ptCount val="14"/>
                <c:pt idx="0">
                  <c:v>-9.4789090809543737</c:v>
                </c:pt>
                <c:pt idx="1">
                  <c:v>7.8636594161953646</c:v>
                </c:pt>
                <c:pt idx="2">
                  <c:v>7.916680565024091</c:v>
                </c:pt>
                <c:pt idx="3">
                  <c:v>-20.70179970185518</c:v>
                </c:pt>
                <c:pt idx="4">
                  <c:v>-7.4255842131084542</c:v>
                </c:pt>
                <c:pt idx="5">
                  <c:v>-0.93279275506192505</c:v>
                </c:pt>
                <c:pt idx="6">
                  <c:v>5.9279590367003507</c:v>
                </c:pt>
                <c:pt idx="7">
                  <c:v>5.6767539311559538</c:v>
                </c:pt>
                <c:pt idx="8">
                  <c:v>9.4571841516946158</c:v>
                </c:pt>
                <c:pt idx="9">
                  <c:v>8.9512917610299816</c:v>
                </c:pt>
                <c:pt idx="10">
                  <c:v>7.9716275176587672</c:v>
                </c:pt>
                <c:pt idx="11">
                  <c:v>-1.6848882148043458</c:v>
                </c:pt>
                <c:pt idx="12">
                  <c:v>9.3046402303115272</c:v>
                </c:pt>
                <c:pt idx="13">
                  <c:v>-22.845822643986345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47-466D-AE8E-CB2328833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41760"/>
        <c:axId val="456720608"/>
      </c:scatterChart>
      <c:valAx>
        <c:axId val="12084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1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56720608"/>
        <c:crosses val="autoZero"/>
        <c:crossBetween val="midCat"/>
      </c:valAx>
      <c:valAx>
        <c:axId val="456720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841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2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'(2)四參數規劃求解'!$C$2:$C$15</c:f>
              <c:numCache>
                <c:formatCode>0.000</c:formatCode>
                <c:ptCount val="14"/>
                <c:pt idx="0">
                  <c:v>4.5490000000000004</c:v>
                </c:pt>
                <c:pt idx="1">
                  <c:v>3.4180000000000001</c:v>
                </c:pt>
                <c:pt idx="2">
                  <c:v>2.8090000000000002</c:v>
                </c:pt>
                <c:pt idx="3">
                  <c:v>4.9569999999999999</c:v>
                </c:pt>
                <c:pt idx="4">
                  <c:v>0.247</c:v>
                </c:pt>
                <c:pt idx="5">
                  <c:v>1.474</c:v>
                </c:pt>
                <c:pt idx="6">
                  <c:v>2.335</c:v>
                </c:pt>
                <c:pt idx="7">
                  <c:v>3.706</c:v>
                </c:pt>
                <c:pt idx="8">
                  <c:v>2.2400000000000002</c:v>
                </c:pt>
                <c:pt idx="9">
                  <c:v>2.8639999999999999</c:v>
                </c:pt>
                <c:pt idx="10">
                  <c:v>3.105</c:v>
                </c:pt>
                <c:pt idx="11">
                  <c:v>4.0140000000000002</c:v>
                </c:pt>
                <c:pt idx="12">
                  <c:v>2.5590000000000002</c:v>
                </c:pt>
                <c:pt idx="13">
                  <c:v>1.036</c:v>
                </c:pt>
              </c:numCache>
            </c:numRef>
          </c:xVal>
          <c:yVal>
            <c:numRef>
              <c:f>'(2)四參數規劃求解'!$E$2:$E$15</c:f>
              <c:numCache>
                <c:formatCode>0.000</c:formatCode>
                <c:ptCount val="14"/>
                <c:pt idx="0">
                  <c:v>-44.337000000000003</c:v>
                </c:pt>
                <c:pt idx="1">
                  <c:v>31.358000000000001</c:v>
                </c:pt>
                <c:pt idx="2">
                  <c:v>26.306999999999999</c:v>
                </c:pt>
                <c:pt idx="3">
                  <c:v>-72.78</c:v>
                </c:pt>
                <c:pt idx="4">
                  <c:v>27.004999999999999</c:v>
                </c:pt>
                <c:pt idx="5">
                  <c:v>33.930999999999997</c:v>
                </c:pt>
                <c:pt idx="6">
                  <c:v>31.047999999999998</c:v>
                </c:pt>
                <c:pt idx="7">
                  <c:v>9.8859999999999992</c:v>
                </c:pt>
                <c:pt idx="8">
                  <c:v>9.68</c:v>
                </c:pt>
                <c:pt idx="9">
                  <c:v>4.0990000000000002</c:v>
                </c:pt>
                <c:pt idx="10">
                  <c:v>37.393999999999998</c:v>
                </c:pt>
                <c:pt idx="11">
                  <c:v>-33.908999999999999</c:v>
                </c:pt>
                <c:pt idx="12">
                  <c:v>-4.2830000000000004</c:v>
                </c:pt>
                <c:pt idx="13">
                  <c:v>53.517000000000003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46-4CA4-8480-A3085CEBBE98}"/>
            </c:ext>
          </c:extLst>
        </c:ser>
        <c:ser>
          <c:idx val="1"/>
          <c:order val="1"/>
          <c:tx>
            <c:v>預測 Y</c:v>
          </c:tx>
          <c:spPr>
            <a:ln w="28575">
              <a:noFill/>
            </a:ln>
          </c:spPr>
          <c:xVal>
            <c:numRef>
              <c:f>'(2)四參數規劃求解'!$C$2:$C$15</c:f>
              <c:numCache>
                <c:formatCode>0.000</c:formatCode>
                <c:ptCount val="14"/>
                <c:pt idx="0">
                  <c:v>4.5490000000000004</c:v>
                </c:pt>
                <c:pt idx="1">
                  <c:v>3.4180000000000001</c:v>
                </c:pt>
                <c:pt idx="2">
                  <c:v>2.8090000000000002</c:v>
                </c:pt>
                <c:pt idx="3">
                  <c:v>4.9569999999999999</c:v>
                </c:pt>
                <c:pt idx="4">
                  <c:v>0.247</c:v>
                </c:pt>
                <c:pt idx="5">
                  <c:v>1.474</c:v>
                </c:pt>
                <c:pt idx="6">
                  <c:v>2.335</c:v>
                </c:pt>
                <c:pt idx="7">
                  <c:v>3.706</c:v>
                </c:pt>
                <c:pt idx="8">
                  <c:v>2.2400000000000002</c:v>
                </c:pt>
                <c:pt idx="9">
                  <c:v>2.8639999999999999</c:v>
                </c:pt>
                <c:pt idx="10">
                  <c:v>3.105</c:v>
                </c:pt>
                <c:pt idx="11">
                  <c:v>4.0140000000000002</c:v>
                </c:pt>
                <c:pt idx="12">
                  <c:v>2.5590000000000002</c:v>
                </c:pt>
                <c:pt idx="13">
                  <c:v>1.036</c:v>
                </c:pt>
              </c:numCache>
            </c:numRef>
          </c:xVal>
          <c:yVal>
            <c:numRef>
              <c:f>'(2)四參數ANOVA變異分析'!$B$27:$B$40</c:f>
              <c:numCache>
                <c:formatCode>General</c:formatCode>
                <c:ptCount val="14"/>
                <c:pt idx="0">
                  <c:v>-41.359731785125184</c:v>
                </c:pt>
                <c:pt idx="1">
                  <c:v>34.68430943129075</c:v>
                </c:pt>
                <c:pt idx="2">
                  <c:v>24.124529582052709</c:v>
                </c:pt>
                <c:pt idx="3">
                  <c:v>-70.594115575678615</c:v>
                </c:pt>
                <c:pt idx="4">
                  <c:v>35.006238004029264</c:v>
                </c:pt>
                <c:pt idx="5">
                  <c:v>32.712540433985637</c:v>
                </c:pt>
                <c:pt idx="6">
                  <c:v>28.253503723732074</c:v>
                </c:pt>
                <c:pt idx="7">
                  <c:v>12.748382620305087</c:v>
                </c:pt>
                <c:pt idx="8">
                  <c:v>6.8971544917070133</c:v>
                </c:pt>
                <c:pt idx="9">
                  <c:v>0.20538377341332392</c:v>
                </c:pt>
                <c:pt idx="10">
                  <c:v>38.281450393327596</c:v>
                </c:pt>
                <c:pt idx="11">
                  <c:v>-36.332552386303234</c:v>
                </c:pt>
                <c:pt idx="12">
                  <c:v>-7.1722405399744726</c:v>
                </c:pt>
                <c:pt idx="13">
                  <c:v>51.461147833238059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46-4CA4-8480-A3085CEBB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236479"/>
        <c:axId val="569340783"/>
      </c:scatterChart>
      <c:valAx>
        <c:axId val="404236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2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69340783"/>
        <c:crosses val="autoZero"/>
        <c:crossBetween val="midCat"/>
      </c:valAx>
      <c:valAx>
        <c:axId val="5693407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042364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3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'(2)四參數規劃求解'!$D$2:$D$15</c:f>
              <c:numCache>
                <c:formatCode>0.00</c:formatCode>
                <c:ptCount val="14"/>
                <c:pt idx="0">
                  <c:v>6.8053040000000005</c:v>
                </c:pt>
                <c:pt idx="1">
                  <c:v>22.398154000000002</c:v>
                </c:pt>
                <c:pt idx="2">
                  <c:v>15.039386</c:v>
                </c:pt>
                <c:pt idx="3">
                  <c:v>0.41143099999999999</c:v>
                </c:pt>
                <c:pt idx="4">
                  <c:v>1.0714859999999999</c:v>
                </c:pt>
                <c:pt idx="5">
                  <c:v>8.3959039999999998</c:v>
                </c:pt>
                <c:pt idx="6">
                  <c:v>13.00595</c:v>
                </c:pt>
                <c:pt idx="7">
                  <c:v>17.751740000000002</c:v>
                </c:pt>
                <c:pt idx="8">
                  <c:v>6.2608000000000006</c:v>
                </c:pt>
                <c:pt idx="9">
                  <c:v>8.3542879999999986</c:v>
                </c:pt>
                <c:pt idx="10">
                  <c:v>21.284775</c:v>
                </c:pt>
                <c:pt idx="11">
                  <c:v>4.8448980000000006</c:v>
                </c:pt>
                <c:pt idx="12">
                  <c:v>4.2300270000000006</c:v>
                </c:pt>
                <c:pt idx="13">
                  <c:v>10.032624</c:v>
                </c:pt>
              </c:numCache>
            </c:numRef>
          </c:xVal>
          <c:yVal>
            <c:numRef>
              <c:f>'(2)四參數規劃求解'!$E$2:$E$15</c:f>
              <c:numCache>
                <c:formatCode>0.000</c:formatCode>
                <c:ptCount val="14"/>
                <c:pt idx="0">
                  <c:v>-44.337000000000003</c:v>
                </c:pt>
                <c:pt idx="1">
                  <c:v>31.358000000000001</c:v>
                </c:pt>
                <c:pt idx="2">
                  <c:v>26.306999999999999</c:v>
                </c:pt>
                <c:pt idx="3">
                  <c:v>-72.78</c:v>
                </c:pt>
                <c:pt idx="4">
                  <c:v>27.004999999999999</c:v>
                </c:pt>
                <c:pt idx="5">
                  <c:v>33.930999999999997</c:v>
                </c:pt>
                <c:pt idx="6">
                  <c:v>31.047999999999998</c:v>
                </c:pt>
                <c:pt idx="7">
                  <c:v>9.8859999999999992</c:v>
                </c:pt>
                <c:pt idx="8">
                  <c:v>9.68</c:v>
                </c:pt>
                <c:pt idx="9">
                  <c:v>4.0990000000000002</c:v>
                </c:pt>
                <c:pt idx="10">
                  <c:v>37.393999999999998</c:v>
                </c:pt>
                <c:pt idx="11">
                  <c:v>-33.908999999999999</c:v>
                </c:pt>
                <c:pt idx="12">
                  <c:v>-4.2830000000000004</c:v>
                </c:pt>
                <c:pt idx="13">
                  <c:v>53.517000000000003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DD-44F4-B9BF-67C418C3451E}"/>
            </c:ext>
          </c:extLst>
        </c:ser>
        <c:ser>
          <c:idx val="1"/>
          <c:order val="1"/>
          <c:tx>
            <c:v>預測 Y</c:v>
          </c:tx>
          <c:spPr>
            <a:ln w="28575">
              <a:noFill/>
            </a:ln>
          </c:spPr>
          <c:xVal>
            <c:numRef>
              <c:f>'(2)四參數規劃求解'!$D$2:$D$15</c:f>
              <c:numCache>
                <c:formatCode>0.00</c:formatCode>
                <c:ptCount val="14"/>
                <c:pt idx="0">
                  <c:v>6.8053040000000005</c:v>
                </c:pt>
                <c:pt idx="1">
                  <c:v>22.398154000000002</c:v>
                </c:pt>
                <c:pt idx="2">
                  <c:v>15.039386</c:v>
                </c:pt>
                <c:pt idx="3">
                  <c:v>0.41143099999999999</c:v>
                </c:pt>
                <c:pt idx="4">
                  <c:v>1.0714859999999999</c:v>
                </c:pt>
                <c:pt idx="5">
                  <c:v>8.3959039999999998</c:v>
                </c:pt>
                <c:pt idx="6">
                  <c:v>13.00595</c:v>
                </c:pt>
                <c:pt idx="7">
                  <c:v>17.751740000000002</c:v>
                </c:pt>
                <c:pt idx="8">
                  <c:v>6.2608000000000006</c:v>
                </c:pt>
                <c:pt idx="9">
                  <c:v>8.3542879999999986</c:v>
                </c:pt>
                <c:pt idx="10">
                  <c:v>21.284775</c:v>
                </c:pt>
                <c:pt idx="11">
                  <c:v>4.8448980000000006</c:v>
                </c:pt>
                <c:pt idx="12">
                  <c:v>4.2300270000000006</c:v>
                </c:pt>
                <c:pt idx="13">
                  <c:v>10.032624</c:v>
                </c:pt>
              </c:numCache>
            </c:numRef>
          </c:xVal>
          <c:yVal>
            <c:numRef>
              <c:f>'(2)四參數ANOVA變異分析'!$B$27:$B$40</c:f>
              <c:numCache>
                <c:formatCode>General</c:formatCode>
                <c:ptCount val="14"/>
                <c:pt idx="0">
                  <c:v>-41.359731785125184</c:v>
                </c:pt>
                <c:pt idx="1">
                  <c:v>34.68430943129075</c:v>
                </c:pt>
                <c:pt idx="2">
                  <c:v>24.124529582052709</c:v>
                </c:pt>
                <c:pt idx="3">
                  <c:v>-70.594115575678615</c:v>
                </c:pt>
                <c:pt idx="4">
                  <c:v>35.006238004029264</c:v>
                </c:pt>
                <c:pt idx="5">
                  <c:v>32.712540433985637</c:v>
                </c:pt>
                <c:pt idx="6">
                  <c:v>28.253503723732074</c:v>
                </c:pt>
                <c:pt idx="7">
                  <c:v>12.748382620305087</c:v>
                </c:pt>
                <c:pt idx="8">
                  <c:v>6.8971544917070133</c:v>
                </c:pt>
                <c:pt idx="9">
                  <c:v>0.20538377341332392</c:v>
                </c:pt>
                <c:pt idx="10">
                  <c:v>38.281450393327596</c:v>
                </c:pt>
                <c:pt idx="11">
                  <c:v>-36.332552386303234</c:v>
                </c:pt>
                <c:pt idx="12">
                  <c:v>-7.1722405399744726</c:v>
                </c:pt>
                <c:pt idx="13">
                  <c:v>51.461147833238059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DD-44F4-B9BF-67C418C34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236479"/>
        <c:axId val="569359919"/>
      </c:scatterChart>
      <c:valAx>
        <c:axId val="404236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3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69359919"/>
        <c:crosses val="autoZero"/>
        <c:crossBetween val="midCat"/>
      </c:valAx>
      <c:valAx>
        <c:axId val="569359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042364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常態機率圖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'(2)四參數ANOVA變異分析'!$F$27:$F$40</c:f>
              <c:numCache>
                <c:formatCode>General</c:formatCode>
                <c:ptCount val="14"/>
                <c:pt idx="0">
                  <c:v>3.5714285714285716</c:v>
                </c:pt>
                <c:pt idx="1">
                  <c:v>10.714285714285715</c:v>
                </c:pt>
                <c:pt idx="2">
                  <c:v>17.857142857142858</c:v>
                </c:pt>
                <c:pt idx="3">
                  <c:v>25.000000000000004</c:v>
                </c:pt>
                <c:pt idx="4">
                  <c:v>32.142857142857146</c:v>
                </c:pt>
                <c:pt idx="5">
                  <c:v>39.285714285714285</c:v>
                </c:pt>
                <c:pt idx="6">
                  <c:v>46.428571428571431</c:v>
                </c:pt>
                <c:pt idx="7">
                  <c:v>53.571428571428569</c:v>
                </c:pt>
                <c:pt idx="8">
                  <c:v>60.714285714285715</c:v>
                </c:pt>
                <c:pt idx="9">
                  <c:v>67.857142857142861</c:v>
                </c:pt>
                <c:pt idx="10">
                  <c:v>75</c:v>
                </c:pt>
                <c:pt idx="11">
                  <c:v>82.142857142857139</c:v>
                </c:pt>
                <c:pt idx="12">
                  <c:v>89.285714285714292</c:v>
                </c:pt>
                <c:pt idx="13">
                  <c:v>96.428571428571431</c:v>
                </c:pt>
              </c:numCache>
            </c:numRef>
          </c:xVal>
          <c:yVal>
            <c:numRef>
              <c:f>'(2)四參數ANOVA變異分析'!$G$27:$G$40</c:f>
              <c:numCache>
                <c:formatCode>General</c:formatCode>
                <c:ptCount val="14"/>
                <c:pt idx="0">
                  <c:v>-72.78</c:v>
                </c:pt>
                <c:pt idx="1">
                  <c:v>-44.337000000000003</c:v>
                </c:pt>
                <c:pt idx="2">
                  <c:v>-33.908999999999999</c:v>
                </c:pt>
                <c:pt idx="3">
                  <c:v>-4.2830000000000004</c:v>
                </c:pt>
                <c:pt idx="4">
                  <c:v>4.0990000000000002</c:v>
                </c:pt>
                <c:pt idx="5">
                  <c:v>9.68</c:v>
                </c:pt>
                <c:pt idx="6">
                  <c:v>9.8859999999999992</c:v>
                </c:pt>
                <c:pt idx="7">
                  <c:v>26.306999999999999</c:v>
                </c:pt>
                <c:pt idx="8">
                  <c:v>27.004999999999999</c:v>
                </c:pt>
                <c:pt idx="9">
                  <c:v>31.047999999999998</c:v>
                </c:pt>
                <c:pt idx="10">
                  <c:v>31.358000000000001</c:v>
                </c:pt>
                <c:pt idx="11">
                  <c:v>33.930999999999997</c:v>
                </c:pt>
                <c:pt idx="12">
                  <c:v>37.393999999999998</c:v>
                </c:pt>
                <c:pt idx="13">
                  <c:v>53.517000000000003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4C-4809-AC08-1073D0BB3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236479"/>
        <c:axId val="569356175"/>
      </c:scatterChart>
      <c:valAx>
        <c:axId val="404236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樣本百分比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356175"/>
        <c:crosses val="autoZero"/>
        <c:crossBetween val="midCat"/>
      </c:valAx>
      <c:valAx>
        <c:axId val="569356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42364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1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'(3)六參數規劃求解'!$B$2:$B$15</c:f>
              <c:numCache>
                <c:formatCode>0.000</c:formatCode>
                <c:ptCount val="14"/>
                <c:pt idx="0">
                  <c:v>1.496</c:v>
                </c:pt>
                <c:pt idx="1">
                  <c:v>6.5529999999999999</c:v>
                </c:pt>
                <c:pt idx="2">
                  <c:v>5.3540000000000001</c:v>
                </c:pt>
                <c:pt idx="3">
                  <c:v>8.3000000000000004E-2</c:v>
                </c:pt>
                <c:pt idx="4">
                  <c:v>4.3380000000000001</c:v>
                </c:pt>
                <c:pt idx="5">
                  <c:v>5.6959999999999997</c:v>
                </c:pt>
                <c:pt idx="6">
                  <c:v>5.57</c:v>
                </c:pt>
                <c:pt idx="7">
                  <c:v>4.79</c:v>
                </c:pt>
                <c:pt idx="8">
                  <c:v>2.7949999999999999</c:v>
                </c:pt>
                <c:pt idx="9">
                  <c:v>2.9169999999999998</c:v>
                </c:pt>
                <c:pt idx="10">
                  <c:v>6.8550000000000004</c:v>
                </c:pt>
                <c:pt idx="11">
                  <c:v>1.2070000000000001</c:v>
                </c:pt>
                <c:pt idx="12">
                  <c:v>1.653</c:v>
                </c:pt>
                <c:pt idx="13">
                  <c:v>9.6839999999999993</c:v>
                </c:pt>
              </c:numCache>
            </c:numRef>
          </c:xVal>
          <c:yVal>
            <c:numRef>
              <c:f>'(3)六參數ANOVA變異分析'!$C$29:$C$42</c:f>
              <c:numCache>
                <c:formatCode>General</c:formatCode>
                <c:ptCount val="14"/>
                <c:pt idx="0">
                  <c:v>-0.75807888496972708</c:v>
                </c:pt>
                <c:pt idx="1">
                  <c:v>-0.1801664769116158</c:v>
                </c:pt>
                <c:pt idx="2">
                  <c:v>0.48093553899915165</c:v>
                </c:pt>
                <c:pt idx="3">
                  <c:v>0.28222074697390553</c:v>
                </c:pt>
                <c:pt idx="4">
                  <c:v>0.29715041186773306</c:v>
                </c:pt>
                <c:pt idx="5">
                  <c:v>-0.51256738043427674</c:v>
                </c:pt>
                <c:pt idx="6">
                  <c:v>0.21207906295475354</c:v>
                </c:pt>
                <c:pt idx="7">
                  <c:v>-0.66757584793160518</c:v>
                </c:pt>
                <c:pt idx="8">
                  <c:v>-0.17100413954068294</c:v>
                </c:pt>
                <c:pt idx="9">
                  <c:v>0.54854914238523378</c:v>
                </c:pt>
                <c:pt idx="10">
                  <c:v>0.57907804586501044</c:v>
                </c:pt>
                <c:pt idx="11">
                  <c:v>0.7145950739611564</c:v>
                </c:pt>
                <c:pt idx="12">
                  <c:v>-0.67244979990758313</c:v>
                </c:pt>
                <c:pt idx="13">
                  <c:v>-0.15276549331141354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DB-49BC-9B9D-8A2D8A09E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59215"/>
        <c:axId val="697592479"/>
      </c:scatterChart>
      <c:valAx>
        <c:axId val="695259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1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97592479"/>
        <c:crosses val="autoZero"/>
        <c:crossBetween val="midCat"/>
      </c:valAx>
      <c:valAx>
        <c:axId val="697592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5259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2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'(3)六參數規劃求解'!$C$2:$C$15</c:f>
              <c:numCache>
                <c:formatCode>0.000</c:formatCode>
                <c:ptCount val="14"/>
                <c:pt idx="0">
                  <c:v>4.5490000000000004</c:v>
                </c:pt>
                <c:pt idx="1">
                  <c:v>3.4180000000000001</c:v>
                </c:pt>
                <c:pt idx="2">
                  <c:v>2.8090000000000002</c:v>
                </c:pt>
                <c:pt idx="3">
                  <c:v>4.9569999999999999</c:v>
                </c:pt>
                <c:pt idx="4">
                  <c:v>0.247</c:v>
                </c:pt>
                <c:pt idx="5">
                  <c:v>1.474</c:v>
                </c:pt>
                <c:pt idx="6">
                  <c:v>2.335</c:v>
                </c:pt>
                <c:pt idx="7">
                  <c:v>3.706</c:v>
                </c:pt>
                <c:pt idx="8">
                  <c:v>2.2400000000000002</c:v>
                </c:pt>
                <c:pt idx="9">
                  <c:v>2.8639999999999999</c:v>
                </c:pt>
                <c:pt idx="10">
                  <c:v>3.105</c:v>
                </c:pt>
                <c:pt idx="11">
                  <c:v>4.0140000000000002</c:v>
                </c:pt>
                <c:pt idx="12">
                  <c:v>2.5590000000000002</c:v>
                </c:pt>
                <c:pt idx="13">
                  <c:v>1.036</c:v>
                </c:pt>
              </c:numCache>
            </c:numRef>
          </c:xVal>
          <c:yVal>
            <c:numRef>
              <c:f>'(3)六參數ANOVA變異分析'!$C$29:$C$42</c:f>
              <c:numCache>
                <c:formatCode>General</c:formatCode>
                <c:ptCount val="14"/>
                <c:pt idx="0">
                  <c:v>-0.75807888496972708</c:v>
                </c:pt>
                <c:pt idx="1">
                  <c:v>-0.1801664769116158</c:v>
                </c:pt>
                <c:pt idx="2">
                  <c:v>0.48093553899915165</c:v>
                </c:pt>
                <c:pt idx="3">
                  <c:v>0.28222074697390553</c:v>
                </c:pt>
                <c:pt idx="4">
                  <c:v>0.29715041186773306</c:v>
                </c:pt>
                <c:pt idx="5">
                  <c:v>-0.51256738043427674</c:v>
                </c:pt>
                <c:pt idx="6">
                  <c:v>0.21207906295475354</c:v>
                </c:pt>
                <c:pt idx="7">
                  <c:v>-0.66757584793160518</c:v>
                </c:pt>
                <c:pt idx="8">
                  <c:v>-0.17100413954068294</c:v>
                </c:pt>
                <c:pt idx="9">
                  <c:v>0.54854914238523378</c:v>
                </c:pt>
                <c:pt idx="10">
                  <c:v>0.57907804586501044</c:v>
                </c:pt>
                <c:pt idx="11">
                  <c:v>0.7145950739611564</c:v>
                </c:pt>
                <c:pt idx="12">
                  <c:v>-0.67244979990758313</c:v>
                </c:pt>
                <c:pt idx="13">
                  <c:v>-0.15276549331141354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18-40FC-8448-18C2537B8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67215"/>
        <c:axId val="697600799"/>
      </c:scatterChart>
      <c:valAx>
        <c:axId val="695267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2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97600799"/>
        <c:crosses val="autoZero"/>
        <c:crossBetween val="midCat"/>
      </c:valAx>
      <c:valAx>
        <c:axId val="697600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5267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3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'(3)六參數規劃求解'!$D$2:$D$15</c:f>
              <c:numCache>
                <c:formatCode>0.00</c:formatCode>
                <c:ptCount val="14"/>
                <c:pt idx="0">
                  <c:v>6.8053040000000005</c:v>
                </c:pt>
                <c:pt idx="1">
                  <c:v>22.398154000000002</c:v>
                </c:pt>
                <c:pt idx="2">
                  <c:v>15.039386</c:v>
                </c:pt>
                <c:pt idx="3">
                  <c:v>0.41143099999999999</c:v>
                </c:pt>
                <c:pt idx="4">
                  <c:v>1.0714859999999999</c:v>
                </c:pt>
                <c:pt idx="5">
                  <c:v>8.3959039999999998</c:v>
                </c:pt>
                <c:pt idx="6">
                  <c:v>13.00595</c:v>
                </c:pt>
                <c:pt idx="7">
                  <c:v>17.751740000000002</c:v>
                </c:pt>
                <c:pt idx="8">
                  <c:v>6.2608000000000006</c:v>
                </c:pt>
                <c:pt idx="9">
                  <c:v>8.3542879999999986</c:v>
                </c:pt>
                <c:pt idx="10">
                  <c:v>21.284775</c:v>
                </c:pt>
                <c:pt idx="11">
                  <c:v>4.8448980000000006</c:v>
                </c:pt>
                <c:pt idx="12">
                  <c:v>4.2300270000000006</c:v>
                </c:pt>
                <c:pt idx="13">
                  <c:v>10.032624</c:v>
                </c:pt>
              </c:numCache>
            </c:numRef>
          </c:xVal>
          <c:yVal>
            <c:numRef>
              <c:f>'(3)六參數ANOVA變異分析'!$C$29:$C$42</c:f>
              <c:numCache>
                <c:formatCode>General</c:formatCode>
                <c:ptCount val="14"/>
                <c:pt idx="0">
                  <c:v>-0.75807888496972708</c:v>
                </c:pt>
                <c:pt idx="1">
                  <c:v>-0.1801664769116158</c:v>
                </c:pt>
                <c:pt idx="2">
                  <c:v>0.48093553899915165</c:v>
                </c:pt>
                <c:pt idx="3">
                  <c:v>0.28222074697390553</c:v>
                </c:pt>
                <c:pt idx="4">
                  <c:v>0.29715041186773306</c:v>
                </c:pt>
                <c:pt idx="5">
                  <c:v>-0.51256738043427674</c:v>
                </c:pt>
                <c:pt idx="6">
                  <c:v>0.21207906295475354</c:v>
                </c:pt>
                <c:pt idx="7">
                  <c:v>-0.66757584793160518</c:v>
                </c:pt>
                <c:pt idx="8">
                  <c:v>-0.17100413954068294</c:v>
                </c:pt>
                <c:pt idx="9">
                  <c:v>0.54854914238523378</c:v>
                </c:pt>
                <c:pt idx="10">
                  <c:v>0.57907804586501044</c:v>
                </c:pt>
                <c:pt idx="11">
                  <c:v>0.7145950739611564</c:v>
                </c:pt>
                <c:pt idx="12">
                  <c:v>-0.67244979990758313</c:v>
                </c:pt>
                <c:pt idx="13">
                  <c:v>-0.15276549331141354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9E-4F49-A730-1A9B53CCA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65615"/>
        <c:axId val="697599551"/>
      </c:scatterChart>
      <c:valAx>
        <c:axId val="695265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3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97599551"/>
        <c:crosses val="autoZero"/>
        <c:crossBetween val="midCat"/>
      </c:valAx>
      <c:valAx>
        <c:axId val="6975995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52656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4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'(3)六參數規劃求解'!$E$2:$E$15</c:f>
              <c:numCache>
                <c:formatCode>0.00</c:formatCode>
                <c:ptCount val="14"/>
                <c:pt idx="0">
                  <c:v>2.238016</c:v>
                </c:pt>
                <c:pt idx="1">
                  <c:v>42.941808999999999</c:v>
                </c:pt>
                <c:pt idx="2">
                  <c:v>28.665316000000001</c:v>
                </c:pt>
                <c:pt idx="3">
                  <c:v>6.889000000000001E-3</c:v>
                </c:pt>
                <c:pt idx="4">
                  <c:v>18.818244</c:v>
                </c:pt>
                <c:pt idx="5">
                  <c:v>32.444415999999997</c:v>
                </c:pt>
                <c:pt idx="6">
                  <c:v>31.024900000000002</c:v>
                </c:pt>
                <c:pt idx="7">
                  <c:v>22.944099999999999</c:v>
                </c:pt>
                <c:pt idx="8">
                  <c:v>7.8120249999999993</c:v>
                </c:pt>
                <c:pt idx="9">
                  <c:v>8.5088889999999981</c:v>
                </c:pt>
                <c:pt idx="10">
                  <c:v>46.991025000000008</c:v>
                </c:pt>
                <c:pt idx="11">
                  <c:v>1.4568490000000003</c:v>
                </c:pt>
                <c:pt idx="12">
                  <c:v>2.7324090000000001</c:v>
                </c:pt>
                <c:pt idx="13">
                  <c:v>93.779855999999981</c:v>
                </c:pt>
              </c:numCache>
            </c:numRef>
          </c:xVal>
          <c:yVal>
            <c:numRef>
              <c:f>'(3)六參數ANOVA變異分析'!$C$29:$C$42</c:f>
              <c:numCache>
                <c:formatCode>General</c:formatCode>
                <c:ptCount val="14"/>
                <c:pt idx="0">
                  <c:v>-0.75807888496972708</c:v>
                </c:pt>
                <c:pt idx="1">
                  <c:v>-0.1801664769116158</c:v>
                </c:pt>
                <c:pt idx="2">
                  <c:v>0.48093553899915165</c:v>
                </c:pt>
                <c:pt idx="3">
                  <c:v>0.28222074697390553</c:v>
                </c:pt>
                <c:pt idx="4">
                  <c:v>0.29715041186773306</c:v>
                </c:pt>
                <c:pt idx="5">
                  <c:v>-0.51256738043427674</c:v>
                </c:pt>
                <c:pt idx="6">
                  <c:v>0.21207906295475354</c:v>
                </c:pt>
                <c:pt idx="7">
                  <c:v>-0.66757584793160518</c:v>
                </c:pt>
                <c:pt idx="8">
                  <c:v>-0.17100413954068294</c:v>
                </c:pt>
                <c:pt idx="9">
                  <c:v>0.54854914238523378</c:v>
                </c:pt>
                <c:pt idx="10">
                  <c:v>0.57907804586501044</c:v>
                </c:pt>
                <c:pt idx="11">
                  <c:v>0.7145950739611564</c:v>
                </c:pt>
                <c:pt idx="12">
                  <c:v>-0.67244979990758313</c:v>
                </c:pt>
                <c:pt idx="13">
                  <c:v>-0.15276549331141354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EE-42EF-A124-05DF868A7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57215"/>
        <c:axId val="697601631"/>
      </c:scatterChart>
      <c:valAx>
        <c:axId val="695257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4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97601631"/>
        <c:crosses val="autoZero"/>
        <c:crossBetween val="midCat"/>
      </c:valAx>
      <c:valAx>
        <c:axId val="697601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5257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5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'(3)六參數規劃求解'!$F$2:$F$15</c:f>
              <c:numCache>
                <c:formatCode>0.00</c:formatCode>
                <c:ptCount val="14"/>
                <c:pt idx="0">
                  <c:v>20.693401000000005</c:v>
                </c:pt>
                <c:pt idx="1">
                  <c:v>11.682724</c:v>
                </c:pt>
                <c:pt idx="2">
                  <c:v>7.8904810000000012</c:v>
                </c:pt>
                <c:pt idx="3">
                  <c:v>24.571849</c:v>
                </c:pt>
                <c:pt idx="4">
                  <c:v>6.1009000000000001E-2</c:v>
                </c:pt>
                <c:pt idx="5">
                  <c:v>2.1726760000000001</c:v>
                </c:pt>
                <c:pt idx="6">
                  <c:v>5.4522249999999994</c:v>
                </c:pt>
                <c:pt idx="7">
                  <c:v>13.734436000000001</c:v>
                </c:pt>
                <c:pt idx="8">
                  <c:v>5.0176000000000007</c:v>
                </c:pt>
                <c:pt idx="9">
                  <c:v>8.202496</c:v>
                </c:pt>
                <c:pt idx="10">
                  <c:v>9.6410249999999991</c:v>
                </c:pt>
                <c:pt idx="11">
                  <c:v>16.112196000000001</c:v>
                </c:pt>
                <c:pt idx="12">
                  <c:v>6.5484810000000007</c:v>
                </c:pt>
                <c:pt idx="13">
                  <c:v>1.073296</c:v>
                </c:pt>
              </c:numCache>
            </c:numRef>
          </c:xVal>
          <c:yVal>
            <c:numRef>
              <c:f>'(3)六參數ANOVA變異分析'!$C$29:$C$42</c:f>
              <c:numCache>
                <c:formatCode>General</c:formatCode>
                <c:ptCount val="14"/>
                <c:pt idx="0">
                  <c:v>-0.75807888496972708</c:v>
                </c:pt>
                <c:pt idx="1">
                  <c:v>-0.1801664769116158</c:v>
                </c:pt>
                <c:pt idx="2">
                  <c:v>0.48093553899915165</c:v>
                </c:pt>
                <c:pt idx="3">
                  <c:v>0.28222074697390553</c:v>
                </c:pt>
                <c:pt idx="4">
                  <c:v>0.29715041186773306</c:v>
                </c:pt>
                <c:pt idx="5">
                  <c:v>-0.51256738043427674</c:v>
                </c:pt>
                <c:pt idx="6">
                  <c:v>0.21207906295475354</c:v>
                </c:pt>
                <c:pt idx="7">
                  <c:v>-0.66757584793160518</c:v>
                </c:pt>
                <c:pt idx="8">
                  <c:v>-0.17100413954068294</c:v>
                </c:pt>
                <c:pt idx="9">
                  <c:v>0.54854914238523378</c:v>
                </c:pt>
                <c:pt idx="10">
                  <c:v>0.57907804586501044</c:v>
                </c:pt>
                <c:pt idx="11">
                  <c:v>0.7145950739611564</c:v>
                </c:pt>
                <c:pt idx="12">
                  <c:v>-0.67244979990758313</c:v>
                </c:pt>
                <c:pt idx="13">
                  <c:v>-0.15276549331141354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E8-4F62-958F-E191BC71F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64015"/>
        <c:axId val="697589567"/>
      </c:scatterChart>
      <c:valAx>
        <c:axId val="695264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5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97589567"/>
        <c:crosses val="autoZero"/>
        <c:crossBetween val="midCat"/>
      </c:valAx>
      <c:valAx>
        <c:axId val="697589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5264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1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'(3)六參數規劃求解'!$B$2:$B$15</c:f>
              <c:numCache>
                <c:formatCode>0.000</c:formatCode>
                <c:ptCount val="14"/>
                <c:pt idx="0">
                  <c:v>1.496</c:v>
                </c:pt>
                <c:pt idx="1">
                  <c:v>6.5529999999999999</c:v>
                </c:pt>
                <c:pt idx="2">
                  <c:v>5.3540000000000001</c:v>
                </c:pt>
                <c:pt idx="3">
                  <c:v>8.3000000000000004E-2</c:v>
                </c:pt>
                <c:pt idx="4">
                  <c:v>4.3380000000000001</c:v>
                </c:pt>
                <c:pt idx="5">
                  <c:v>5.6959999999999997</c:v>
                </c:pt>
                <c:pt idx="6">
                  <c:v>5.57</c:v>
                </c:pt>
                <c:pt idx="7">
                  <c:v>4.79</c:v>
                </c:pt>
                <c:pt idx="8">
                  <c:v>2.7949999999999999</c:v>
                </c:pt>
                <c:pt idx="9">
                  <c:v>2.9169999999999998</c:v>
                </c:pt>
                <c:pt idx="10">
                  <c:v>6.8550000000000004</c:v>
                </c:pt>
                <c:pt idx="11">
                  <c:v>1.2070000000000001</c:v>
                </c:pt>
                <c:pt idx="12">
                  <c:v>1.653</c:v>
                </c:pt>
                <c:pt idx="13">
                  <c:v>9.6839999999999993</c:v>
                </c:pt>
              </c:numCache>
            </c:numRef>
          </c:xVal>
          <c:yVal>
            <c:numRef>
              <c:f>'(3)六參數規劃求解'!$G$2:$G$15</c:f>
              <c:numCache>
                <c:formatCode>0.000</c:formatCode>
                <c:ptCount val="14"/>
                <c:pt idx="0">
                  <c:v>-44.337000000000003</c:v>
                </c:pt>
                <c:pt idx="1">
                  <c:v>31.358000000000001</c:v>
                </c:pt>
                <c:pt idx="2">
                  <c:v>26.306999999999999</c:v>
                </c:pt>
                <c:pt idx="3">
                  <c:v>-72.78</c:v>
                </c:pt>
                <c:pt idx="4">
                  <c:v>27.004999999999999</c:v>
                </c:pt>
                <c:pt idx="5">
                  <c:v>33.930999999999997</c:v>
                </c:pt>
                <c:pt idx="6">
                  <c:v>31.047999999999998</c:v>
                </c:pt>
                <c:pt idx="7">
                  <c:v>9.8859999999999992</c:v>
                </c:pt>
                <c:pt idx="8">
                  <c:v>9.68</c:v>
                </c:pt>
                <c:pt idx="9">
                  <c:v>4.0990000000000002</c:v>
                </c:pt>
                <c:pt idx="10">
                  <c:v>37.393999999999998</c:v>
                </c:pt>
                <c:pt idx="11">
                  <c:v>-33.908999999999999</c:v>
                </c:pt>
                <c:pt idx="12">
                  <c:v>-4.2830000000000004</c:v>
                </c:pt>
                <c:pt idx="13">
                  <c:v>53.517000000000003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56-4714-88FF-AB61FB487D7C}"/>
            </c:ext>
          </c:extLst>
        </c:ser>
        <c:ser>
          <c:idx val="1"/>
          <c:order val="1"/>
          <c:tx>
            <c:v>預測 Y</c:v>
          </c:tx>
          <c:spPr>
            <a:ln w="28575">
              <a:noFill/>
            </a:ln>
          </c:spPr>
          <c:xVal>
            <c:numRef>
              <c:f>'(3)六參數規劃求解'!$B$2:$B$15</c:f>
              <c:numCache>
                <c:formatCode>0.000</c:formatCode>
                <c:ptCount val="14"/>
                <c:pt idx="0">
                  <c:v>1.496</c:v>
                </c:pt>
                <c:pt idx="1">
                  <c:v>6.5529999999999999</c:v>
                </c:pt>
                <c:pt idx="2">
                  <c:v>5.3540000000000001</c:v>
                </c:pt>
                <c:pt idx="3">
                  <c:v>8.3000000000000004E-2</c:v>
                </c:pt>
                <c:pt idx="4">
                  <c:v>4.3380000000000001</c:v>
                </c:pt>
                <c:pt idx="5">
                  <c:v>5.6959999999999997</c:v>
                </c:pt>
                <c:pt idx="6">
                  <c:v>5.57</c:v>
                </c:pt>
                <c:pt idx="7">
                  <c:v>4.79</c:v>
                </c:pt>
                <c:pt idx="8">
                  <c:v>2.7949999999999999</c:v>
                </c:pt>
                <c:pt idx="9">
                  <c:v>2.9169999999999998</c:v>
                </c:pt>
                <c:pt idx="10">
                  <c:v>6.8550000000000004</c:v>
                </c:pt>
                <c:pt idx="11">
                  <c:v>1.2070000000000001</c:v>
                </c:pt>
                <c:pt idx="12">
                  <c:v>1.653</c:v>
                </c:pt>
                <c:pt idx="13">
                  <c:v>9.6839999999999993</c:v>
                </c:pt>
              </c:numCache>
            </c:numRef>
          </c:xVal>
          <c:yVal>
            <c:numRef>
              <c:f>'(3)六參數ANOVA變異分析'!$B$29:$B$42</c:f>
              <c:numCache>
                <c:formatCode>General</c:formatCode>
                <c:ptCount val="14"/>
                <c:pt idx="0">
                  <c:v>-43.578921115030276</c:v>
                </c:pt>
                <c:pt idx="1">
                  <c:v>31.538166476911616</c:v>
                </c:pt>
                <c:pt idx="2">
                  <c:v>25.826064461000847</c:v>
                </c:pt>
                <c:pt idx="3">
                  <c:v>-73.062220746973907</c:v>
                </c:pt>
                <c:pt idx="4">
                  <c:v>26.707849588132266</c:v>
                </c:pt>
                <c:pt idx="5">
                  <c:v>34.443567380434274</c:v>
                </c:pt>
                <c:pt idx="6">
                  <c:v>30.835920937045245</c:v>
                </c:pt>
                <c:pt idx="7">
                  <c:v>10.553575847931604</c:v>
                </c:pt>
                <c:pt idx="8">
                  <c:v>9.8510041395406827</c:v>
                </c:pt>
                <c:pt idx="9">
                  <c:v>3.5504508576147664</c:v>
                </c:pt>
                <c:pt idx="10">
                  <c:v>36.814921954134988</c:v>
                </c:pt>
                <c:pt idx="11">
                  <c:v>-34.623595073961155</c:v>
                </c:pt>
                <c:pt idx="12">
                  <c:v>-3.6105502000924172</c:v>
                </c:pt>
                <c:pt idx="13">
                  <c:v>53.669765493311417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56-4714-88FF-AB61FB487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64015"/>
        <c:axId val="697590815"/>
      </c:scatterChart>
      <c:valAx>
        <c:axId val="695264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1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97590815"/>
        <c:crosses val="autoZero"/>
        <c:crossBetween val="midCat"/>
      </c:valAx>
      <c:valAx>
        <c:axId val="69759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952640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2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'(3)六參數規劃求解'!$C$2:$C$15</c:f>
              <c:numCache>
                <c:formatCode>0.000</c:formatCode>
                <c:ptCount val="14"/>
                <c:pt idx="0">
                  <c:v>4.5490000000000004</c:v>
                </c:pt>
                <c:pt idx="1">
                  <c:v>3.4180000000000001</c:v>
                </c:pt>
                <c:pt idx="2">
                  <c:v>2.8090000000000002</c:v>
                </c:pt>
                <c:pt idx="3">
                  <c:v>4.9569999999999999</c:v>
                </c:pt>
                <c:pt idx="4">
                  <c:v>0.247</c:v>
                </c:pt>
                <c:pt idx="5">
                  <c:v>1.474</c:v>
                </c:pt>
                <c:pt idx="6">
                  <c:v>2.335</c:v>
                </c:pt>
                <c:pt idx="7">
                  <c:v>3.706</c:v>
                </c:pt>
                <c:pt idx="8">
                  <c:v>2.2400000000000002</c:v>
                </c:pt>
                <c:pt idx="9">
                  <c:v>2.8639999999999999</c:v>
                </c:pt>
                <c:pt idx="10">
                  <c:v>3.105</c:v>
                </c:pt>
                <c:pt idx="11">
                  <c:v>4.0140000000000002</c:v>
                </c:pt>
                <c:pt idx="12">
                  <c:v>2.5590000000000002</c:v>
                </c:pt>
                <c:pt idx="13">
                  <c:v>1.036</c:v>
                </c:pt>
              </c:numCache>
            </c:numRef>
          </c:xVal>
          <c:yVal>
            <c:numRef>
              <c:f>'(3)六參數規劃求解'!$G$2:$G$15</c:f>
              <c:numCache>
                <c:formatCode>0.000</c:formatCode>
                <c:ptCount val="14"/>
                <c:pt idx="0">
                  <c:v>-44.337000000000003</c:v>
                </c:pt>
                <c:pt idx="1">
                  <c:v>31.358000000000001</c:v>
                </c:pt>
                <c:pt idx="2">
                  <c:v>26.306999999999999</c:v>
                </c:pt>
                <c:pt idx="3">
                  <c:v>-72.78</c:v>
                </c:pt>
                <c:pt idx="4">
                  <c:v>27.004999999999999</c:v>
                </c:pt>
                <c:pt idx="5">
                  <c:v>33.930999999999997</c:v>
                </c:pt>
                <c:pt idx="6">
                  <c:v>31.047999999999998</c:v>
                </c:pt>
                <c:pt idx="7">
                  <c:v>9.8859999999999992</c:v>
                </c:pt>
                <c:pt idx="8">
                  <c:v>9.68</c:v>
                </c:pt>
                <c:pt idx="9">
                  <c:v>4.0990000000000002</c:v>
                </c:pt>
                <c:pt idx="10">
                  <c:v>37.393999999999998</c:v>
                </c:pt>
                <c:pt idx="11">
                  <c:v>-33.908999999999999</c:v>
                </c:pt>
                <c:pt idx="12">
                  <c:v>-4.2830000000000004</c:v>
                </c:pt>
                <c:pt idx="13">
                  <c:v>53.517000000000003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30-4C67-AA40-568672AE1658}"/>
            </c:ext>
          </c:extLst>
        </c:ser>
        <c:ser>
          <c:idx val="1"/>
          <c:order val="1"/>
          <c:tx>
            <c:v>預測 Y</c:v>
          </c:tx>
          <c:spPr>
            <a:ln w="28575">
              <a:noFill/>
            </a:ln>
          </c:spPr>
          <c:xVal>
            <c:numRef>
              <c:f>'(3)六參數規劃求解'!$C$2:$C$15</c:f>
              <c:numCache>
                <c:formatCode>0.000</c:formatCode>
                <c:ptCount val="14"/>
                <c:pt idx="0">
                  <c:v>4.5490000000000004</c:v>
                </c:pt>
                <c:pt idx="1">
                  <c:v>3.4180000000000001</c:v>
                </c:pt>
                <c:pt idx="2">
                  <c:v>2.8090000000000002</c:v>
                </c:pt>
                <c:pt idx="3">
                  <c:v>4.9569999999999999</c:v>
                </c:pt>
                <c:pt idx="4">
                  <c:v>0.247</c:v>
                </c:pt>
                <c:pt idx="5">
                  <c:v>1.474</c:v>
                </c:pt>
                <c:pt idx="6">
                  <c:v>2.335</c:v>
                </c:pt>
                <c:pt idx="7">
                  <c:v>3.706</c:v>
                </c:pt>
                <c:pt idx="8">
                  <c:v>2.2400000000000002</c:v>
                </c:pt>
                <c:pt idx="9">
                  <c:v>2.8639999999999999</c:v>
                </c:pt>
                <c:pt idx="10">
                  <c:v>3.105</c:v>
                </c:pt>
                <c:pt idx="11">
                  <c:v>4.0140000000000002</c:v>
                </c:pt>
                <c:pt idx="12">
                  <c:v>2.5590000000000002</c:v>
                </c:pt>
                <c:pt idx="13">
                  <c:v>1.036</c:v>
                </c:pt>
              </c:numCache>
            </c:numRef>
          </c:xVal>
          <c:yVal>
            <c:numRef>
              <c:f>'(3)六參數ANOVA變異分析'!$B$29:$B$42</c:f>
              <c:numCache>
                <c:formatCode>General</c:formatCode>
                <c:ptCount val="14"/>
                <c:pt idx="0">
                  <c:v>-43.578921115030276</c:v>
                </c:pt>
                <c:pt idx="1">
                  <c:v>31.538166476911616</c:v>
                </c:pt>
                <c:pt idx="2">
                  <c:v>25.826064461000847</c:v>
                </c:pt>
                <c:pt idx="3">
                  <c:v>-73.062220746973907</c:v>
                </c:pt>
                <c:pt idx="4">
                  <c:v>26.707849588132266</c:v>
                </c:pt>
                <c:pt idx="5">
                  <c:v>34.443567380434274</c:v>
                </c:pt>
                <c:pt idx="6">
                  <c:v>30.835920937045245</c:v>
                </c:pt>
                <c:pt idx="7">
                  <c:v>10.553575847931604</c:v>
                </c:pt>
                <c:pt idx="8">
                  <c:v>9.8510041395406827</c:v>
                </c:pt>
                <c:pt idx="9">
                  <c:v>3.5504508576147664</c:v>
                </c:pt>
                <c:pt idx="10">
                  <c:v>36.814921954134988</c:v>
                </c:pt>
                <c:pt idx="11">
                  <c:v>-34.623595073961155</c:v>
                </c:pt>
                <c:pt idx="12">
                  <c:v>-3.6105502000924172</c:v>
                </c:pt>
                <c:pt idx="13">
                  <c:v>53.669765493311417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30-4C67-AA40-568672AE1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67615"/>
        <c:axId val="697600383"/>
      </c:scatterChart>
      <c:valAx>
        <c:axId val="695267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2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97600383"/>
        <c:crosses val="autoZero"/>
        <c:crossBetween val="midCat"/>
      </c:valAx>
      <c:valAx>
        <c:axId val="697600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952676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2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data!$C$2:$C$15</c:f>
              <c:numCache>
                <c:formatCode>0.000</c:formatCode>
                <c:ptCount val="14"/>
                <c:pt idx="0">
                  <c:v>4.5490000000000004</c:v>
                </c:pt>
                <c:pt idx="1">
                  <c:v>3.4180000000000001</c:v>
                </c:pt>
                <c:pt idx="2">
                  <c:v>2.8090000000000002</c:v>
                </c:pt>
                <c:pt idx="3">
                  <c:v>4.9569999999999999</c:v>
                </c:pt>
                <c:pt idx="4">
                  <c:v>0.247</c:v>
                </c:pt>
                <c:pt idx="5">
                  <c:v>1.474</c:v>
                </c:pt>
                <c:pt idx="6">
                  <c:v>2.335</c:v>
                </c:pt>
                <c:pt idx="7">
                  <c:v>3.706</c:v>
                </c:pt>
                <c:pt idx="8">
                  <c:v>2.2400000000000002</c:v>
                </c:pt>
                <c:pt idx="9">
                  <c:v>2.8639999999999999</c:v>
                </c:pt>
                <c:pt idx="10">
                  <c:v>3.105</c:v>
                </c:pt>
                <c:pt idx="11">
                  <c:v>4.0140000000000002</c:v>
                </c:pt>
                <c:pt idx="12">
                  <c:v>2.5590000000000002</c:v>
                </c:pt>
                <c:pt idx="13">
                  <c:v>1.036</c:v>
                </c:pt>
              </c:numCache>
            </c:numRef>
          </c:xVal>
          <c:yVal>
            <c:numRef>
              <c:f>'(1)三參數ANOVA變異分析'!$C$26:$C$39</c:f>
              <c:numCache>
                <c:formatCode>General</c:formatCode>
                <c:ptCount val="14"/>
                <c:pt idx="0">
                  <c:v>-9.4789090809543737</c:v>
                </c:pt>
                <c:pt idx="1">
                  <c:v>7.8636594161953646</c:v>
                </c:pt>
                <c:pt idx="2">
                  <c:v>7.916680565024091</c:v>
                </c:pt>
                <c:pt idx="3">
                  <c:v>-20.70179970185518</c:v>
                </c:pt>
                <c:pt idx="4">
                  <c:v>-7.4255842131084542</c:v>
                </c:pt>
                <c:pt idx="5">
                  <c:v>-0.93279275506192505</c:v>
                </c:pt>
                <c:pt idx="6">
                  <c:v>5.9279590367003507</c:v>
                </c:pt>
                <c:pt idx="7">
                  <c:v>5.6767539311559538</c:v>
                </c:pt>
                <c:pt idx="8">
                  <c:v>9.4571841516946158</c:v>
                </c:pt>
                <c:pt idx="9">
                  <c:v>8.9512917610299816</c:v>
                </c:pt>
                <c:pt idx="10">
                  <c:v>7.9716275176587672</c:v>
                </c:pt>
                <c:pt idx="11">
                  <c:v>-1.6848882148043458</c:v>
                </c:pt>
                <c:pt idx="12">
                  <c:v>9.3046402303115272</c:v>
                </c:pt>
                <c:pt idx="13">
                  <c:v>-22.845822643986345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C6-4FAD-97B8-B24167227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39360"/>
        <c:axId val="456721856"/>
      </c:scatterChart>
      <c:valAx>
        <c:axId val="1208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2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56721856"/>
        <c:crosses val="autoZero"/>
        <c:crossBetween val="midCat"/>
      </c:valAx>
      <c:valAx>
        <c:axId val="456721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839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3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'(3)六參數規劃求解'!$D$2:$D$15</c:f>
              <c:numCache>
                <c:formatCode>0.00</c:formatCode>
                <c:ptCount val="14"/>
                <c:pt idx="0">
                  <c:v>6.8053040000000005</c:v>
                </c:pt>
                <c:pt idx="1">
                  <c:v>22.398154000000002</c:v>
                </c:pt>
                <c:pt idx="2">
                  <c:v>15.039386</c:v>
                </c:pt>
                <c:pt idx="3">
                  <c:v>0.41143099999999999</c:v>
                </c:pt>
                <c:pt idx="4">
                  <c:v>1.0714859999999999</c:v>
                </c:pt>
                <c:pt idx="5">
                  <c:v>8.3959039999999998</c:v>
                </c:pt>
                <c:pt idx="6">
                  <c:v>13.00595</c:v>
                </c:pt>
                <c:pt idx="7">
                  <c:v>17.751740000000002</c:v>
                </c:pt>
                <c:pt idx="8">
                  <c:v>6.2608000000000006</c:v>
                </c:pt>
                <c:pt idx="9">
                  <c:v>8.3542879999999986</c:v>
                </c:pt>
                <c:pt idx="10">
                  <c:v>21.284775</c:v>
                </c:pt>
                <c:pt idx="11">
                  <c:v>4.8448980000000006</c:v>
                </c:pt>
                <c:pt idx="12">
                  <c:v>4.2300270000000006</c:v>
                </c:pt>
                <c:pt idx="13">
                  <c:v>10.032624</c:v>
                </c:pt>
              </c:numCache>
            </c:numRef>
          </c:xVal>
          <c:yVal>
            <c:numRef>
              <c:f>'(3)六參數規劃求解'!$G$2:$G$15</c:f>
              <c:numCache>
                <c:formatCode>0.000</c:formatCode>
                <c:ptCount val="14"/>
                <c:pt idx="0">
                  <c:v>-44.337000000000003</c:v>
                </c:pt>
                <c:pt idx="1">
                  <c:v>31.358000000000001</c:v>
                </c:pt>
                <c:pt idx="2">
                  <c:v>26.306999999999999</c:v>
                </c:pt>
                <c:pt idx="3">
                  <c:v>-72.78</c:v>
                </c:pt>
                <c:pt idx="4">
                  <c:v>27.004999999999999</c:v>
                </c:pt>
                <c:pt idx="5">
                  <c:v>33.930999999999997</c:v>
                </c:pt>
                <c:pt idx="6">
                  <c:v>31.047999999999998</c:v>
                </c:pt>
                <c:pt idx="7">
                  <c:v>9.8859999999999992</c:v>
                </c:pt>
                <c:pt idx="8">
                  <c:v>9.68</c:v>
                </c:pt>
                <c:pt idx="9">
                  <c:v>4.0990000000000002</c:v>
                </c:pt>
                <c:pt idx="10">
                  <c:v>37.393999999999998</c:v>
                </c:pt>
                <c:pt idx="11">
                  <c:v>-33.908999999999999</c:v>
                </c:pt>
                <c:pt idx="12">
                  <c:v>-4.2830000000000004</c:v>
                </c:pt>
                <c:pt idx="13">
                  <c:v>53.517000000000003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7A-4F90-B85A-E7DB7F2333EB}"/>
            </c:ext>
          </c:extLst>
        </c:ser>
        <c:ser>
          <c:idx val="1"/>
          <c:order val="1"/>
          <c:tx>
            <c:v>預測 Y</c:v>
          </c:tx>
          <c:spPr>
            <a:ln w="28575">
              <a:noFill/>
            </a:ln>
          </c:spPr>
          <c:xVal>
            <c:numRef>
              <c:f>'(3)六參數規劃求解'!$D$2:$D$15</c:f>
              <c:numCache>
                <c:formatCode>0.00</c:formatCode>
                <c:ptCount val="14"/>
                <c:pt idx="0">
                  <c:v>6.8053040000000005</c:v>
                </c:pt>
                <c:pt idx="1">
                  <c:v>22.398154000000002</c:v>
                </c:pt>
                <c:pt idx="2">
                  <c:v>15.039386</c:v>
                </c:pt>
                <c:pt idx="3">
                  <c:v>0.41143099999999999</c:v>
                </c:pt>
                <c:pt idx="4">
                  <c:v>1.0714859999999999</c:v>
                </c:pt>
                <c:pt idx="5">
                  <c:v>8.3959039999999998</c:v>
                </c:pt>
                <c:pt idx="6">
                  <c:v>13.00595</c:v>
                </c:pt>
                <c:pt idx="7">
                  <c:v>17.751740000000002</c:v>
                </c:pt>
                <c:pt idx="8">
                  <c:v>6.2608000000000006</c:v>
                </c:pt>
                <c:pt idx="9">
                  <c:v>8.3542879999999986</c:v>
                </c:pt>
                <c:pt idx="10">
                  <c:v>21.284775</c:v>
                </c:pt>
                <c:pt idx="11">
                  <c:v>4.8448980000000006</c:v>
                </c:pt>
                <c:pt idx="12">
                  <c:v>4.2300270000000006</c:v>
                </c:pt>
                <c:pt idx="13">
                  <c:v>10.032624</c:v>
                </c:pt>
              </c:numCache>
            </c:numRef>
          </c:xVal>
          <c:yVal>
            <c:numRef>
              <c:f>'(3)六參數ANOVA變異分析'!$B$29:$B$42</c:f>
              <c:numCache>
                <c:formatCode>General</c:formatCode>
                <c:ptCount val="14"/>
                <c:pt idx="0">
                  <c:v>-43.578921115030276</c:v>
                </c:pt>
                <c:pt idx="1">
                  <c:v>31.538166476911616</c:v>
                </c:pt>
                <c:pt idx="2">
                  <c:v>25.826064461000847</c:v>
                </c:pt>
                <c:pt idx="3">
                  <c:v>-73.062220746973907</c:v>
                </c:pt>
                <c:pt idx="4">
                  <c:v>26.707849588132266</c:v>
                </c:pt>
                <c:pt idx="5">
                  <c:v>34.443567380434274</c:v>
                </c:pt>
                <c:pt idx="6">
                  <c:v>30.835920937045245</c:v>
                </c:pt>
                <c:pt idx="7">
                  <c:v>10.553575847931604</c:v>
                </c:pt>
                <c:pt idx="8">
                  <c:v>9.8510041395406827</c:v>
                </c:pt>
                <c:pt idx="9">
                  <c:v>3.5504508576147664</c:v>
                </c:pt>
                <c:pt idx="10">
                  <c:v>36.814921954134988</c:v>
                </c:pt>
                <c:pt idx="11">
                  <c:v>-34.623595073961155</c:v>
                </c:pt>
                <c:pt idx="12">
                  <c:v>-3.6105502000924172</c:v>
                </c:pt>
                <c:pt idx="13">
                  <c:v>53.669765493311417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7A-4F90-B85A-E7DB7F233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66815"/>
        <c:axId val="697586239"/>
      </c:scatterChart>
      <c:valAx>
        <c:axId val="695266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3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97586239"/>
        <c:crosses val="autoZero"/>
        <c:crossBetween val="midCat"/>
      </c:valAx>
      <c:valAx>
        <c:axId val="697586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952668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4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'(3)六參數規劃求解'!$E$2:$E$15</c:f>
              <c:numCache>
                <c:formatCode>0.00</c:formatCode>
                <c:ptCount val="14"/>
                <c:pt idx="0">
                  <c:v>2.238016</c:v>
                </c:pt>
                <c:pt idx="1">
                  <c:v>42.941808999999999</c:v>
                </c:pt>
                <c:pt idx="2">
                  <c:v>28.665316000000001</c:v>
                </c:pt>
                <c:pt idx="3">
                  <c:v>6.889000000000001E-3</c:v>
                </c:pt>
                <c:pt idx="4">
                  <c:v>18.818244</c:v>
                </c:pt>
                <c:pt idx="5">
                  <c:v>32.444415999999997</c:v>
                </c:pt>
                <c:pt idx="6">
                  <c:v>31.024900000000002</c:v>
                </c:pt>
                <c:pt idx="7">
                  <c:v>22.944099999999999</c:v>
                </c:pt>
                <c:pt idx="8">
                  <c:v>7.8120249999999993</c:v>
                </c:pt>
                <c:pt idx="9">
                  <c:v>8.5088889999999981</c:v>
                </c:pt>
                <c:pt idx="10">
                  <c:v>46.991025000000008</c:v>
                </c:pt>
                <c:pt idx="11">
                  <c:v>1.4568490000000003</c:v>
                </c:pt>
                <c:pt idx="12">
                  <c:v>2.7324090000000001</c:v>
                </c:pt>
                <c:pt idx="13">
                  <c:v>93.779855999999981</c:v>
                </c:pt>
              </c:numCache>
            </c:numRef>
          </c:xVal>
          <c:yVal>
            <c:numRef>
              <c:f>'(3)六參數規劃求解'!$G$2:$G$15</c:f>
              <c:numCache>
                <c:formatCode>0.000</c:formatCode>
                <c:ptCount val="14"/>
                <c:pt idx="0">
                  <c:v>-44.337000000000003</c:v>
                </c:pt>
                <c:pt idx="1">
                  <c:v>31.358000000000001</c:v>
                </c:pt>
                <c:pt idx="2">
                  <c:v>26.306999999999999</c:v>
                </c:pt>
                <c:pt idx="3">
                  <c:v>-72.78</c:v>
                </c:pt>
                <c:pt idx="4">
                  <c:v>27.004999999999999</c:v>
                </c:pt>
                <c:pt idx="5">
                  <c:v>33.930999999999997</c:v>
                </c:pt>
                <c:pt idx="6">
                  <c:v>31.047999999999998</c:v>
                </c:pt>
                <c:pt idx="7">
                  <c:v>9.8859999999999992</c:v>
                </c:pt>
                <c:pt idx="8">
                  <c:v>9.68</c:v>
                </c:pt>
                <c:pt idx="9">
                  <c:v>4.0990000000000002</c:v>
                </c:pt>
                <c:pt idx="10">
                  <c:v>37.393999999999998</c:v>
                </c:pt>
                <c:pt idx="11">
                  <c:v>-33.908999999999999</c:v>
                </c:pt>
                <c:pt idx="12">
                  <c:v>-4.2830000000000004</c:v>
                </c:pt>
                <c:pt idx="13">
                  <c:v>53.517000000000003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21-427E-950A-5B3BCB8CF6DB}"/>
            </c:ext>
          </c:extLst>
        </c:ser>
        <c:ser>
          <c:idx val="1"/>
          <c:order val="1"/>
          <c:tx>
            <c:v>預測 Y</c:v>
          </c:tx>
          <c:spPr>
            <a:ln w="28575">
              <a:noFill/>
            </a:ln>
          </c:spPr>
          <c:xVal>
            <c:numRef>
              <c:f>'(3)六參數規劃求解'!$E$2:$E$15</c:f>
              <c:numCache>
                <c:formatCode>0.00</c:formatCode>
                <c:ptCount val="14"/>
                <c:pt idx="0">
                  <c:v>2.238016</c:v>
                </c:pt>
                <c:pt idx="1">
                  <c:v>42.941808999999999</c:v>
                </c:pt>
                <c:pt idx="2">
                  <c:v>28.665316000000001</c:v>
                </c:pt>
                <c:pt idx="3">
                  <c:v>6.889000000000001E-3</c:v>
                </c:pt>
                <c:pt idx="4">
                  <c:v>18.818244</c:v>
                </c:pt>
                <c:pt idx="5">
                  <c:v>32.444415999999997</c:v>
                </c:pt>
                <c:pt idx="6">
                  <c:v>31.024900000000002</c:v>
                </c:pt>
                <c:pt idx="7">
                  <c:v>22.944099999999999</c:v>
                </c:pt>
                <c:pt idx="8">
                  <c:v>7.8120249999999993</c:v>
                </c:pt>
                <c:pt idx="9">
                  <c:v>8.5088889999999981</c:v>
                </c:pt>
                <c:pt idx="10">
                  <c:v>46.991025000000008</c:v>
                </c:pt>
                <c:pt idx="11">
                  <c:v>1.4568490000000003</c:v>
                </c:pt>
                <c:pt idx="12">
                  <c:v>2.7324090000000001</c:v>
                </c:pt>
                <c:pt idx="13">
                  <c:v>93.779855999999981</c:v>
                </c:pt>
              </c:numCache>
            </c:numRef>
          </c:xVal>
          <c:yVal>
            <c:numRef>
              <c:f>'(3)六參數ANOVA變異分析'!$B$29:$B$42</c:f>
              <c:numCache>
                <c:formatCode>General</c:formatCode>
                <c:ptCount val="14"/>
                <c:pt idx="0">
                  <c:v>-43.578921115030276</c:v>
                </c:pt>
                <c:pt idx="1">
                  <c:v>31.538166476911616</c:v>
                </c:pt>
                <c:pt idx="2">
                  <c:v>25.826064461000847</c:v>
                </c:pt>
                <c:pt idx="3">
                  <c:v>-73.062220746973907</c:v>
                </c:pt>
                <c:pt idx="4">
                  <c:v>26.707849588132266</c:v>
                </c:pt>
                <c:pt idx="5">
                  <c:v>34.443567380434274</c:v>
                </c:pt>
                <c:pt idx="6">
                  <c:v>30.835920937045245</c:v>
                </c:pt>
                <c:pt idx="7">
                  <c:v>10.553575847931604</c:v>
                </c:pt>
                <c:pt idx="8">
                  <c:v>9.8510041395406827</c:v>
                </c:pt>
                <c:pt idx="9">
                  <c:v>3.5504508576147664</c:v>
                </c:pt>
                <c:pt idx="10">
                  <c:v>36.814921954134988</c:v>
                </c:pt>
                <c:pt idx="11">
                  <c:v>-34.623595073961155</c:v>
                </c:pt>
                <c:pt idx="12">
                  <c:v>-3.6105502000924172</c:v>
                </c:pt>
                <c:pt idx="13">
                  <c:v>53.669765493311417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21-427E-950A-5B3BCB8CF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66815"/>
        <c:axId val="697596639"/>
      </c:scatterChart>
      <c:valAx>
        <c:axId val="695266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4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97596639"/>
        <c:crosses val="autoZero"/>
        <c:crossBetween val="midCat"/>
      </c:valAx>
      <c:valAx>
        <c:axId val="697596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952668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5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'(3)六參數規劃求解'!$F$2:$F$15</c:f>
              <c:numCache>
                <c:formatCode>0.00</c:formatCode>
                <c:ptCount val="14"/>
                <c:pt idx="0">
                  <c:v>20.693401000000005</c:v>
                </c:pt>
                <c:pt idx="1">
                  <c:v>11.682724</c:v>
                </c:pt>
                <c:pt idx="2">
                  <c:v>7.8904810000000012</c:v>
                </c:pt>
                <c:pt idx="3">
                  <c:v>24.571849</c:v>
                </c:pt>
                <c:pt idx="4">
                  <c:v>6.1009000000000001E-2</c:v>
                </c:pt>
                <c:pt idx="5">
                  <c:v>2.1726760000000001</c:v>
                </c:pt>
                <c:pt idx="6">
                  <c:v>5.4522249999999994</c:v>
                </c:pt>
                <c:pt idx="7">
                  <c:v>13.734436000000001</c:v>
                </c:pt>
                <c:pt idx="8">
                  <c:v>5.0176000000000007</c:v>
                </c:pt>
                <c:pt idx="9">
                  <c:v>8.202496</c:v>
                </c:pt>
                <c:pt idx="10">
                  <c:v>9.6410249999999991</c:v>
                </c:pt>
                <c:pt idx="11">
                  <c:v>16.112196000000001</c:v>
                </c:pt>
                <c:pt idx="12">
                  <c:v>6.5484810000000007</c:v>
                </c:pt>
                <c:pt idx="13">
                  <c:v>1.073296</c:v>
                </c:pt>
              </c:numCache>
            </c:numRef>
          </c:xVal>
          <c:yVal>
            <c:numRef>
              <c:f>'(3)六參數規劃求解'!$G$2:$G$15</c:f>
              <c:numCache>
                <c:formatCode>0.000</c:formatCode>
                <c:ptCount val="14"/>
                <c:pt idx="0">
                  <c:v>-44.337000000000003</c:v>
                </c:pt>
                <c:pt idx="1">
                  <c:v>31.358000000000001</c:v>
                </c:pt>
                <c:pt idx="2">
                  <c:v>26.306999999999999</c:v>
                </c:pt>
                <c:pt idx="3">
                  <c:v>-72.78</c:v>
                </c:pt>
                <c:pt idx="4">
                  <c:v>27.004999999999999</c:v>
                </c:pt>
                <c:pt idx="5">
                  <c:v>33.930999999999997</c:v>
                </c:pt>
                <c:pt idx="6">
                  <c:v>31.047999999999998</c:v>
                </c:pt>
                <c:pt idx="7">
                  <c:v>9.8859999999999992</c:v>
                </c:pt>
                <c:pt idx="8">
                  <c:v>9.68</c:v>
                </c:pt>
                <c:pt idx="9">
                  <c:v>4.0990000000000002</c:v>
                </c:pt>
                <c:pt idx="10">
                  <c:v>37.393999999999998</c:v>
                </c:pt>
                <c:pt idx="11">
                  <c:v>-33.908999999999999</c:v>
                </c:pt>
                <c:pt idx="12">
                  <c:v>-4.2830000000000004</c:v>
                </c:pt>
                <c:pt idx="13">
                  <c:v>53.517000000000003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38-4690-9F0D-954B3D5DEAE0}"/>
            </c:ext>
          </c:extLst>
        </c:ser>
        <c:ser>
          <c:idx val="1"/>
          <c:order val="1"/>
          <c:tx>
            <c:v>預測 Y</c:v>
          </c:tx>
          <c:spPr>
            <a:ln w="28575">
              <a:noFill/>
            </a:ln>
          </c:spPr>
          <c:xVal>
            <c:numRef>
              <c:f>'(3)六參數規劃求解'!$F$2:$F$15</c:f>
              <c:numCache>
                <c:formatCode>0.00</c:formatCode>
                <c:ptCount val="14"/>
                <c:pt idx="0">
                  <c:v>20.693401000000005</c:v>
                </c:pt>
                <c:pt idx="1">
                  <c:v>11.682724</c:v>
                </c:pt>
                <c:pt idx="2">
                  <c:v>7.8904810000000012</c:v>
                </c:pt>
                <c:pt idx="3">
                  <c:v>24.571849</c:v>
                </c:pt>
                <c:pt idx="4">
                  <c:v>6.1009000000000001E-2</c:v>
                </c:pt>
                <c:pt idx="5">
                  <c:v>2.1726760000000001</c:v>
                </c:pt>
                <c:pt idx="6">
                  <c:v>5.4522249999999994</c:v>
                </c:pt>
                <c:pt idx="7">
                  <c:v>13.734436000000001</c:v>
                </c:pt>
                <c:pt idx="8">
                  <c:v>5.0176000000000007</c:v>
                </c:pt>
                <c:pt idx="9">
                  <c:v>8.202496</c:v>
                </c:pt>
                <c:pt idx="10">
                  <c:v>9.6410249999999991</c:v>
                </c:pt>
                <c:pt idx="11">
                  <c:v>16.112196000000001</c:v>
                </c:pt>
                <c:pt idx="12">
                  <c:v>6.5484810000000007</c:v>
                </c:pt>
                <c:pt idx="13">
                  <c:v>1.073296</c:v>
                </c:pt>
              </c:numCache>
            </c:numRef>
          </c:xVal>
          <c:yVal>
            <c:numRef>
              <c:f>'(3)六參數ANOVA變異分析'!$B$29:$B$42</c:f>
              <c:numCache>
                <c:formatCode>General</c:formatCode>
                <c:ptCount val="14"/>
                <c:pt idx="0">
                  <c:v>-43.578921115030276</c:v>
                </c:pt>
                <c:pt idx="1">
                  <c:v>31.538166476911616</c:v>
                </c:pt>
                <c:pt idx="2">
                  <c:v>25.826064461000847</c:v>
                </c:pt>
                <c:pt idx="3">
                  <c:v>-73.062220746973907</c:v>
                </c:pt>
                <c:pt idx="4">
                  <c:v>26.707849588132266</c:v>
                </c:pt>
                <c:pt idx="5">
                  <c:v>34.443567380434274</c:v>
                </c:pt>
                <c:pt idx="6">
                  <c:v>30.835920937045245</c:v>
                </c:pt>
                <c:pt idx="7">
                  <c:v>10.553575847931604</c:v>
                </c:pt>
                <c:pt idx="8">
                  <c:v>9.8510041395406827</c:v>
                </c:pt>
                <c:pt idx="9">
                  <c:v>3.5504508576147664</c:v>
                </c:pt>
                <c:pt idx="10">
                  <c:v>36.814921954134988</c:v>
                </c:pt>
                <c:pt idx="11">
                  <c:v>-34.623595073961155</c:v>
                </c:pt>
                <c:pt idx="12">
                  <c:v>-3.6105502000924172</c:v>
                </c:pt>
                <c:pt idx="13">
                  <c:v>53.669765493311417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38-4690-9F0D-954B3D5DE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66815"/>
        <c:axId val="697598303"/>
      </c:scatterChart>
      <c:valAx>
        <c:axId val="695266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5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97598303"/>
        <c:crosses val="autoZero"/>
        <c:crossBetween val="midCat"/>
      </c:valAx>
      <c:valAx>
        <c:axId val="697598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952668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常態機率圖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'(3)六參數ANOVA變異分析'!$F$29:$F$42</c:f>
              <c:numCache>
                <c:formatCode>General</c:formatCode>
                <c:ptCount val="14"/>
                <c:pt idx="0">
                  <c:v>3.5714285714285716</c:v>
                </c:pt>
                <c:pt idx="1">
                  <c:v>10.714285714285715</c:v>
                </c:pt>
                <c:pt idx="2">
                  <c:v>17.857142857142858</c:v>
                </c:pt>
                <c:pt idx="3">
                  <c:v>25.000000000000004</c:v>
                </c:pt>
                <c:pt idx="4">
                  <c:v>32.142857142857146</c:v>
                </c:pt>
                <c:pt idx="5">
                  <c:v>39.285714285714285</c:v>
                </c:pt>
                <c:pt idx="6">
                  <c:v>46.428571428571431</c:v>
                </c:pt>
                <c:pt idx="7">
                  <c:v>53.571428571428569</c:v>
                </c:pt>
                <c:pt idx="8">
                  <c:v>60.714285714285715</c:v>
                </c:pt>
                <c:pt idx="9">
                  <c:v>67.857142857142861</c:v>
                </c:pt>
                <c:pt idx="10">
                  <c:v>75</c:v>
                </c:pt>
                <c:pt idx="11">
                  <c:v>82.142857142857139</c:v>
                </c:pt>
                <c:pt idx="12">
                  <c:v>89.285714285714292</c:v>
                </c:pt>
                <c:pt idx="13">
                  <c:v>96.428571428571431</c:v>
                </c:pt>
              </c:numCache>
            </c:numRef>
          </c:xVal>
          <c:yVal>
            <c:numRef>
              <c:f>'(3)六參數ANOVA變異分析'!$G$29:$G$42</c:f>
              <c:numCache>
                <c:formatCode>General</c:formatCode>
                <c:ptCount val="14"/>
                <c:pt idx="0">
                  <c:v>-72.78</c:v>
                </c:pt>
                <c:pt idx="1">
                  <c:v>-44.337000000000003</c:v>
                </c:pt>
                <c:pt idx="2">
                  <c:v>-33.908999999999999</c:v>
                </c:pt>
                <c:pt idx="3">
                  <c:v>-4.2830000000000004</c:v>
                </c:pt>
                <c:pt idx="4">
                  <c:v>4.0990000000000002</c:v>
                </c:pt>
                <c:pt idx="5">
                  <c:v>9.68</c:v>
                </c:pt>
                <c:pt idx="6">
                  <c:v>9.8859999999999992</c:v>
                </c:pt>
                <c:pt idx="7">
                  <c:v>26.306999999999999</c:v>
                </c:pt>
                <c:pt idx="8">
                  <c:v>27.004999999999999</c:v>
                </c:pt>
                <c:pt idx="9">
                  <c:v>31.047999999999998</c:v>
                </c:pt>
                <c:pt idx="10">
                  <c:v>31.358000000000001</c:v>
                </c:pt>
                <c:pt idx="11">
                  <c:v>33.930999999999997</c:v>
                </c:pt>
                <c:pt idx="12">
                  <c:v>37.393999999999998</c:v>
                </c:pt>
                <c:pt idx="13">
                  <c:v>53.517000000000003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8D-4C92-A93A-A0525EF4F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66815"/>
        <c:axId val="697609951"/>
      </c:scatterChart>
      <c:valAx>
        <c:axId val="695266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樣本百分比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609951"/>
        <c:crosses val="autoZero"/>
        <c:crossBetween val="midCat"/>
      </c:valAx>
      <c:valAx>
        <c:axId val="697609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52668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1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data!$B$2:$B$15</c:f>
              <c:numCache>
                <c:formatCode>0.000</c:formatCode>
                <c:ptCount val="14"/>
                <c:pt idx="0">
                  <c:v>1.496</c:v>
                </c:pt>
                <c:pt idx="1">
                  <c:v>6.5529999999999999</c:v>
                </c:pt>
                <c:pt idx="2">
                  <c:v>5.3540000000000001</c:v>
                </c:pt>
                <c:pt idx="3">
                  <c:v>8.3000000000000004E-2</c:v>
                </c:pt>
                <c:pt idx="4">
                  <c:v>4.3380000000000001</c:v>
                </c:pt>
                <c:pt idx="5">
                  <c:v>5.6959999999999997</c:v>
                </c:pt>
                <c:pt idx="6">
                  <c:v>5.57</c:v>
                </c:pt>
                <c:pt idx="7">
                  <c:v>4.79</c:v>
                </c:pt>
                <c:pt idx="8">
                  <c:v>2.7949999999999999</c:v>
                </c:pt>
                <c:pt idx="9">
                  <c:v>2.9169999999999998</c:v>
                </c:pt>
                <c:pt idx="10">
                  <c:v>6.8550000000000004</c:v>
                </c:pt>
                <c:pt idx="11">
                  <c:v>1.2070000000000001</c:v>
                </c:pt>
                <c:pt idx="12">
                  <c:v>1.653</c:v>
                </c:pt>
                <c:pt idx="13">
                  <c:v>9.6839999999999993</c:v>
                </c:pt>
              </c:numCache>
            </c:numRef>
          </c:xVal>
          <c:yVal>
            <c:numRef>
              <c:f>data!$D$2:$D$15</c:f>
              <c:numCache>
                <c:formatCode>0.000</c:formatCode>
                <c:ptCount val="14"/>
                <c:pt idx="0">
                  <c:v>-44.337000000000003</c:v>
                </c:pt>
                <c:pt idx="1">
                  <c:v>31.358000000000001</c:v>
                </c:pt>
                <c:pt idx="2">
                  <c:v>26.306999999999999</c:v>
                </c:pt>
                <c:pt idx="3">
                  <c:v>-72.78</c:v>
                </c:pt>
                <c:pt idx="4">
                  <c:v>27.004999999999999</c:v>
                </c:pt>
                <c:pt idx="5">
                  <c:v>33.930999999999997</c:v>
                </c:pt>
                <c:pt idx="6">
                  <c:v>31.047999999999998</c:v>
                </c:pt>
                <c:pt idx="7">
                  <c:v>9.8859999999999992</c:v>
                </c:pt>
                <c:pt idx="8">
                  <c:v>9.68</c:v>
                </c:pt>
                <c:pt idx="9">
                  <c:v>4.0990000000000002</c:v>
                </c:pt>
                <c:pt idx="10">
                  <c:v>37.393999999999998</c:v>
                </c:pt>
                <c:pt idx="11">
                  <c:v>-33.908999999999999</c:v>
                </c:pt>
                <c:pt idx="12">
                  <c:v>-4.2830000000000004</c:v>
                </c:pt>
                <c:pt idx="13">
                  <c:v>53.517000000000003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57-44FE-824C-0ACF58D7667B}"/>
            </c:ext>
          </c:extLst>
        </c:ser>
        <c:ser>
          <c:idx val="1"/>
          <c:order val="1"/>
          <c:tx>
            <c:v>預測 Y</c:v>
          </c:tx>
          <c:spPr>
            <a:ln w="28575">
              <a:noFill/>
            </a:ln>
          </c:spPr>
          <c:xVal>
            <c:numRef>
              <c:f>data!$B$2:$B$15</c:f>
              <c:numCache>
                <c:formatCode>0.000</c:formatCode>
                <c:ptCount val="14"/>
                <c:pt idx="0">
                  <c:v>1.496</c:v>
                </c:pt>
                <c:pt idx="1">
                  <c:v>6.5529999999999999</c:v>
                </c:pt>
                <c:pt idx="2">
                  <c:v>5.3540000000000001</c:v>
                </c:pt>
                <c:pt idx="3">
                  <c:v>8.3000000000000004E-2</c:v>
                </c:pt>
                <c:pt idx="4">
                  <c:v>4.3380000000000001</c:v>
                </c:pt>
                <c:pt idx="5">
                  <c:v>5.6959999999999997</c:v>
                </c:pt>
                <c:pt idx="6">
                  <c:v>5.57</c:v>
                </c:pt>
                <c:pt idx="7">
                  <c:v>4.79</c:v>
                </c:pt>
                <c:pt idx="8">
                  <c:v>2.7949999999999999</c:v>
                </c:pt>
                <c:pt idx="9">
                  <c:v>2.9169999999999998</c:v>
                </c:pt>
                <c:pt idx="10">
                  <c:v>6.8550000000000004</c:v>
                </c:pt>
                <c:pt idx="11">
                  <c:v>1.2070000000000001</c:v>
                </c:pt>
                <c:pt idx="12">
                  <c:v>1.653</c:v>
                </c:pt>
                <c:pt idx="13">
                  <c:v>9.6839999999999993</c:v>
                </c:pt>
              </c:numCache>
            </c:numRef>
          </c:xVal>
          <c:yVal>
            <c:numRef>
              <c:f>'(1)三參數ANOVA變異分析'!$B$26:$B$39</c:f>
              <c:numCache>
                <c:formatCode>General</c:formatCode>
                <c:ptCount val="14"/>
                <c:pt idx="0">
                  <c:v>-34.85809091904563</c:v>
                </c:pt>
                <c:pt idx="1">
                  <c:v>23.494340583804636</c:v>
                </c:pt>
                <c:pt idx="2">
                  <c:v>18.390319434975908</c:v>
                </c:pt>
                <c:pt idx="3">
                  <c:v>-52.078200298144822</c:v>
                </c:pt>
                <c:pt idx="4">
                  <c:v>34.430584213108453</c:v>
                </c:pt>
                <c:pt idx="5">
                  <c:v>34.863792755061922</c:v>
                </c:pt>
                <c:pt idx="6">
                  <c:v>25.120040963299648</c:v>
                </c:pt>
                <c:pt idx="7">
                  <c:v>4.2092460688440454</c:v>
                </c:pt>
                <c:pt idx="8">
                  <c:v>0.22281584830538392</c:v>
                </c:pt>
                <c:pt idx="9">
                  <c:v>-4.8522917610299814</c:v>
                </c:pt>
                <c:pt idx="10">
                  <c:v>29.422372482341231</c:v>
                </c:pt>
                <c:pt idx="11">
                  <c:v>-32.224111785195653</c:v>
                </c:pt>
                <c:pt idx="12">
                  <c:v>-13.587640230311527</c:v>
                </c:pt>
                <c:pt idx="13">
                  <c:v>76.362822643986348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57-44FE-824C-0ACF58D76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29824"/>
        <c:axId val="456719776"/>
      </c:scatterChart>
      <c:valAx>
        <c:axId val="11732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1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56719776"/>
        <c:crosses val="autoZero"/>
        <c:crossBetween val="midCat"/>
      </c:valAx>
      <c:valAx>
        <c:axId val="45671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73298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2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data!$C$2:$C$15</c:f>
              <c:numCache>
                <c:formatCode>0.000</c:formatCode>
                <c:ptCount val="14"/>
                <c:pt idx="0">
                  <c:v>4.5490000000000004</c:v>
                </c:pt>
                <c:pt idx="1">
                  <c:v>3.4180000000000001</c:v>
                </c:pt>
                <c:pt idx="2">
                  <c:v>2.8090000000000002</c:v>
                </c:pt>
                <c:pt idx="3">
                  <c:v>4.9569999999999999</c:v>
                </c:pt>
                <c:pt idx="4">
                  <c:v>0.247</c:v>
                </c:pt>
                <c:pt idx="5">
                  <c:v>1.474</c:v>
                </c:pt>
                <c:pt idx="6">
                  <c:v>2.335</c:v>
                </c:pt>
                <c:pt idx="7">
                  <c:v>3.706</c:v>
                </c:pt>
                <c:pt idx="8">
                  <c:v>2.2400000000000002</c:v>
                </c:pt>
                <c:pt idx="9">
                  <c:v>2.8639999999999999</c:v>
                </c:pt>
                <c:pt idx="10">
                  <c:v>3.105</c:v>
                </c:pt>
                <c:pt idx="11">
                  <c:v>4.0140000000000002</c:v>
                </c:pt>
                <c:pt idx="12">
                  <c:v>2.5590000000000002</c:v>
                </c:pt>
                <c:pt idx="13">
                  <c:v>1.036</c:v>
                </c:pt>
              </c:numCache>
            </c:numRef>
          </c:xVal>
          <c:yVal>
            <c:numRef>
              <c:f>data!$D$2:$D$15</c:f>
              <c:numCache>
                <c:formatCode>0.000</c:formatCode>
                <c:ptCount val="14"/>
                <c:pt idx="0">
                  <c:v>-44.337000000000003</c:v>
                </c:pt>
                <c:pt idx="1">
                  <c:v>31.358000000000001</c:v>
                </c:pt>
                <c:pt idx="2">
                  <c:v>26.306999999999999</c:v>
                </c:pt>
                <c:pt idx="3">
                  <c:v>-72.78</c:v>
                </c:pt>
                <c:pt idx="4">
                  <c:v>27.004999999999999</c:v>
                </c:pt>
                <c:pt idx="5">
                  <c:v>33.930999999999997</c:v>
                </c:pt>
                <c:pt idx="6">
                  <c:v>31.047999999999998</c:v>
                </c:pt>
                <c:pt idx="7">
                  <c:v>9.8859999999999992</c:v>
                </c:pt>
                <c:pt idx="8">
                  <c:v>9.68</c:v>
                </c:pt>
                <c:pt idx="9">
                  <c:v>4.0990000000000002</c:v>
                </c:pt>
                <c:pt idx="10">
                  <c:v>37.393999999999998</c:v>
                </c:pt>
                <c:pt idx="11">
                  <c:v>-33.908999999999999</c:v>
                </c:pt>
                <c:pt idx="12">
                  <c:v>-4.2830000000000004</c:v>
                </c:pt>
                <c:pt idx="13">
                  <c:v>53.517000000000003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D9-4870-BAC1-8C9F5A3931D0}"/>
            </c:ext>
          </c:extLst>
        </c:ser>
        <c:ser>
          <c:idx val="1"/>
          <c:order val="1"/>
          <c:tx>
            <c:v>預測 Y</c:v>
          </c:tx>
          <c:spPr>
            <a:ln w="28575">
              <a:noFill/>
            </a:ln>
          </c:spPr>
          <c:xVal>
            <c:numRef>
              <c:f>data!$C$2:$C$15</c:f>
              <c:numCache>
                <c:formatCode>0.000</c:formatCode>
                <c:ptCount val="14"/>
                <c:pt idx="0">
                  <c:v>4.5490000000000004</c:v>
                </c:pt>
                <c:pt idx="1">
                  <c:v>3.4180000000000001</c:v>
                </c:pt>
                <c:pt idx="2">
                  <c:v>2.8090000000000002</c:v>
                </c:pt>
                <c:pt idx="3">
                  <c:v>4.9569999999999999</c:v>
                </c:pt>
                <c:pt idx="4">
                  <c:v>0.247</c:v>
                </c:pt>
                <c:pt idx="5">
                  <c:v>1.474</c:v>
                </c:pt>
                <c:pt idx="6">
                  <c:v>2.335</c:v>
                </c:pt>
                <c:pt idx="7">
                  <c:v>3.706</c:v>
                </c:pt>
                <c:pt idx="8">
                  <c:v>2.2400000000000002</c:v>
                </c:pt>
                <c:pt idx="9">
                  <c:v>2.8639999999999999</c:v>
                </c:pt>
                <c:pt idx="10">
                  <c:v>3.105</c:v>
                </c:pt>
                <c:pt idx="11">
                  <c:v>4.0140000000000002</c:v>
                </c:pt>
                <c:pt idx="12">
                  <c:v>2.5590000000000002</c:v>
                </c:pt>
                <c:pt idx="13">
                  <c:v>1.036</c:v>
                </c:pt>
              </c:numCache>
            </c:numRef>
          </c:xVal>
          <c:yVal>
            <c:numRef>
              <c:f>'(1)三參數ANOVA變異分析'!$B$26:$B$39</c:f>
              <c:numCache>
                <c:formatCode>General</c:formatCode>
                <c:ptCount val="14"/>
                <c:pt idx="0">
                  <c:v>-34.85809091904563</c:v>
                </c:pt>
                <c:pt idx="1">
                  <c:v>23.494340583804636</c:v>
                </c:pt>
                <c:pt idx="2">
                  <c:v>18.390319434975908</c:v>
                </c:pt>
                <c:pt idx="3">
                  <c:v>-52.078200298144822</c:v>
                </c:pt>
                <c:pt idx="4">
                  <c:v>34.430584213108453</c:v>
                </c:pt>
                <c:pt idx="5">
                  <c:v>34.863792755061922</c:v>
                </c:pt>
                <c:pt idx="6">
                  <c:v>25.120040963299648</c:v>
                </c:pt>
                <c:pt idx="7">
                  <c:v>4.2092460688440454</c:v>
                </c:pt>
                <c:pt idx="8">
                  <c:v>0.22281584830538392</c:v>
                </c:pt>
                <c:pt idx="9">
                  <c:v>-4.8522917610299814</c:v>
                </c:pt>
                <c:pt idx="10">
                  <c:v>29.422372482341231</c:v>
                </c:pt>
                <c:pt idx="11">
                  <c:v>-32.224111785195653</c:v>
                </c:pt>
                <c:pt idx="12">
                  <c:v>-13.587640230311527</c:v>
                </c:pt>
                <c:pt idx="13">
                  <c:v>76.362822643986348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D9-4870-BAC1-8C9F5A393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48208"/>
        <c:axId val="456723520"/>
      </c:scatterChart>
      <c:valAx>
        <c:axId val="21404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2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56723520"/>
        <c:crosses val="autoZero"/>
        <c:crossBetween val="midCat"/>
      </c:valAx>
      <c:valAx>
        <c:axId val="45672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40482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常態機率圖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'(1)三參數ANOVA變異分析'!$F$26:$F$39</c:f>
              <c:numCache>
                <c:formatCode>General</c:formatCode>
                <c:ptCount val="14"/>
                <c:pt idx="0">
                  <c:v>3.5714285714285716</c:v>
                </c:pt>
                <c:pt idx="1">
                  <c:v>10.714285714285715</c:v>
                </c:pt>
                <c:pt idx="2">
                  <c:v>17.857142857142858</c:v>
                </c:pt>
                <c:pt idx="3">
                  <c:v>25.000000000000004</c:v>
                </c:pt>
                <c:pt idx="4">
                  <c:v>32.142857142857146</c:v>
                </c:pt>
                <c:pt idx="5">
                  <c:v>39.285714285714285</c:v>
                </c:pt>
                <c:pt idx="6">
                  <c:v>46.428571428571431</c:v>
                </c:pt>
                <c:pt idx="7">
                  <c:v>53.571428571428569</c:v>
                </c:pt>
                <c:pt idx="8">
                  <c:v>60.714285714285715</c:v>
                </c:pt>
                <c:pt idx="9">
                  <c:v>67.857142857142861</c:v>
                </c:pt>
                <c:pt idx="10">
                  <c:v>75</c:v>
                </c:pt>
                <c:pt idx="11">
                  <c:v>82.142857142857139</c:v>
                </c:pt>
                <c:pt idx="12">
                  <c:v>89.285714285714292</c:v>
                </c:pt>
                <c:pt idx="13">
                  <c:v>96.428571428571431</c:v>
                </c:pt>
              </c:numCache>
            </c:numRef>
          </c:xVal>
          <c:yVal>
            <c:numRef>
              <c:f>'(1)三參數ANOVA變異分析'!$G$26:$G$39</c:f>
              <c:numCache>
                <c:formatCode>General</c:formatCode>
                <c:ptCount val="14"/>
                <c:pt idx="0">
                  <c:v>-72.78</c:v>
                </c:pt>
                <c:pt idx="1">
                  <c:v>-44.337000000000003</c:v>
                </c:pt>
                <c:pt idx="2">
                  <c:v>-33.908999999999999</c:v>
                </c:pt>
                <c:pt idx="3">
                  <c:v>-4.2830000000000004</c:v>
                </c:pt>
                <c:pt idx="4">
                  <c:v>4.0990000000000002</c:v>
                </c:pt>
                <c:pt idx="5">
                  <c:v>9.68</c:v>
                </c:pt>
                <c:pt idx="6">
                  <c:v>9.8859999999999992</c:v>
                </c:pt>
                <c:pt idx="7">
                  <c:v>26.306999999999999</c:v>
                </c:pt>
                <c:pt idx="8">
                  <c:v>27.004999999999999</c:v>
                </c:pt>
                <c:pt idx="9">
                  <c:v>31.047999999999998</c:v>
                </c:pt>
                <c:pt idx="10">
                  <c:v>31.358000000000001</c:v>
                </c:pt>
                <c:pt idx="11">
                  <c:v>33.930999999999997</c:v>
                </c:pt>
                <c:pt idx="12">
                  <c:v>37.393999999999998</c:v>
                </c:pt>
                <c:pt idx="13">
                  <c:v>53.517000000000003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F-4B51-AA13-3865C4AAA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3808"/>
        <c:axId val="456727264"/>
      </c:scatterChart>
      <c:valAx>
        <c:axId val="21405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樣本百分比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727264"/>
        <c:crosses val="autoZero"/>
        <c:crossBetween val="midCat"/>
      </c:valAx>
      <c:valAx>
        <c:axId val="456727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053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1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'(2)四參數規劃求解'!$B$2:$B$15</c:f>
              <c:numCache>
                <c:formatCode>0.000</c:formatCode>
                <c:ptCount val="14"/>
                <c:pt idx="0">
                  <c:v>1.496</c:v>
                </c:pt>
                <c:pt idx="1">
                  <c:v>6.5529999999999999</c:v>
                </c:pt>
                <c:pt idx="2">
                  <c:v>5.3540000000000001</c:v>
                </c:pt>
                <c:pt idx="3">
                  <c:v>8.3000000000000004E-2</c:v>
                </c:pt>
                <c:pt idx="4">
                  <c:v>4.3380000000000001</c:v>
                </c:pt>
                <c:pt idx="5">
                  <c:v>5.6959999999999997</c:v>
                </c:pt>
                <c:pt idx="6">
                  <c:v>5.57</c:v>
                </c:pt>
                <c:pt idx="7">
                  <c:v>4.79</c:v>
                </c:pt>
                <c:pt idx="8">
                  <c:v>2.7949999999999999</c:v>
                </c:pt>
                <c:pt idx="9">
                  <c:v>2.9169999999999998</c:v>
                </c:pt>
                <c:pt idx="10">
                  <c:v>6.8550000000000004</c:v>
                </c:pt>
                <c:pt idx="11">
                  <c:v>1.2070000000000001</c:v>
                </c:pt>
                <c:pt idx="12">
                  <c:v>1.653</c:v>
                </c:pt>
                <c:pt idx="13">
                  <c:v>9.6839999999999993</c:v>
                </c:pt>
              </c:numCache>
            </c:numRef>
          </c:xVal>
          <c:yVal>
            <c:numRef>
              <c:f>'(2)四參數ANOVA變異分析'!$C$27:$C$40</c:f>
              <c:numCache>
                <c:formatCode>General</c:formatCode>
                <c:ptCount val="14"/>
                <c:pt idx="0">
                  <c:v>-2.9772682148748189</c:v>
                </c:pt>
                <c:pt idx="1">
                  <c:v>-3.3263094312907491</c:v>
                </c:pt>
                <c:pt idx="2">
                  <c:v>2.1824704179472896</c:v>
                </c:pt>
                <c:pt idx="3">
                  <c:v>-2.1858844243213866</c:v>
                </c:pt>
                <c:pt idx="4">
                  <c:v>-8.0012380040292648</c:v>
                </c:pt>
                <c:pt idx="5">
                  <c:v>1.21845956601436</c:v>
                </c:pt>
                <c:pt idx="6">
                  <c:v>2.7944962762679246</c:v>
                </c:pt>
                <c:pt idx="7">
                  <c:v>-2.8623826203050875</c:v>
                </c:pt>
                <c:pt idx="8">
                  <c:v>2.7828455082929864</c:v>
                </c:pt>
                <c:pt idx="9">
                  <c:v>3.8936162265866763</c:v>
                </c:pt>
                <c:pt idx="10">
                  <c:v>-0.88745039332759745</c:v>
                </c:pt>
                <c:pt idx="11">
                  <c:v>2.4235523863032356</c:v>
                </c:pt>
                <c:pt idx="12">
                  <c:v>2.8892405399744723</c:v>
                </c:pt>
                <c:pt idx="13">
                  <c:v>2.0558521667619445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69-417A-9C53-FC36591A3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232879"/>
        <c:axId val="569350767"/>
      </c:scatterChart>
      <c:valAx>
        <c:axId val="404232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1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69350767"/>
        <c:crosses val="autoZero"/>
        <c:crossBetween val="midCat"/>
      </c:valAx>
      <c:valAx>
        <c:axId val="569350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42328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2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'(2)四參數規劃求解'!$C$2:$C$15</c:f>
              <c:numCache>
                <c:formatCode>0.000</c:formatCode>
                <c:ptCount val="14"/>
                <c:pt idx="0">
                  <c:v>4.5490000000000004</c:v>
                </c:pt>
                <c:pt idx="1">
                  <c:v>3.4180000000000001</c:v>
                </c:pt>
                <c:pt idx="2">
                  <c:v>2.8090000000000002</c:v>
                </c:pt>
                <c:pt idx="3">
                  <c:v>4.9569999999999999</c:v>
                </c:pt>
                <c:pt idx="4">
                  <c:v>0.247</c:v>
                </c:pt>
                <c:pt idx="5">
                  <c:v>1.474</c:v>
                </c:pt>
                <c:pt idx="6">
                  <c:v>2.335</c:v>
                </c:pt>
                <c:pt idx="7">
                  <c:v>3.706</c:v>
                </c:pt>
                <c:pt idx="8">
                  <c:v>2.2400000000000002</c:v>
                </c:pt>
                <c:pt idx="9">
                  <c:v>2.8639999999999999</c:v>
                </c:pt>
                <c:pt idx="10">
                  <c:v>3.105</c:v>
                </c:pt>
                <c:pt idx="11">
                  <c:v>4.0140000000000002</c:v>
                </c:pt>
                <c:pt idx="12">
                  <c:v>2.5590000000000002</c:v>
                </c:pt>
                <c:pt idx="13">
                  <c:v>1.036</c:v>
                </c:pt>
              </c:numCache>
            </c:numRef>
          </c:xVal>
          <c:yVal>
            <c:numRef>
              <c:f>'(2)四參數ANOVA變異分析'!$C$27:$C$40</c:f>
              <c:numCache>
                <c:formatCode>General</c:formatCode>
                <c:ptCount val="14"/>
                <c:pt idx="0">
                  <c:v>-2.9772682148748189</c:v>
                </c:pt>
                <c:pt idx="1">
                  <c:v>-3.3263094312907491</c:v>
                </c:pt>
                <c:pt idx="2">
                  <c:v>2.1824704179472896</c:v>
                </c:pt>
                <c:pt idx="3">
                  <c:v>-2.1858844243213866</c:v>
                </c:pt>
                <c:pt idx="4">
                  <c:v>-8.0012380040292648</c:v>
                </c:pt>
                <c:pt idx="5">
                  <c:v>1.21845956601436</c:v>
                </c:pt>
                <c:pt idx="6">
                  <c:v>2.7944962762679246</c:v>
                </c:pt>
                <c:pt idx="7">
                  <c:v>-2.8623826203050875</c:v>
                </c:pt>
                <c:pt idx="8">
                  <c:v>2.7828455082929864</c:v>
                </c:pt>
                <c:pt idx="9">
                  <c:v>3.8936162265866763</c:v>
                </c:pt>
                <c:pt idx="10">
                  <c:v>-0.88745039332759745</c:v>
                </c:pt>
                <c:pt idx="11">
                  <c:v>2.4235523863032356</c:v>
                </c:pt>
                <c:pt idx="12">
                  <c:v>2.8892405399744723</c:v>
                </c:pt>
                <c:pt idx="13">
                  <c:v>2.0558521667619445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B3-4041-939D-7111AD2AF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238479"/>
        <c:axId val="569340367"/>
      </c:scatterChart>
      <c:valAx>
        <c:axId val="404238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2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69340367"/>
        <c:crosses val="autoZero"/>
        <c:crossBetween val="midCat"/>
      </c:valAx>
      <c:valAx>
        <c:axId val="569340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42384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3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'(2)四參數規劃求解'!$D$2:$D$15</c:f>
              <c:numCache>
                <c:formatCode>0.00</c:formatCode>
                <c:ptCount val="14"/>
                <c:pt idx="0">
                  <c:v>6.8053040000000005</c:v>
                </c:pt>
                <c:pt idx="1">
                  <c:v>22.398154000000002</c:v>
                </c:pt>
                <c:pt idx="2">
                  <c:v>15.039386</c:v>
                </c:pt>
                <c:pt idx="3">
                  <c:v>0.41143099999999999</c:v>
                </c:pt>
                <c:pt idx="4">
                  <c:v>1.0714859999999999</c:v>
                </c:pt>
                <c:pt idx="5">
                  <c:v>8.3959039999999998</c:v>
                </c:pt>
                <c:pt idx="6">
                  <c:v>13.00595</c:v>
                </c:pt>
                <c:pt idx="7">
                  <c:v>17.751740000000002</c:v>
                </c:pt>
                <c:pt idx="8">
                  <c:v>6.2608000000000006</c:v>
                </c:pt>
                <c:pt idx="9">
                  <c:v>8.3542879999999986</c:v>
                </c:pt>
                <c:pt idx="10">
                  <c:v>21.284775</c:v>
                </c:pt>
                <c:pt idx="11">
                  <c:v>4.8448980000000006</c:v>
                </c:pt>
                <c:pt idx="12">
                  <c:v>4.2300270000000006</c:v>
                </c:pt>
                <c:pt idx="13">
                  <c:v>10.032624</c:v>
                </c:pt>
              </c:numCache>
            </c:numRef>
          </c:xVal>
          <c:yVal>
            <c:numRef>
              <c:f>'(2)四參數ANOVA變異分析'!$C$27:$C$40</c:f>
              <c:numCache>
                <c:formatCode>General</c:formatCode>
                <c:ptCount val="14"/>
                <c:pt idx="0">
                  <c:v>-2.9772682148748189</c:v>
                </c:pt>
                <c:pt idx="1">
                  <c:v>-3.3263094312907491</c:v>
                </c:pt>
                <c:pt idx="2">
                  <c:v>2.1824704179472896</c:v>
                </c:pt>
                <c:pt idx="3">
                  <c:v>-2.1858844243213866</c:v>
                </c:pt>
                <c:pt idx="4">
                  <c:v>-8.0012380040292648</c:v>
                </c:pt>
                <c:pt idx="5">
                  <c:v>1.21845956601436</c:v>
                </c:pt>
                <c:pt idx="6">
                  <c:v>2.7944962762679246</c:v>
                </c:pt>
                <c:pt idx="7">
                  <c:v>-2.8623826203050875</c:v>
                </c:pt>
                <c:pt idx="8">
                  <c:v>2.7828455082929864</c:v>
                </c:pt>
                <c:pt idx="9">
                  <c:v>3.8936162265866763</c:v>
                </c:pt>
                <c:pt idx="10">
                  <c:v>-0.88745039332759745</c:v>
                </c:pt>
                <c:pt idx="11">
                  <c:v>2.4235523863032356</c:v>
                </c:pt>
                <c:pt idx="12">
                  <c:v>2.8892405399744723</c:v>
                </c:pt>
                <c:pt idx="13">
                  <c:v>2.0558521667619445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51-40B3-9053-19536BC1F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236479"/>
        <c:axId val="569355343"/>
      </c:scatterChart>
      <c:valAx>
        <c:axId val="404236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3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69355343"/>
        <c:crosses val="autoZero"/>
        <c:crossBetween val="midCat"/>
      </c:valAx>
      <c:valAx>
        <c:axId val="569355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42364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1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'(2)四參數規劃求解'!$B$2:$B$15</c:f>
              <c:numCache>
                <c:formatCode>0.000</c:formatCode>
                <c:ptCount val="14"/>
                <c:pt idx="0">
                  <c:v>1.496</c:v>
                </c:pt>
                <c:pt idx="1">
                  <c:v>6.5529999999999999</c:v>
                </c:pt>
                <c:pt idx="2">
                  <c:v>5.3540000000000001</c:v>
                </c:pt>
                <c:pt idx="3">
                  <c:v>8.3000000000000004E-2</c:v>
                </c:pt>
                <c:pt idx="4">
                  <c:v>4.3380000000000001</c:v>
                </c:pt>
                <c:pt idx="5">
                  <c:v>5.6959999999999997</c:v>
                </c:pt>
                <c:pt idx="6">
                  <c:v>5.57</c:v>
                </c:pt>
                <c:pt idx="7">
                  <c:v>4.79</c:v>
                </c:pt>
                <c:pt idx="8">
                  <c:v>2.7949999999999999</c:v>
                </c:pt>
                <c:pt idx="9">
                  <c:v>2.9169999999999998</c:v>
                </c:pt>
                <c:pt idx="10">
                  <c:v>6.8550000000000004</c:v>
                </c:pt>
                <c:pt idx="11">
                  <c:v>1.2070000000000001</c:v>
                </c:pt>
                <c:pt idx="12">
                  <c:v>1.653</c:v>
                </c:pt>
                <c:pt idx="13">
                  <c:v>9.6839999999999993</c:v>
                </c:pt>
              </c:numCache>
            </c:numRef>
          </c:xVal>
          <c:yVal>
            <c:numRef>
              <c:f>'(2)四參數規劃求解'!$E$2:$E$15</c:f>
              <c:numCache>
                <c:formatCode>0.000</c:formatCode>
                <c:ptCount val="14"/>
                <c:pt idx="0">
                  <c:v>-44.337000000000003</c:v>
                </c:pt>
                <c:pt idx="1">
                  <c:v>31.358000000000001</c:v>
                </c:pt>
                <c:pt idx="2">
                  <c:v>26.306999999999999</c:v>
                </c:pt>
                <c:pt idx="3">
                  <c:v>-72.78</c:v>
                </c:pt>
                <c:pt idx="4">
                  <c:v>27.004999999999999</c:v>
                </c:pt>
                <c:pt idx="5">
                  <c:v>33.930999999999997</c:v>
                </c:pt>
                <c:pt idx="6">
                  <c:v>31.047999999999998</c:v>
                </c:pt>
                <c:pt idx="7">
                  <c:v>9.8859999999999992</c:v>
                </c:pt>
                <c:pt idx="8">
                  <c:v>9.68</c:v>
                </c:pt>
                <c:pt idx="9">
                  <c:v>4.0990000000000002</c:v>
                </c:pt>
                <c:pt idx="10">
                  <c:v>37.393999999999998</c:v>
                </c:pt>
                <c:pt idx="11">
                  <c:v>-33.908999999999999</c:v>
                </c:pt>
                <c:pt idx="12">
                  <c:v>-4.2830000000000004</c:v>
                </c:pt>
                <c:pt idx="13">
                  <c:v>53.517000000000003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CA-4D1D-9979-6028E731936B}"/>
            </c:ext>
          </c:extLst>
        </c:ser>
        <c:ser>
          <c:idx val="1"/>
          <c:order val="1"/>
          <c:tx>
            <c:v>預測 Y</c:v>
          </c:tx>
          <c:spPr>
            <a:ln w="28575">
              <a:noFill/>
            </a:ln>
          </c:spPr>
          <c:xVal>
            <c:numRef>
              <c:f>'(2)四參數規劃求解'!$B$2:$B$15</c:f>
              <c:numCache>
                <c:formatCode>0.000</c:formatCode>
                <c:ptCount val="14"/>
                <c:pt idx="0">
                  <c:v>1.496</c:v>
                </c:pt>
                <c:pt idx="1">
                  <c:v>6.5529999999999999</c:v>
                </c:pt>
                <c:pt idx="2">
                  <c:v>5.3540000000000001</c:v>
                </c:pt>
                <c:pt idx="3">
                  <c:v>8.3000000000000004E-2</c:v>
                </c:pt>
                <c:pt idx="4">
                  <c:v>4.3380000000000001</c:v>
                </c:pt>
                <c:pt idx="5">
                  <c:v>5.6959999999999997</c:v>
                </c:pt>
                <c:pt idx="6">
                  <c:v>5.57</c:v>
                </c:pt>
                <c:pt idx="7">
                  <c:v>4.79</c:v>
                </c:pt>
                <c:pt idx="8">
                  <c:v>2.7949999999999999</c:v>
                </c:pt>
                <c:pt idx="9">
                  <c:v>2.9169999999999998</c:v>
                </c:pt>
                <c:pt idx="10">
                  <c:v>6.8550000000000004</c:v>
                </c:pt>
                <c:pt idx="11">
                  <c:v>1.2070000000000001</c:v>
                </c:pt>
                <c:pt idx="12">
                  <c:v>1.653</c:v>
                </c:pt>
                <c:pt idx="13">
                  <c:v>9.6839999999999993</c:v>
                </c:pt>
              </c:numCache>
            </c:numRef>
          </c:xVal>
          <c:yVal>
            <c:numRef>
              <c:f>'(2)四參數ANOVA變異分析'!$B$27:$B$40</c:f>
              <c:numCache>
                <c:formatCode>General</c:formatCode>
                <c:ptCount val="14"/>
                <c:pt idx="0">
                  <c:v>-41.359731785125184</c:v>
                </c:pt>
                <c:pt idx="1">
                  <c:v>34.68430943129075</c:v>
                </c:pt>
                <c:pt idx="2">
                  <c:v>24.124529582052709</c:v>
                </c:pt>
                <c:pt idx="3">
                  <c:v>-70.594115575678615</c:v>
                </c:pt>
                <c:pt idx="4">
                  <c:v>35.006238004029264</c:v>
                </c:pt>
                <c:pt idx="5">
                  <c:v>32.712540433985637</c:v>
                </c:pt>
                <c:pt idx="6">
                  <c:v>28.253503723732074</c:v>
                </c:pt>
                <c:pt idx="7">
                  <c:v>12.748382620305087</c:v>
                </c:pt>
                <c:pt idx="8">
                  <c:v>6.8971544917070133</c:v>
                </c:pt>
                <c:pt idx="9">
                  <c:v>0.20538377341332392</c:v>
                </c:pt>
                <c:pt idx="10">
                  <c:v>38.281450393327596</c:v>
                </c:pt>
                <c:pt idx="11">
                  <c:v>-36.332552386303234</c:v>
                </c:pt>
                <c:pt idx="12">
                  <c:v>-7.1722405399744726</c:v>
                </c:pt>
                <c:pt idx="13">
                  <c:v>51.461147833238059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CA-4D1D-9979-6028E731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236479"/>
        <c:axId val="569349935"/>
      </c:scatterChart>
      <c:valAx>
        <c:axId val="404236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1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69349935"/>
        <c:crosses val="autoZero"/>
        <c:crossBetween val="midCat"/>
      </c:valAx>
      <c:valAx>
        <c:axId val="569349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042364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0</xdr:row>
      <xdr:rowOff>190500</xdr:rowOff>
    </xdr:from>
    <xdr:to>
      <xdr:col>15</xdr:col>
      <xdr:colOff>320040</xdr:colOff>
      <xdr:row>10</xdr:row>
      <xdr:rowOff>190500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CE27EDC-F727-49FF-978E-344713B75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320040</xdr:colOff>
      <xdr:row>2</xdr:row>
      <xdr:rowOff>190500</xdr:rowOff>
    </xdr:from>
    <xdr:to>
      <xdr:col>16</xdr:col>
      <xdr:colOff>320040</xdr:colOff>
      <xdr:row>12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02408EB-8913-464E-A891-D7DBAB91B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320040</xdr:colOff>
      <xdr:row>4</xdr:row>
      <xdr:rowOff>190500</xdr:rowOff>
    </xdr:from>
    <xdr:to>
      <xdr:col>17</xdr:col>
      <xdr:colOff>320040</xdr:colOff>
      <xdr:row>14</xdr:row>
      <xdr:rowOff>190500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3E1D195-ECA7-4609-B0D1-CC04535D5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320040</xdr:colOff>
      <xdr:row>6</xdr:row>
      <xdr:rowOff>190500</xdr:rowOff>
    </xdr:from>
    <xdr:to>
      <xdr:col>18</xdr:col>
      <xdr:colOff>320040</xdr:colOff>
      <xdr:row>16</xdr:row>
      <xdr:rowOff>190500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7D2DB8E-FCE2-4660-BF1A-A84418260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320040</xdr:colOff>
      <xdr:row>8</xdr:row>
      <xdr:rowOff>190500</xdr:rowOff>
    </xdr:from>
    <xdr:to>
      <xdr:col>19</xdr:col>
      <xdr:colOff>320040</xdr:colOff>
      <xdr:row>18</xdr:row>
      <xdr:rowOff>190500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8C440BF-69CE-492F-8813-3BE8A01E2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0</xdr:row>
      <xdr:rowOff>190500</xdr:rowOff>
    </xdr:from>
    <xdr:to>
      <xdr:col>15</xdr:col>
      <xdr:colOff>320040</xdr:colOff>
      <xdr:row>10</xdr:row>
      <xdr:rowOff>190500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5E04E90-EBD8-4D8C-A69F-269B3268A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320040</xdr:colOff>
      <xdr:row>2</xdr:row>
      <xdr:rowOff>190500</xdr:rowOff>
    </xdr:from>
    <xdr:to>
      <xdr:col>16</xdr:col>
      <xdr:colOff>320040</xdr:colOff>
      <xdr:row>12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A320E71-E364-42E2-B776-CF272154F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320040</xdr:colOff>
      <xdr:row>4</xdr:row>
      <xdr:rowOff>190500</xdr:rowOff>
    </xdr:from>
    <xdr:to>
      <xdr:col>17</xdr:col>
      <xdr:colOff>320040</xdr:colOff>
      <xdr:row>14</xdr:row>
      <xdr:rowOff>190500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2394506-4EEA-49DB-BF6F-1866A470D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320040</xdr:colOff>
      <xdr:row>6</xdr:row>
      <xdr:rowOff>190500</xdr:rowOff>
    </xdr:from>
    <xdr:to>
      <xdr:col>18</xdr:col>
      <xdr:colOff>320040</xdr:colOff>
      <xdr:row>16</xdr:row>
      <xdr:rowOff>190500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80EF0FC-5CD1-4592-9550-212B84113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320040</xdr:colOff>
      <xdr:row>8</xdr:row>
      <xdr:rowOff>190500</xdr:rowOff>
    </xdr:from>
    <xdr:to>
      <xdr:col>19</xdr:col>
      <xdr:colOff>320040</xdr:colOff>
      <xdr:row>18</xdr:row>
      <xdr:rowOff>190500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53EA52C-EDBD-4B01-B39B-3E5CC45F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320040</xdr:colOff>
      <xdr:row>10</xdr:row>
      <xdr:rowOff>190500</xdr:rowOff>
    </xdr:from>
    <xdr:to>
      <xdr:col>20</xdr:col>
      <xdr:colOff>320040</xdr:colOff>
      <xdr:row>20</xdr:row>
      <xdr:rowOff>190500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120A1B6-4724-41C6-A7F3-39AEA9A67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320040</xdr:colOff>
      <xdr:row>12</xdr:row>
      <xdr:rowOff>190500</xdr:rowOff>
    </xdr:from>
    <xdr:to>
      <xdr:col>21</xdr:col>
      <xdr:colOff>320040</xdr:colOff>
      <xdr:row>22</xdr:row>
      <xdr:rowOff>190500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2E560C2-2A46-449F-8497-E1407CDCF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0</xdr:row>
      <xdr:rowOff>190500</xdr:rowOff>
    </xdr:from>
    <xdr:to>
      <xdr:col>15</xdr:col>
      <xdr:colOff>320040</xdr:colOff>
      <xdr:row>10</xdr:row>
      <xdr:rowOff>190500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A3736E6-3C73-45FA-95C7-6C02608F3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320040</xdr:colOff>
      <xdr:row>2</xdr:row>
      <xdr:rowOff>190500</xdr:rowOff>
    </xdr:from>
    <xdr:to>
      <xdr:col>16</xdr:col>
      <xdr:colOff>320040</xdr:colOff>
      <xdr:row>12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A0C494F-9D0B-4CCD-9853-B996B1524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320040</xdr:colOff>
      <xdr:row>4</xdr:row>
      <xdr:rowOff>190500</xdr:rowOff>
    </xdr:from>
    <xdr:to>
      <xdr:col>17</xdr:col>
      <xdr:colOff>320040</xdr:colOff>
      <xdr:row>14</xdr:row>
      <xdr:rowOff>190500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0BF11FF-0523-49DE-8DC2-4A2539362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320040</xdr:colOff>
      <xdr:row>6</xdr:row>
      <xdr:rowOff>190500</xdr:rowOff>
    </xdr:from>
    <xdr:to>
      <xdr:col>18</xdr:col>
      <xdr:colOff>320040</xdr:colOff>
      <xdr:row>16</xdr:row>
      <xdr:rowOff>190500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0221E87-1F13-426A-AC2C-EC9CB23E5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320040</xdr:colOff>
      <xdr:row>8</xdr:row>
      <xdr:rowOff>190500</xdr:rowOff>
    </xdr:from>
    <xdr:to>
      <xdr:col>19</xdr:col>
      <xdr:colOff>320040</xdr:colOff>
      <xdr:row>18</xdr:row>
      <xdr:rowOff>190500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6F948C24-BA63-4A35-BC56-0A6E50BA2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320040</xdr:colOff>
      <xdr:row>10</xdr:row>
      <xdr:rowOff>190500</xdr:rowOff>
    </xdr:from>
    <xdr:to>
      <xdr:col>20</xdr:col>
      <xdr:colOff>320040</xdr:colOff>
      <xdr:row>20</xdr:row>
      <xdr:rowOff>190500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0A7B49F-204F-4513-B11B-D08E1E695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320040</xdr:colOff>
      <xdr:row>12</xdr:row>
      <xdr:rowOff>190500</xdr:rowOff>
    </xdr:from>
    <xdr:to>
      <xdr:col>21</xdr:col>
      <xdr:colOff>320040</xdr:colOff>
      <xdr:row>22</xdr:row>
      <xdr:rowOff>190500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74CF7913-619C-4C44-9E45-738028EA7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320040</xdr:colOff>
      <xdr:row>14</xdr:row>
      <xdr:rowOff>190500</xdr:rowOff>
    </xdr:from>
    <xdr:to>
      <xdr:col>22</xdr:col>
      <xdr:colOff>320040</xdr:colOff>
      <xdr:row>24</xdr:row>
      <xdr:rowOff>190500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C50EFA8C-439C-4662-B213-E9D4C7B3A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320040</xdr:colOff>
      <xdr:row>16</xdr:row>
      <xdr:rowOff>190500</xdr:rowOff>
    </xdr:from>
    <xdr:to>
      <xdr:col>23</xdr:col>
      <xdr:colOff>320040</xdr:colOff>
      <xdr:row>26</xdr:row>
      <xdr:rowOff>190500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775272D1-22E4-4833-BF13-2F5C0A783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320040</xdr:colOff>
      <xdr:row>18</xdr:row>
      <xdr:rowOff>190500</xdr:rowOff>
    </xdr:from>
    <xdr:to>
      <xdr:col>24</xdr:col>
      <xdr:colOff>320040</xdr:colOff>
      <xdr:row>28</xdr:row>
      <xdr:rowOff>190500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1EE0C698-8545-4BCE-B378-5C19A9DE1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320041</xdr:colOff>
      <xdr:row>20</xdr:row>
      <xdr:rowOff>190500</xdr:rowOff>
    </xdr:from>
    <xdr:to>
      <xdr:col>25</xdr:col>
      <xdr:colOff>320040</xdr:colOff>
      <xdr:row>30</xdr:row>
      <xdr:rowOff>190500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7972BCBD-D772-481C-85FD-1664334F4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6" x14ac:dyDescent="0.3"/>
  <cols>
    <col min="2" max="3" width="8.83203125" bestFit="1" customWidth="1"/>
    <col min="4" max="4" width="10.4140625" bestFit="1" customWidth="1"/>
  </cols>
  <sheetData>
    <row r="1" spans="1:12" x14ac:dyDescent="0.3">
      <c r="A1" t="s">
        <v>3</v>
      </c>
      <c r="B1" t="s">
        <v>0</v>
      </c>
      <c r="C1" t="s">
        <v>1</v>
      </c>
      <c r="D1" t="s">
        <v>2</v>
      </c>
    </row>
    <row r="2" spans="1:12" x14ac:dyDescent="0.3">
      <c r="A2">
        <v>1</v>
      </c>
      <c r="B2" s="1">
        <v>1.496</v>
      </c>
      <c r="C2" s="1">
        <v>4.5490000000000004</v>
      </c>
      <c r="D2" s="1">
        <v>-44.337000000000003</v>
      </c>
    </row>
    <row r="3" spans="1:12" x14ac:dyDescent="0.3">
      <c r="A3">
        <v>2</v>
      </c>
      <c r="B3" s="1">
        <v>6.5529999999999999</v>
      </c>
      <c r="C3" s="1">
        <v>3.4180000000000001</v>
      </c>
      <c r="D3" s="1">
        <v>31.358000000000001</v>
      </c>
      <c r="J3" s="2"/>
      <c r="K3" s="2"/>
      <c r="L3" s="2"/>
    </row>
    <row r="4" spans="1:12" x14ac:dyDescent="0.3">
      <c r="A4">
        <v>3</v>
      </c>
      <c r="B4" s="1">
        <v>5.3540000000000001</v>
      </c>
      <c r="C4" s="1">
        <v>2.8090000000000002</v>
      </c>
      <c r="D4" s="1">
        <v>26.306999999999999</v>
      </c>
      <c r="J4" s="2"/>
      <c r="K4" s="2"/>
      <c r="L4" s="2"/>
    </row>
    <row r="5" spans="1:12" x14ac:dyDescent="0.3">
      <c r="A5">
        <v>4</v>
      </c>
      <c r="B5" s="1">
        <v>8.3000000000000004E-2</v>
      </c>
      <c r="C5" s="1">
        <v>4.9569999999999999</v>
      </c>
      <c r="D5" s="1">
        <v>-72.78</v>
      </c>
      <c r="G5" s="1"/>
      <c r="H5" s="1"/>
      <c r="I5" s="1"/>
      <c r="J5" s="3"/>
      <c r="K5" s="3"/>
      <c r="L5" s="3"/>
    </row>
    <row r="6" spans="1:12" x14ac:dyDescent="0.3">
      <c r="A6">
        <v>5</v>
      </c>
      <c r="B6" s="1">
        <v>4.3380000000000001</v>
      </c>
      <c r="C6" s="1">
        <v>0.247</v>
      </c>
      <c r="D6" s="1">
        <v>27.004999999999999</v>
      </c>
    </row>
    <row r="7" spans="1:12" x14ac:dyDescent="0.3">
      <c r="A7">
        <v>6</v>
      </c>
      <c r="B7" s="1">
        <v>5.6959999999999997</v>
      </c>
      <c r="C7" s="1">
        <v>1.474</v>
      </c>
      <c r="D7" s="1">
        <v>33.930999999999997</v>
      </c>
    </row>
    <row r="8" spans="1:12" x14ac:dyDescent="0.3">
      <c r="A8">
        <v>7</v>
      </c>
      <c r="B8" s="1">
        <v>5.57</v>
      </c>
      <c r="C8" s="1">
        <v>2.335</v>
      </c>
      <c r="D8" s="1">
        <v>31.047999999999998</v>
      </c>
    </row>
    <row r="9" spans="1:12" x14ac:dyDescent="0.3">
      <c r="A9">
        <v>8</v>
      </c>
      <c r="B9" s="1">
        <v>4.79</v>
      </c>
      <c r="C9" s="1">
        <v>3.706</v>
      </c>
      <c r="D9" s="1">
        <v>9.8859999999999992</v>
      </c>
    </row>
    <row r="10" spans="1:12" x14ac:dyDescent="0.3">
      <c r="A10">
        <v>9</v>
      </c>
      <c r="B10" s="1">
        <v>2.7949999999999999</v>
      </c>
      <c r="C10" s="1">
        <v>2.2400000000000002</v>
      </c>
      <c r="D10" s="1">
        <v>9.68</v>
      </c>
    </row>
    <row r="11" spans="1:12" x14ac:dyDescent="0.3">
      <c r="A11">
        <v>10</v>
      </c>
      <c r="B11" s="1">
        <v>2.9169999999999998</v>
      </c>
      <c r="C11" s="1">
        <v>2.8639999999999999</v>
      </c>
      <c r="D11" s="1">
        <v>4.0990000000000002</v>
      </c>
    </row>
    <row r="12" spans="1:12" x14ac:dyDescent="0.3">
      <c r="A12">
        <v>11</v>
      </c>
      <c r="B12" s="1">
        <v>6.8550000000000004</v>
      </c>
      <c r="C12" s="1">
        <v>3.105</v>
      </c>
      <c r="D12" s="1">
        <v>37.393999999999998</v>
      </c>
    </row>
    <row r="13" spans="1:12" x14ac:dyDescent="0.3">
      <c r="A13">
        <v>12</v>
      </c>
      <c r="B13" s="1">
        <v>1.2070000000000001</v>
      </c>
      <c r="C13" s="1">
        <v>4.0140000000000002</v>
      </c>
      <c r="D13" s="1">
        <v>-33.908999999999999</v>
      </c>
    </row>
    <row r="14" spans="1:12" x14ac:dyDescent="0.3">
      <c r="A14">
        <v>13</v>
      </c>
      <c r="B14" s="1">
        <v>1.653</v>
      </c>
      <c r="C14" s="1">
        <v>2.5590000000000002</v>
      </c>
      <c r="D14" s="1">
        <v>-4.2830000000000004</v>
      </c>
    </row>
    <row r="15" spans="1:12" x14ac:dyDescent="0.3">
      <c r="A15">
        <v>14</v>
      </c>
      <c r="B15" s="1">
        <v>9.6839999999999993</v>
      </c>
      <c r="C15" s="1">
        <v>1.036</v>
      </c>
      <c r="D15" s="1">
        <v>53.517000000000003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0"/>
  <sheetViews>
    <sheetView tabSelected="1" workbookViewId="0"/>
  </sheetViews>
  <sheetFormatPr defaultRowHeight="15.6" x14ac:dyDescent="0.3"/>
  <cols>
    <col min="2" max="3" width="8.83203125" bestFit="1" customWidth="1"/>
    <col min="4" max="5" width="8.58203125" customWidth="1"/>
    <col min="6" max="15" width="8.6640625" customWidth="1"/>
    <col min="18" max="19" width="8.6640625" customWidth="1"/>
    <col min="22" max="22" width="9" bestFit="1" customWidth="1"/>
  </cols>
  <sheetData>
    <row r="1" spans="1:26" x14ac:dyDescent="0.3">
      <c r="A1" t="s">
        <v>3</v>
      </c>
      <c r="B1" t="s">
        <v>0</v>
      </c>
      <c r="C1" t="s">
        <v>1</v>
      </c>
      <c r="D1" t="s">
        <v>2</v>
      </c>
      <c r="E1" t="s">
        <v>76</v>
      </c>
      <c r="F1" s="4" t="s">
        <v>23</v>
      </c>
      <c r="G1" s="5" t="s">
        <v>24</v>
      </c>
      <c r="H1" s="8" t="s">
        <v>25</v>
      </c>
      <c r="I1" s="10" t="s">
        <v>91</v>
      </c>
      <c r="J1" s="33" t="s">
        <v>73</v>
      </c>
      <c r="K1" s="35" t="s">
        <v>74</v>
      </c>
      <c r="L1" s="37" t="s">
        <v>75</v>
      </c>
      <c r="M1" s="10" t="s">
        <v>77</v>
      </c>
      <c r="N1" s="18" t="s">
        <v>73</v>
      </c>
      <c r="O1" s="19" t="s">
        <v>74</v>
      </c>
      <c r="P1" s="20" t="s">
        <v>75</v>
      </c>
      <c r="Q1" s="10"/>
    </row>
    <row r="2" spans="1:26" x14ac:dyDescent="0.3">
      <c r="A2">
        <v>1</v>
      </c>
      <c r="B2" s="1">
        <v>1.496</v>
      </c>
      <c r="C2" s="1">
        <v>4.5490000000000004</v>
      </c>
      <c r="D2" s="1">
        <v>-44.337000000000003</v>
      </c>
      <c r="E2">
        <f>$S$5+$T$5*B2+$U$5*C2</f>
        <v>7.0449999999999999</v>
      </c>
      <c r="F2" s="6">
        <f>(E2-$D$18)^2</f>
        <v>0.53980508163265128</v>
      </c>
      <c r="G2" s="7">
        <f>(D2-E2)^2</f>
        <v>2640.1099240000003</v>
      </c>
      <c r="H2" s="9">
        <f>(D2-$D$18)^2</f>
        <v>2716.1519079387758</v>
      </c>
      <c r="I2" s="11">
        <f>$S$5+$T$5*B2+$U$5*C2+$V$5*B2*C2</f>
        <v>13.850304000000001</v>
      </c>
      <c r="J2" s="34">
        <f>(I2-$D$18)^2</f>
        <v>36.852059479191539</v>
      </c>
      <c r="K2" s="36">
        <f>(D2-I2)^2</f>
        <v>3385.7623467884164</v>
      </c>
      <c r="L2" s="38">
        <f>(D2-$D$18)^2</f>
        <v>2716.1519079387758</v>
      </c>
      <c r="M2" s="10">
        <f>$S$5+($T$5*B2)+($U$5*C2)+($V$5*B2*C2)+($W$5*B2*B2)+($X$5*C2*C2)</f>
        <v>36.781721000000005</v>
      </c>
      <c r="N2" s="29">
        <f>(M2-$D$18)^2</f>
        <v>841.11639345547394</v>
      </c>
      <c r="O2" s="30">
        <f>(D2-M2)^2</f>
        <v>6580.2468966758424</v>
      </c>
      <c r="P2" s="31">
        <f>(D2-$D$18)^2</f>
        <v>2716.1519079387758</v>
      </c>
      <c r="Q2" s="10"/>
    </row>
    <row r="3" spans="1:26" x14ac:dyDescent="0.3">
      <c r="A3">
        <v>2</v>
      </c>
      <c r="B3" s="1">
        <v>6.5529999999999999</v>
      </c>
      <c r="C3" s="1">
        <v>3.4180000000000001</v>
      </c>
      <c r="D3" s="1">
        <v>31.358000000000001</v>
      </c>
      <c r="E3">
        <f t="shared" ref="E3:E15" si="0">$S$5+$T$5*B3+$U$5*C3</f>
        <v>10.971</v>
      </c>
      <c r="F3" s="6">
        <f t="shared" ref="F3:F15" si="1">(E3-$D$18)^2</f>
        <v>10.18430451020409</v>
      </c>
      <c r="G3" s="7">
        <f t="shared" ref="G3:G15" si="2">(D3-E3)^2</f>
        <v>415.62976900000001</v>
      </c>
      <c r="H3" s="9">
        <f t="shared" ref="H3:H15" si="3">(D3-$D$18)^2</f>
        <v>555.93555722448991</v>
      </c>
      <c r="I3" s="11">
        <f t="shared" ref="I3:I15" si="4">$S$5+$T$5*B3+$U$5*C3+$V$5*B3*C3</f>
        <v>33.369154000000002</v>
      </c>
      <c r="J3" s="34">
        <f t="shared" ref="J3:J15" si="5">(I3-$D$18)^2</f>
        <v>654.81942489106314</v>
      </c>
      <c r="K3" s="36">
        <f t="shared" ref="K3:K15" si="6">(D3-I3)^2</f>
        <v>4.0447404117160053</v>
      </c>
      <c r="L3" s="38">
        <f t="shared" ref="L3:L15" si="7">(D3-$D$18)^2</f>
        <v>555.93555722448991</v>
      </c>
      <c r="M3" s="10">
        <f t="shared" ref="M3:M15" si="8">$S$5+($T$5*B3)+($U$5*C3)+($V$5*B3*C3)+($W$5*B3*B3)+($X$5*C3*C3)</f>
        <v>87.993686999999994</v>
      </c>
      <c r="N3" s="29">
        <f t="shared" ref="N3:N15" si="9">(M3-$D$18)^2</f>
        <v>6434.2814186081732</v>
      </c>
      <c r="O3" s="30">
        <f t="shared" ref="O3:O15" si="10">(D3-M3)^2</f>
        <v>3207.6010419619679</v>
      </c>
      <c r="P3" s="31">
        <f t="shared" ref="P3:P15" si="11">(D3-$D$18)^2</f>
        <v>555.93555722448991</v>
      </c>
      <c r="Q3" s="10"/>
      <c r="R3" t="s">
        <v>4</v>
      </c>
      <c r="S3" s="23" t="s">
        <v>5</v>
      </c>
      <c r="T3" s="23" t="s">
        <v>6</v>
      </c>
      <c r="U3" s="23" t="s">
        <v>7</v>
      </c>
      <c r="V3" s="21" t="s">
        <v>8</v>
      </c>
      <c r="W3" s="21" t="s">
        <v>9</v>
      </c>
      <c r="X3" s="21" t="s">
        <v>10</v>
      </c>
    </row>
    <row r="4" spans="1:26" x14ac:dyDescent="0.3">
      <c r="A4">
        <v>3</v>
      </c>
      <c r="B4" s="1">
        <v>5.3540000000000001</v>
      </c>
      <c r="C4" s="1">
        <v>2.8090000000000002</v>
      </c>
      <c r="D4" s="1">
        <v>26.306999999999999</v>
      </c>
      <c r="E4">
        <f t="shared" si="0"/>
        <v>9.1630000000000003</v>
      </c>
      <c r="F4" s="6">
        <f t="shared" si="1"/>
        <v>1.913479367346943</v>
      </c>
      <c r="G4" s="7">
        <f t="shared" si="2"/>
        <v>293.91673599999996</v>
      </c>
      <c r="H4" s="9">
        <f t="shared" si="3"/>
        <v>343.26031593877548</v>
      </c>
      <c r="I4" s="11">
        <f t="shared" si="4"/>
        <v>24.202386000000001</v>
      </c>
      <c r="J4" s="34">
        <f t="shared" si="5"/>
        <v>269.70414623520014</v>
      </c>
      <c r="K4" s="36">
        <f t="shared" si="6"/>
        <v>4.4294000889959912</v>
      </c>
      <c r="L4" s="38">
        <f t="shared" si="7"/>
        <v>343.26031593877548</v>
      </c>
      <c r="M4" s="10">
        <f t="shared" si="8"/>
        <v>60.758183000000002</v>
      </c>
      <c r="N4" s="29">
        <f t="shared" si="9"/>
        <v>2806.7181473105506</v>
      </c>
      <c r="O4" s="30">
        <f t="shared" si="10"/>
        <v>1186.8840100994889</v>
      </c>
      <c r="P4" s="31">
        <f t="shared" si="11"/>
        <v>343.26031593877548</v>
      </c>
      <c r="Q4" s="10"/>
      <c r="S4" s="23" t="s">
        <v>11</v>
      </c>
      <c r="T4" s="23" t="s">
        <v>12</v>
      </c>
      <c r="U4" s="23" t="s">
        <v>14</v>
      </c>
      <c r="V4" s="21" t="s">
        <v>13</v>
      </c>
      <c r="W4" s="21" t="s">
        <v>15</v>
      </c>
      <c r="X4" s="21" t="s">
        <v>16</v>
      </c>
    </row>
    <row r="5" spans="1:26" x14ac:dyDescent="0.3">
      <c r="A5">
        <v>4</v>
      </c>
      <c r="B5" s="1">
        <v>8.3000000000000004E-2</v>
      </c>
      <c r="C5" s="1">
        <v>4.9569999999999999</v>
      </c>
      <c r="D5" s="1">
        <v>-72.78</v>
      </c>
      <c r="E5">
        <f t="shared" si="0"/>
        <v>6.04</v>
      </c>
      <c r="F5" s="6">
        <f t="shared" si="1"/>
        <v>3.0266057959183628</v>
      </c>
      <c r="G5" s="7">
        <f t="shared" si="2"/>
        <v>6212.5924000000014</v>
      </c>
      <c r="H5" s="9">
        <f t="shared" si="3"/>
        <v>6489.8675657959175</v>
      </c>
      <c r="I5" s="11">
        <f t="shared" si="4"/>
        <v>6.4514310000000004</v>
      </c>
      <c r="J5" s="34">
        <f t="shared" si="5"/>
        <v>1.7643364871079346</v>
      </c>
      <c r="K5" s="36">
        <f t="shared" si="6"/>
        <v>6277.6196583077608</v>
      </c>
      <c r="L5" s="38">
        <f t="shared" si="7"/>
        <v>6489.8675657959175</v>
      </c>
      <c r="M5" s="10">
        <f t="shared" si="8"/>
        <v>31.030169000000001</v>
      </c>
      <c r="N5" s="29">
        <f t="shared" si="9"/>
        <v>540.58364442105085</v>
      </c>
      <c r="O5" s="30">
        <f t="shared" si="10"/>
        <v>10776.551187808562</v>
      </c>
      <c r="P5" s="31">
        <f t="shared" si="11"/>
        <v>6489.8675657959175</v>
      </c>
      <c r="Q5" s="10"/>
      <c r="R5" t="s">
        <v>22</v>
      </c>
      <c r="S5" s="24">
        <v>1</v>
      </c>
      <c r="T5" s="24">
        <v>1</v>
      </c>
      <c r="U5" s="24">
        <v>1</v>
      </c>
      <c r="V5" s="22">
        <v>1</v>
      </c>
      <c r="W5" s="22">
        <v>1</v>
      </c>
      <c r="X5" s="22">
        <v>1</v>
      </c>
    </row>
    <row r="6" spans="1:26" x14ac:dyDescent="0.3">
      <c r="A6">
        <v>5</v>
      </c>
      <c r="B6" s="1">
        <v>4.3380000000000001</v>
      </c>
      <c r="C6" s="1">
        <v>0.247</v>
      </c>
      <c r="D6" s="1">
        <v>27.004999999999999</v>
      </c>
      <c r="E6">
        <f t="shared" si="0"/>
        <v>5.585</v>
      </c>
      <c r="F6" s="6">
        <f t="shared" si="1"/>
        <v>4.8167707959183623</v>
      </c>
      <c r="G6" s="7">
        <f t="shared" si="2"/>
        <v>458.81639999999993</v>
      </c>
      <c r="H6" s="9">
        <f t="shared" si="3"/>
        <v>369.61161079591835</v>
      </c>
      <c r="I6" s="11">
        <f t="shared" si="4"/>
        <v>6.6564860000000001</v>
      </c>
      <c r="J6" s="34">
        <f t="shared" si="5"/>
        <v>1.2616417818286501</v>
      </c>
      <c r="K6" s="36">
        <f t="shared" si="6"/>
        <v>414.06202200819592</v>
      </c>
      <c r="L6" s="38">
        <f t="shared" si="7"/>
        <v>369.61161079591835</v>
      </c>
      <c r="M6" s="10">
        <f t="shared" si="8"/>
        <v>25.535739</v>
      </c>
      <c r="N6" s="29">
        <f t="shared" si="9"/>
        <v>315.2764136543251</v>
      </c>
      <c r="O6" s="30">
        <f t="shared" si="10"/>
        <v>2.1587278861209986</v>
      </c>
      <c r="P6" s="31">
        <f t="shared" si="11"/>
        <v>369.61161079591835</v>
      </c>
      <c r="Q6" s="10"/>
    </row>
    <row r="7" spans="1:26" x14ac:dyDescent="0.3">
      <c r="A7">
        <v>6</v>
      </c>
      <c r="B7" s="1">
        <v>5.6959999999999997</v>
      </c>
      <c r="C7" s="1">
        <v>1.474</v>
      </c>
      <c r="D7" s="1">
        <v>33.930999999999997</v>
      </c>
      <c r="E7">
        <f t="shared" si="0"/>
        <v>8.17</v>
      </c>
      <c r="F7" s="6">
        <f t="shared" si="1"/>
        <v>0.15232293877551112</v>
      </c>
      <c r="G7" s="7">
        <f t="shared" si="2"/>
        <v>663.62912099999983</v>
      </c>
      <c r="H7" s="9">
        <f t="shared" si="3"/>
        <v>683.88974451020397</v>
      </c>
      <c r="I7" s="11">
        <f t="shared" si="4"/>
        <v>16.565904</v>
      </c>
      <c r="J7" s="34">
        <f t="shared" si="5"/>
        <v>77.197129695420102</v>
      </c>
      <c r="K7" s="36">
        <f t="shared" si="6"/>
        <v>301.54655908921592</v>
      </c>
      <c r="L7" s="38">
        <f t="shared" si="7"/>
        <v>683.88974451020397</v>
      </c>
      <c r="M7" s="10">
        <f t="shared" si="8"/>
        <v>51.182995999999996</v>
      </c>
      <c r="N7" s="29">
        <f t="shared" si="9"/>
        <v>1883.8448635696484</v>
      </c>
      <c r="O7" s="30">
        <f t="shared" si="10"/>
        <v>297.63136598401593</v>
      </c>
      <c r="P7" s="31">
        <f t="shared" si="11"/>
        <v>683.88974451020397</v>
      </c>
      <c r="Q7" s="10"/>
      <c r="R7" t="s">
        <v>78</v>
      </c>
      <c r="S7" s="23" t="s">
        <v>30</v>
      </c>
      <c r="T7" s="23"/>
      <c r="U7" s="23" t="s">
        <v>34</v>
      </c>
      <c r="V7" s="23"/>
      <c r="W7" s="23" t="s">
        <v>35</v>
      </c>
      <c r="X7" s="23"/>
      <c r="Y7" s="23" t="s">
        <v>36</v>
      </c>
      <c r="Z7" s="23"/>
    </row>
    <row r="8" spans="1:26" x14ac:dyDescent="0.3">
      <c r="A8">
        <v>7</v>
      </c>
      <c r="B8" s="1">
        <v>5.57</v>
      </c>
      <c r="C8" s="1">
        <v>2.335</v>
      </c>
      <c r="D8" s="1">
        <v>31.047999999999998</v>
      </c>
      <c r="E8">
        <f t="shared" si="0"/>
        <v>8.9050000000000011</v>
      </c>
      <c r="F8" s="6">
        <f t="shared" si="1"/>
        <v>1.2662679387755156</v>
      </c>
      <c r="G8" s="7">
        <f t="shared" si="2"/>
        <v>490.31244899999984</v>
      </c>
      <c r="H8" s="9">
        <f t="shared" si="3"/>
        <v>541.41312008163266</v>
      </c>
      <c r="I8" s="11">
        <f t="shared" si="4"/>
        <v>21.91095</v>
      </c>
      <c r="J8" s="34">
        <f t="shared" si="5"/>
        <v>199.69182281270412</v>
      </c>
      <c r="K8" s="36">
        <f t="shared" si="6"/>
        <v>83.485682702499972</v>
      </c>
      <c r="L8" s="38">
        <f t="shared" si="7"/>
        <v>541.41312008163266</v>
      </c>
      <c r="M8" s="10">
        <f t="shared" si="8"/>
        <v>58.388075000000001</v>
      </c>
      <c r="N8" s="29">
        <f t="shared" si="9"/>
        <v>2561.2061741872581</v>
      </c>
      <c r="O8" s="30">
        <f t="shared" si="10"/>
        <v>747.47970100562509</v>
      </c>
      <c r="P8" s="31">
        <f t="shared" si="11"/>
        <v>541.41312008163266</v>
      </c>
      <c r="Q8" s="10"/>
      <c r="R8" s="23" t="s">
        <v>26</v>
      </c>
      <c r="S8" s="23" t="s">
        <v>31</v>
      </c>
      <c r="T8" s="23">
        <v>2</v>
      </c>
      <c r="U8" s="25" t="s">
        <v>80</v>
      </c>
      <c r="V8" s="26">
        <f>SUM(F2:F15)</f>
        <v>63.549466857142882</v>
      </c>
      <c r="W8" s="23" t="s">
        <v>81</v>
      </c>
      <c r="X8" s="23">
        <f>V8/T8</f>
        <v>31.774733428571441</v>
      </c>
      <c r="Y8" s="23" t="s">
        <v>37</v>
      </c>
      <c r="Z8" s="23">
        <f>X8/X9</f>
        <v>2.2782106677898123E-2</v>
      </c>
    </row>
    <row r="9" spans="1:26" x14ac:dyDescent="0.3">
      <c r="A9">
        <v>8</v>
      </c>
      <c r="B9" s="1">
        <v>4.79</v>
      </c>
      <c r="C9" s="1">
        <v>3.706</v>
      </c>
      <c r="D9" s="1">
        <v>9.8859999999999992</v>
      </c>
      <c r="E9">
        <f t="shared" si="0"/>
        <v>9.4960000000000004</v>
      </c>
      <c r="F9" s="6">
        <f t="shared" si="1"/>
        <v>2.9456366530612303</v>
      </c>
      <c r="G9" s="7">
        <f t="shared" si="2"/>
        <v>0.15209999999999907</v>
      </c>
      <c r="H9" s="9">
        <f t="shared" si="3"/>
        <v>4.4364395102040834</v>
      </c>
      <c r="I9" s="11">
        <f t="shared" si="4"/>
        <v>27.24774</v>
      </c>
      <c r="J9" s="34">
        <f t="shared" si="5"/>
        <v>379.00402521208986</v>
      </c>
      <c r="K9" s="36">
        <f t="shared" si="6"/>
        <v>301.43001582760002</v>
      </c>
      <c r="L9" s="38">
        <f t="shared" si="7"/>
        <v>4.4364395102040834</v>
      </c>
      <c r="M9" s="10">
        <f t="shared" si="8"/>
        <v>63.926276000000001</v>
      </c>
      <c r="N9" s="29">
        <f t="shared" si="9"/>
        <v>3152.4363923360947</v>
      </c>
      <c r="O9" s="30">
        <f t="shared" si="10"/>
        <v>2920.3514301561768</v>
      </c>
      <c r="P9" s="31">
        <f t="shared" si="11"/>
        <v>4.4364395102040834</v>
      </c>
      <c r="Q9" s="10"/>
      <c r="R9" s="23" t="s">
        <v>27</v>
      </c>
      <c r="S9" s="23" t="s">
        <v>32</v>
      </c>
      <c r="T9" s="23">
        <v>11</v>
      </c>
      <c r="U9" s="25" t="s">
        <v>82</v>
      </c>
      <c r="V9" s="26">
        <f>SUM(G2:G15)</f>
        <v>15341.955537999998</v>
      </c>
      <c r="W9" s="23" t="s">
        <v>83</v>
      </c>
      <c r="X9" s="23">
        <f>V9/T9</f>
        <v>1394.7232307272725</v>
      </c>
      <c r="Y9" s="23"/>
      <c r="Z9" s="23"/>
    </row>
    <row r="10" spans="1:26" x14ac:dyDescent="0.3">
      <c r="A10">
        <v>9</v>
      </c>
      <c r="B10" s="1">
        <v>2.7949999999999999</v>
      </c>
      <c r="C10" s="1">
        <v>2.2400000000000002</v>
      </c>
      <c r="D10" s="1">
        <v>9.68</v>
      </c>
      <c r="E10">
        <f t="shared" si="0"/>
        <v>6.0350000000000001</v>
      </c>
      <c r="F10" s="6">
        <f t="shared" si="1"/>
        <v>3.0440279387755056</v>
      </c>
      <c r="G10" s="7">
        <f t="shared" si="2"/>
        <v>13.286024999999997</v>
      </c>
      <c r="H10" s="9">
        <f t="shared" si="3"/>
        <v>3.6110857959183709</v>
      </c>
      <c r="I10" s="11">
        <f t="shared" si="4"/>
        <v>12.2958</v>
      </c>
      <c r="J10" s="34">
        <f t="shared" si="5"/>
        <v>20.395030178775521</v>
      </c>
      <c r="K10" s="36">
        <f t="shared" si="6"/>
        <v>6.8424096400000005</v>
      </c>
      <c r="L10" s="38">
        <f t="shared" si="7"/>
        <v>3.6110857959183709</v>
      </c>
      <c r="M10" s="10">
        <f t="shared" si="8"/>
        <v>25.125425</v>
      </c>
      <c r="N10" s="29">
        <f t="shared" si="9"/>
        <v>300.87368018368625</v>
      </c>
      <c r="O10" s="30">
        <f t="shared" si="10"/>
        <v>238.56115343062501</v>
      </c>
      <c r="P10" s="31">
        <f t="shared" si="11"/>
        <v>3.6110857959183709</v>
      </c>
      <c r="Q10" s="10"/>
      <c r="R10" s="23" t="s">
        <v>28</v>
      </c>
      <c r="S10" s="23" t="s">
        <v>33</v>
      </c>
      <c r="T10" s="23">
        <v>13</v>
      </c>
      <c r="U10" s="25" t="s">
        <v>84</v>
      </c>
      <c r="V10" s="26">
        <f>SUM(H2:H15)</f>
        <v>16574.088202857143</v>
      </c>
      <c r="W10" s="23"/>
      <c r="X10" s="23"/>
      <c r="Y10" s="23"/>
      <c r="Z10" s="23"/>
    </row>
    <row r="11" spans="1:26" x14ac:dyDescent="0.3">
      <c r="A11">
        <v>10</v>
      </c>
      <c r="B11" s="1">
        <v>2.9169999999999998</v>
      </c>
      <c r="C11" s="1">
        <v>2.8639999999999999</v>
      </c>
      <c r="D11" s="1">
        <v>4.0990000000000002</v>
      </c>
      <c r="E11">
        <f t="shared" si="0"/>
        <v>6.7809999999999997</v>
      </c>
      <c r="F11" s="6">
        <f t="shared" si="1"/>
        <v>0.99743022448979402</v>
      </c>
      <c r="G11" s="7">
        <f t="shared" si="2"/>
        <v>7.1931239999999974</v>
      </c>
      <c r="H11" s="9">
        <f t="shared" si="3"/>
        <v>13.547657653061213</v>
      </c>
      <c r="I11" s="11">
        <f t="shared" si="4"/>
        <v>15.135287999999999</v>
      </c>
      <c r="J11" s="34">
        <f t="shared" si="5"/>
        <v>54.104464666290944</v>
      </c>
      <c r="K11" s="36">
        <f t="shared" si="6"/>
        <v>121.79965281894398</v>
      </c>
      <c r="L11" s="38">
        <f t="shared" si="7"/>
        <v>13.547657653061213</v>
      </c>
      <c r="M11" s="10">
        <f t="shared" si="8"/>
        <v>31.846672999999999</v>
      </c>
      <c r="N11" s="29">
        <f t="shared" si="9"/>
        <v>579.21850175513305</v>
      </c>
      <c r="O11" s="30">
        <f t="shared" si="10"/>
        <v>769.93335691492894</v>
      </c>
      <c r="P11" s="31">
        <f t="shared" si="11"/>
        <v>13.547657653061213</v>
      </c>
      <c r="Q11" s="10"/>
    </row>
    <row r="12" spans="1:26" x14ac:dyDescent="0.3">
      <c r="A12">
        <v>11</v>
      </c>
      <c r="B12" s="1">
        <v>6.8550000000000004</v>
      </c>
      <c r="C12" s="1">
        <v>3.105</v>
      </c>
      <c r="D12" s="1">
        <v>37.393999999999998</v>
      </c>
      <c r="E12">
        <f t="shared" si="0"/>
        <v>10.96</v>
      </c>
      <c r="F12" s="6">
        <f t="shared" si="1"/>
        <v>10.11421722448981</v>
      </c>
      <c r="G12" s="7">
        <f t="shared" si="2"/>
        <v>698.75635599999987</v>
      </c>
      <c r="H12" s="9">
        <f t="shared" si="3"/>
        <v>877.00591836734691</v>
      </c>
      <c r="I12" s="11">
        <f t="shared" si="4"/>
        <v>32.244775000000004</v>
      </c>
      <c r="J12" s="34">
        <f t="shared" si="5"/>
        <v>598.5391957536865</v>
      </c>
      <c r="K12" s="36">
        <f t="shared" si="6"/>
        <v>26.51451810062494</v>
      </c>
      <c r="L12" s="38">
        <f t="shared" si="7"/>
        <v>877.00591836734691</v>
      </c>
      <c r="M12" s="10">
        <f t="shared" si="8"/>
        <v>88.876825000000011</v>
      </c>
      <c r="N12" s="29">
        <f t="shared" si="9"/>
        <v>6576.7413662051158</v>
      </c>
      <c r="O12" s="30">
        <f t="shared" si="10"/>
        <v>2650.4812699806262</v>
      </c>
      <c r="P12" s="31">
        <f t="shared" si="11"/>
        <v>877.00591836734691</v>
      </c>
      <c r="Q12" s="10"/>
      <c r="R12" s="10" t="s">
        <v>90</v>
      </c>
      <c r="S12" s="40" t="s">
        <v>30</v>
      </c>
      <c r="T12" s="40"/>
      <c r="U12" s="40" t="s">
        <v>34</v>
      </c>
      <c r="V12" s="40"/>
      <c r="W12" s="40" t="s">
        <v>35</v>
      </c>
      <c r="X12" s="40"/>
      <c r="Y12" s="40" t="s">
        <v>36</v>
      </c>
      <c r="Z12" s="40"/>
    </row>
    <row r="13" spans="1:26" x14ac:dyDescent="0.3">
      <c r="A13">
        <v>12</v>
      </c>
      <c r="B13" s="1">
        <v>1.2070000000000001</v>
      </c>
      <c r="C13" s="1">
        <v>4.0140000000000002</v>
      </c>
      <c r="D13" s="1">
        <v>-33.908999999999999</v>
      </c>
      <c r="E13">
        <f t="shared" si="0"/>
        <v>6.2210000000000001</v>
      </c>
      <c r="F13" s="6">
        <f t="shared" si="1"/>
        <v>2.4295902244897918</v>
      </c>
      <c r="G13" s="7">
        <f t="shared" si="2"/>
        <v>1610.4168999999997</v>
      </c>
      <c r="H13" s="9">
        <f t="shared" si="3"/>
        <v>1737.9488987959182</v>
      </c>
      <c r="I13" s="11">
        <f t="shared" si="4"/>
        <v>11.065898000000001</v>
      </c>
      <c r="J13" s="34">
        <f t="shared" si="5"/>
        <v>10.799003404036666</v>
      </c>
      <c r="K13" s="36">
        <f t="shared" si="6"/>
        <v>2022.7414501104035</v>
      </c>
      <c r="L13" s="38">
        <f t="shared" si="7"/>
        <v>1737.9488987959182</v>
      </c>
      <c r="M13" s="10">
        <f t="shared" si="8"/>
        <v>28.634943</v>
      </c>
      <c r="N13" s="29">
        <f t="shared" si="9"/>
        <v>434.94056472516741</v>
      </c>
      <c r="O13" s="30">
        <f t="shared" si="10"/>
        <v>3911.744805987249</v>
      </c>
      <c r="P13" s="31">
        <f t="shared" si="11"/>
        <v>1737.9488987959182</v>
      </c>
      <c r="Q13" s="10"/>
      <c r="R13" s="40" t="s">
        <v>26</v>
      </c>
      <c r="S13" s="40" t="s">
        <v>31</v>
      </c>
      <c r="T13" s="40">
        <v>2</v>
      </c>
      <c r="U13" s="39" t="s">
        <v>92</v>
      </c>
      <c r="V13" s="41">
        <f>SUM(J2:J15)</f>
        <v>2502.1377700410512</v>
      </c>
      <c r="W13" s="40" t="s">
        <v>93</v>
      </c>
      <c r="X13" s="40">
        <f>V13/T13</f>
        <v>1251.0688850205256</v>
      </c>
      <c r="Y13" s="40" t="s">
        <v>37</v>
      </c>
      <c r="Z13" s="40">
        <f>X13/X14</f>
        <v>0.97272527918455454</v>
      </c>
    </row>
    <row r="14" spans="1:26" x14ac:dyDescent="0.3">
      <c r="A14">
        <v>13</v>
      </c>
      <c r="B14" s="1">
        <v>1.653</v>
      </c>
      <c r="C14" s="1">
        <v>2.5590000000000002</v>
      </c>
      <c r="D14" s="1">
        <v>-4.2830000000000004</v>
      </c>
      <c r="E14">
        <f t="shared" si="0"/>
        <v>5.2119999999999997</v>
      </c>
      <c r="F14" s="6">
        <f t="shared" si="1"/>
        <v>6.5931566530612198</v>
      </c>
      <c r="G14" s="7">
        <f t="shared" si="2"/>
        <v>90.155025000000023</v>
      </c>
      <c r="H14" s="9">
        <f t="shared" si="3"/>
        <v>145.50907593877551</v>
      </c>
      <c r="I14" s="11">
        <f t="shared" si="4"/>
        <v>9.4420269999999995</v>
      </c>
      <c r="J14" s="34">
        <f t="shared" si="5"/>
        <v>2.7632835600759411</v>
      </c>
      <c r="K14" s="36">
        <f t="shared" si="6"/>
        <v>188.37636615072901</v>
      </c>
      <c r="L14" s="38">
        <f t="shared" si="7"/>
        <v>145.50907593877551</v>
      </c>
      <c r="M14" s="10">
        <f t="shared" si="8"/>
        <v>18.722917000000002</v>
      </c>
      <c r="N14" s="29">
        <f t="shared" si="9"/>
        <v>119.75368564595031</v>
      </c>
      <c r="O14" s="30">
        <f t="shared" si="10"/>
        <v>529.27221701088922</v>
      </c>
      <c r="P14" s="31">
        <f t="shared" si="11"/>
        <v>145.50907593877551</v>
      </c>
      <c r="Q14" s="10"/>
      <c r="R14" s="40" t="s">
        <v>27</v>
      </c>
      <c r="S14" s="40" t="s">
        <v>32</v>
      </c>
      <c r="T14" s="40">
        <v>11</v>
      </c>
      <c r="U14" s="39" t="s">
        <v>94</v>
      </c>
      <c r="V14" s="41">
        <f>SUM(K2:K15)</f>
        <v>14147.630404714477</v>
      </c>
      <c r="W14" s="40" t="s">
        <v>95</v>
      </c>
      <c r="X14" s="40">
        <f>V14/T14</f>
        <v>1286.148218610407</v>
      </c>
      <c r="Y14" s="40"/>
      <c r="Z14" s="40"/>
    </row>
    <row r="15" spans="1:26" x14ac:dyDescent="0.3">
      <c r="A15">
        <v>14</v>
      </c>
      <c r="B15" s="1">
        <v>9.6839999999999993</v>
      </c>
      <c r="C15" s="1">
        <v>1.036</v>
      </c>
      <c r="D15" s="1">
        <v>53.517000000000003</v>
      </c>
      <c r="E15">
        <f t="shared" si="0"/>
        <v>11.719999999999999</v>
      </c>
      <c r="F15" s="6">
        <f t="shared" si="1"/>
        <v>15.525851510204083</v>
      </c>
      <c r="G15" s="7">
        <f t="shared" si="2"/>
        <v>1746.9892090000003</v>
      </c>
      <c r="H15" s="9">
        <f t="shared" si="3"/>
        <v>2091.8993045102043</v>
      </c>
      <c r="I15" s="11">
        <f t="shared" si="4"/>
        <v>21.752623999999997</v>
      </c>
      <c r="J15" s="34">
        <f t="shared" si="5"/>
        <v>195.24220588358003</v>
      </c>
      <c r="K15" s="36">
        <f t="shared" si="6"/>
        <v>1008.9755826693763</v>
      </c>
      <c r="L15" s="38">
        <f t="shared" si="7"/>
        <v>2091.8993045102043</v>
      </c>
      <c r="M15" s="10">
        <f t="shared" si="8"/>
        <v>116.60577599999998</v>
      </c>
      <c r="N15" s="29">
        <f t="shared" si="9"/>
        <v>11843.111708241517</v>
      </c>
      <c r="O15" s="30">
        <f t="shared" si="10"/>
        <v>3980.193657178173</v>
      </c>
      <c r="P15" s="31">
        <f t="shared" si="11"/>
        <v>2091.8993045102043</v>
      </c>
      <c r="Q15" s="10"/>
      <c r="R15" s="40" t="s">
        <v>28</v>
      </c>
      <c r="S15" s="40" t="s">
        <v>33</v>
      </c>
      <c r="T15" s="40">
        <v>13</v>
      </c>
      <c r="U15" s="39" t="s">
        <v>96</v>
      </c>
      <c r="V15" s="41">
        <f>SUM(L2:L15)</f>
        <v>16574.088202857143</v>
      </c>
      <c r="W15" s="40"/>
      <c r="X15" s="40"/>
      <c r="Y15" s="40"/>
      <c r="Z15" s="40"/>
    </row>
    <row r="16" spans="1:26" x14ac:dyDescent="0.3">
      <c r="A16" t="s">
        <v>29</v>
      </c>
      <c r="B16">
        <f>COUNT(A2:A15)</f>
        <v>14</v>
      </c>
      <c r="C16">
        <f>COUNT(A2:A15)</f>
        <v>14</v>
      </c>
      <c r="D16">
        <f>COUNT(A2:A15)</f>
        <v>14</v>
      </c>
      <c r="E16" t="s">
        <v>78</v>
      </c>
      <c r="F16" s="10" t="s">
        <v>19</v>
      </c>
      <c r="G16" s="10" t="s">
        <v>18</v>
      </c>
      <c r="H16" s="10" t="s">
        <v>17</v>
      </c>
      <c r="I16" s="10" t="s">
        <v>90</v>
      </c>
      <c r="J16" s="10" t="s">
        <v>19</v>
      </c>
      <c r="K16" s="10" t="s">
        <v>18</v>
      </c>
      <c r="L16" s="10" t="s">
        <v>17</v>
      </c>
      <c r="M16" s="10" t="s">
        <v>79</v>
      </c>
      <c r="N16" s="10" t="s">
        <v>19</v>
      </c>
      <c r="O16" s="10" t="s">
        <v>18</v>
      </c>
      <c r="P16" s="10" t="s">
        <v>17</v>
      </c>
      <c r="Q16" s="10"/>
    </row>
    <row r="17" spans="1:26" x14ac:dyDescent="0.3">
      <c r="F17" s="6">
        <f>SUM(F2:F15)</f>
        <v>63.549466857142882</v>
      </c>
      <c r="G17" s="7">
        <f>SUM(G2:G15)</f>
        <v>15341.955537999998</v>
      </c>
      <c r="H17" s="9">
        <f>SUM(H2:H15)</f>
        <v>16574.088202857143</v>
      </c>
      <c r="I17" s="11"/>
      <c r="J17" s="34">
        <f>SUM(J2:J15)</f>
        <v>2502.1377700410512</v>
      </c>
      <c r="K17" s="36">
        <f>SUM(K2:K15)</f>
        <v>14147.630404714477</v>
      </c>
      <c r="L17" s="38">
        <f>SUM(L2:L15)</f>
        <v>16574.088202857143</v>
      </c>
      <c r="M17" s="11"/>
      <c r="N17" s="29">
        <f>SUM(N2:N15)</f>
        <v>38390.102954299145</v>
      </c>
      <c r="O17" s="30">
        <f>SUM(O2:O15)</f>
        <v>37799.090822080288</v>
      </c>
      <c r="P17" s="31">
        <f>SUM(P2:P15)</f>
        <v>16574.088202857143</v>
      </c>
      <c r="Q17" s="10"/>
      <c r="R17" s="10" t="s">
        <v>79</v>
      </c>
      <c r="S17" s="21" t="s">
        <v>30</v>
      </c>
      <c r="T17" s="21"/>
      <c r="U17" s="21" t="s">
        <v>34</v>
      </c>
      <c r="V17" s="21"/>
      <c r="W17" s="21" t="s">
        <v>35</v>
      </c>
      <c r="X17" s="21"/>
      <c r="Y17" s="21" t="s">
        <v>36</v>
      </c>
      <c r="Z17" s="21"/>
    </row>
    <row r="18" spans="1:26" x14ac:dyDescent="0.3">
      <c r="A18" t="s">
        <v>20</v>
      </c>
      <c r="B18" s="1">
        <f>AVERAGE(B2:B15)</f>
        <v>4.2136428571428572</v>
      </c>
      <c r="C18" s="1">
        <f>AVERAGE(C2:C15)</f>
        <v>2.8080714285714286</v>
      </c>
      <c r="D18" s="1">
        <f>AVERAGE(D2:D15)</f>
        <v>7.7797142857142845</v>
      </c>
      <c r="E18" s="1"/>
      <c r="R18" s="21" t="s">
        <v>26</v>
      </c>
      <c r="S18" s="21" t="s">
        <v>31</v>
      </c>
      <c r="T18" s="21">
        <v>2</v>
      </c>
      <c r="U18" s="27" t="s">
        <v>85</v>
      </c>
      <c r="V18" s="28">
        <f>SUM(N2:N15)</f>
        <v>38390.102954299145</v>
      </c>
      <c r="W18" s="21" t="s">
        <v>86</v>
      </c>
      <c r="X18" s="21">
        <f>V18/T18</f>
        <v>19195.051477149573</v>
      </c>
      <c r="Y18" s="21" t="s">
        <v>37</v>
      </c>
      <c r="Z18" s="21">
        <f>X18/X19</f>
        <v>5.5859958971633494</v>
      </c>
    </row>
    <row r="19" spans="1:26" x14ac:dyDescent="0.3">
      <c r="R19" s="21" t="s">
        <v>27</v>
      </c>
      <c r="S19" s="21" t="s">
        <v>32</v>
      </c>
      <c r="T19" s="21">
        <v>11</v>
      </c>
      <c r="U19" s="27" t="s">
        <v>87</v>
      </c>
      <c r="V19" s="28">
        <f>SUM(O2:O15)</f>
        <v>37799.090822080288</v>
      </c>
      <c r="W19" s="21" t="s">
        <v>88</v>
      </c>
      <c r="X19" s="21">
        <f>V19/T19</f>
        <v>3436.2809838254807</v>
      </c>
      <c r="Y19" s="21"/>
      <c r="Z19" s="21"/>
    </row>
    <row r="20" spans="1:26" x14ac:dyDescent="0.3">
      <c r="R20" s="21" t="s">
        <v>28</v>
      </c>
      <c r="S20" s="21" t="s">
        <v>33</v>
      </c>
      <c r="T20" s="21">
        <v>13</v>
      </c>
      <c r="U20" s="27" t="s">
        <v>89</v>
      </c>
      <c r="V20" s="28">
        <f>SUM(P2:P15)</f>
        <v>16574.088202857143</v>
      </c>
      <c r="W20" s="21"/>
      <c r="X20" s="21"/>
      <c r="Y20" s="21"/>
      <c r="Z20" s="2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8"/>
  <sheetViews>
    <sheetView workbookViewId="0">
      <selection activeCell="J7" sqref="J7"/>
    </sheetView>
  </sheetViews>
  <sheetFormatPr defaultRowHeight="15.6" x14ac:dyDescent="0.3"/>
  <cols>
    <col min="2" max="3" width="8.83203125" bestFit="1" customWidth="1"/>
    <col min="4" max="4" width="8.58203125" customWidth="1"/>
    <col min="6" max="8" width="8.6640625" customWidth="1"/>
    <col min="14" max="14" width="9" bestFit="1" customWidth="1"/>
  </cols>
  <sheetData>
    <row r="1" spans="1:18" x14ac:dyDescent="0.3">
      <c r="A1" t="s">
        <v>3</v>
      </c>
      <c r="B1" t="s">
        <v>0</v>
      </c>
      <c r="C1" t="s">
        <v>1</v>
      </c>
      <c r="D1" t="s">
        <v>2</v>
      </c>
      <c r="E1" t="s">
        <v>21</v>
      </c>
      <c r="F1" s="4" t="s">
        <v>23</v>
      </c>
      <c r="G1" s="5" t="s">
        <v>24</v>
      </c>
      <c r="H1" s="8" t="s">
        <v>25</v>
      </c>
    </row>
    <row r="2" spans="1:18" x14ac:dyDescent="0.3">
      <c r="A2">
        <v>1</v>
      </c>
      <c r="B2" s="1">
        <v>1.496</v>
      </c>
      <c r="C2" s="1">
        <v>4.5490000000000004</v>
      </c>
      <c r="D2" s="1">
        <v>-44.337000000000003</v>
      </c>
      <c r="E2" s="1">
        <f>$K$5+$L$5*B2+$M$5*C2</f>
        <v>-34.858119476505053</v>
      </c>
      <c r="F2" s="6">
        <f>(E2-$D$18)^2</f>
        <v>1817.9848679346512</v>
      </c>
      <c r="G2" s="7">
        <f>(D2-E2)^2</f>
        <v>89.849175978691918</v>
      </c>
      <c r="H2" s="9">
        <f>(D2-$D$18)^2</f>
        <v>2716.1519079387758</v>
      </c>
    </row>
    <row r="3" spans="1:18" x14ac:dyDescent="0.3">
      <c r="A3">
        <v>2</v>
      </c>
      <c r="B3" s="1">
        <v>6.5529999999999999</v>
      </c>
      <c r="C3" s="1">
        <v>3.4180000000000001</v>
      </c>
      <c r="D3" s="1">
        <v>31.358000000000001</v>
      </c>
      <c r="E3" s="1">
        <f t="shared" ref="E3:E15" si="0">$K$5+$L$5*B3+$M$5*C3</f>
        <v>23.494243534766824</v>
      </c>
      <c r="F3" s="6">
        <f t="shared" ref="F3:F15" si="1">(E3-$D$18)^2</f>
        <v>246.94642951932775</v>
      </c>
      <c r="G3" s="7">
        <f t="shared" ref="G3:G15" si="2">(D3-E3)^2</f>
        <v>61.838665744496588</v>
      </c>
      <c r="H3" s="9">
        <f t="shared" ref="H3:H15" si="3">(D3-$D$18)^2</f>
        <v>555.93555722448991</v>
      </c>
      <c r="J3" s="42" t="s">
        <v>4</v>
      </c>
      <c r="K3" s="42" t="s">
        <v>5</v>
      </c>
      <c r="L3" s="42" t="s">
        <v>6</v>
      </c>
      <c r="M3" s="42" t="s">
        <v>7</v>
      </c>
      <c r="N3" s="42"/>
      <c r="O3" s="42"/>
      <c r="P3" s="42"/>
      <c r="Q3" s="42"/>
      <c r="R3" s="42"/>
    </row>
    <row r="4" spans="1:18" x14ac:dyDescent="0.3">
      <c r="A4">
        <v>3</v>
      </c>
      <c r="B4" s="1">
        <v>5.3540000000000001</v>
      </c>
      <c r="C4" s="1">
        <v>2.8090000000000002</v>
      </c>
      <c r="D4" s="1">
        <v>26.306999999999999</v>
      </c>
      <c r="E4" s="1">
        <f t="shared" si="0"/>
        <v>18.390303231246168</v>
      </c>
      <c r="F4" s="6">
        <f t="shared" si="1"/>
        <v>112.58459777104342</v>
      </c>
      <c r="G4" s="7">
        <f t="shared" si="2"/>
        <v>62.674087728397339</v>
      </c>
      <c r="H4" s="9">
        <f t="shared" si="3"/>
        <v>343.26031593877548</v>
      </c>
      <c r="J4" s="42"/>
      <c r="K4" s="42" t="s">
        <v>11</v>
      </c>
      <c r="L4" s="42" t="s">
        <v>12</v>
      </c>
      <c r="M4" s="42" t="s">
        <v>14</v>
      </c>
      <c r="N4" s="42"/>
      <c r="O4" s="42"/>
      <c r="P4" s="42"/>
      <c r="Q4" s="42"/>
      <c r="R4" s="42"/>
    </row>
    <row r="5" spans="1:18" x14ac:dyDescent="0.3">
      <c r="A5">
        <v>4</v>
      </c>
      <c r="B5" s="1">
        <v>8.3000000000000004E-2</v>
      </c>
      <c r="C5" s="1">
        <v>4.9569999999999999</v>
      </c>
      <c r="D5" s="1">
        <v>-72.78</v>
      </c>
      <c r="E5" s="1">
        <f t="shared" si="0"/>
        <v>-52.07821649289972</v>
      </c>
      <c r="F5" s="6">
        <f t="shared" si="1"/>
        <v>3582.9718770973459</v>
      </c>
      <c r="G5" s="7">
        <f t="shared" si="2"/>
        <v>428.56384037484918</v>
      </c>
      <c r="H5" s="9">
        <f t="shared" si="3"/>
        <v>6489.8675657959175</v>
      </c>
      <c r="J5" s="42" t="s">
        <v>22</v>
      </c>
      <c r="K5" s="43">
        <v>-3.5091004407626563</v>
      </c>
      <c r="L5" s="43">
        <v>9.312708685220878</v>
      </c>
      <c r="M5" s="43">
        <v>-9.9540187357293526</v>
      </c>
      <c r="N5" s="43"/>
      <c r="O5" s="43"/>
      <c r="P5" s="43"/>
      <c r="Q5" s="42"/>
      <c r="R5" s="42"/>
    </row>
    <row r="6" spans="1:18" x14ac:dyDescent="0.3">
      <c r="A6">
        <v>5</v>
      </c>
      <c r="B6" s="1">
        <v>4.3380000000000001</v>
      </c>
      <c r="C6" s="1">
        <v>0.247</v>
      </c>
      <c r="D6" s="1">
        <v>27.004999999999999</v>
      </c>
      <c r="E6" s="1">
        <f t="shared" si="0"/>
        <v>34.430787208000361</v>
      </c>
      <c r="F6" s="6">
        <f t="shared" si="1"/>
        <v>710.27968790901014</v>
      </c>
      <c r="G6" s="7">
        <f t="shared" si="2"/>
        <v>55.142315658501808</v>
      </c>
      <c r="H6" s="9">
        <f t="shared" si="3"/>
        <v>369.61161079591835</v>
      </c>
      <c r="J6" s="42"/>
      <c r="K6" s="42"/>
      <c r="L6" s="42"/>
      <c r="M6" s="42"/>
      <c r="N6" s="42"/>
      <c r="O6" s="42"/>
      <c r="P6" s="42"/>
      <c r="Q6" s="42"/>
      <c r="R6" s="42"/>
    </row>
    <row r="7" spans="1:18" x14ac:dyDescent="0.3">
      <c r="A7">
        <v>6</v>
      </c>
      <c r="B7" s="1">
        <v>5.6959999999999997</v>
      </c>
      <c r="C7" s="1">
        <v>1.474</v>
      </c>
      <c r="D7" s="1">
        <v>33.930999999999997</v>
      </c>
      <c r="E7" s="1">
        <f t="shared" si="0"/>
        <v>34.86386461379039</v>
      </c>
      <c r="F7" s="6">
        <f t="shared" si="1"/>
        <v>733.5511989938251</v>
      </c>
      <c r="G7" s="7">
        <f t="shared" si="2"/>
        <v>0.87023638766229927</v>
      </c>
      <c r="H7" s="9">
        <f t="shared" si="3"/>
        <v>683.88974451020397</v>
      </c>
      <c r="J7" s="42"/>
      <c r="K7" s="42" t="s">
        <v>30</v>
      </c>
      <c r="L7" s="42"/>
      <c r="M7" s="42" t="s">
        <v>34</v>
      </c>
      <c r="N7" s="42"/>
      <c r="O7" s="42" t="s">
        <v>35</v>
      </c>
      <c r="P7" s="42"/>
      <c r="Q7" s="42" t="s">
        <v>36</v>
      </c>
      <c r="R7" s="42"/>
    </row>
    <row r="8" spans="1:18" x14ac:dyDescent="0.3">
      <c r="A8">
        <v>7</v>
      </c>
      <c r="B8" s="1">
        <v>5.57</v>
      </c>
      <c r="C8" s="1">
        <v>2.335</v>
      </c>
      <c r="D8" s="1">
        <v>31.047999999999998</v>
      </c>
      <c r="E8" s="1">
        <f t="shared" si="0"/>
        <v>25.120053187989598</v>
      </c>
      <c r="F8" s="6">
        <f t="shared" si="1"/>
        <v>300.68735324576261</v>
      </c>
      <c r="G8" s="7">
        <f t="shared" si="2"/>
        <v>35.140553406024274</v>
      </c>
      <c r="H8" s="9">
        <f t="shared" si="3"/>
        <v>541.41312008163266</v>
      </c>
      <c r="J8" s="42" t="s">
        <v>26</v>
      </c>
      <c r="K8" s="42" t="s">
        <v>31</v>
      </c>
      <c r="L8" s="42">
        <v>2</v>
      </c>
      <c r="M8" s="44" t="s">
        <v>97</v>
      </c>
      <c r="N8" s="46">
        <f>SUM(F2:F15)</f>
        <v>14963.331335400366</v>
      </c>
      <c r="O8" s="42" t="s">
        <v>102</v>
      </c>
      <c r="P8" s="42">
        <f>F17/L8</f>
        <v>7481.6656677001829</v>
      </c>
      <c r="Q8" s="47" t="s">
        <v>103</v>
      </c>
      <c r="R8" s="47">
        <f>P8/P9</f>
        <v>51.092901910145081</v>
      </c>
    </row>
    <row r="9" spans="1:18" x14ac:dyDescent="0.3">
      <c r="A9">
        <v>8</v>
      </c>
      <c r="B9" s="1">
        <v>4.79</v>
      </c>
      <c r="C9" s="1">
        <v>3.706</v>
      </c>
      <c r="D9" s="1">
        <v>9.8859999999999992</v>
      </c>
      <c r="E9" s="1">
        <f t="shared" si="0"/>
        <v>4.2091807268323649</v>
      </c>
      <c r="F9" s="6">
        <f t="shared" si="1"/>
        <v>12.748709895101987</v>
      </c>
      <c r="G9" s="7">
        <f t="shared" si="2"/>
        <v>32.226277060207508</v>
      </c>
      <c r="H9" s="9">
        <f t="shared" si="3"/>
        <v>4.4364395102040834</v>
      </c>
      <c r="J9" s="42" t="s">
        <v>27</v>
      </c>
      <c r="K9" s="42" t="s">
        <v>32</v>
      </c>
      <c r="L9" s="42">
        <v>11</v>
      </c>
      <c r="M9" s="44" t="s">
        <v>99</v>
      </c>
      <c r="N9" s="46">
        <f>SUM(G2:G15)</f>
        <v>1610.7584276468888</v>
      </c>
      <c r="O9" s="42" t="s">
        <v>104</v>
      </c>
      <c r="P9" s="42">
        <f>G17/L9</f>
        <v>146.43258433153534</v>
      </c>
      <c r="Q9" s="42"/>
      <c r="R9" s="42"/>
    </row>
    <row r="10" spans="1:18" x14ac:dyDescent="0.3">
      <c r="A10">
        <v>9</v>
      </c>
      <c r="B10" s="1">
        <v>2.7949999999999999</v>
      </c>
      <c r="C10" s="1">
        <v>2.2400000000000002</v>
      </c>
      <c r="D10" s="1">
        <v>9.68</v>
      </c>
      <c r="E10" s="1">
        <f t="shared" si="0"/>
        <v>0.2229183663959482</v>
      </c>
      <c r="F10" s="6">
        <f t="shared" si="1"/>
        <v>57.105164566226257</v>
      </c>
      <c r="G10" s="7">
        <f t="shared" si="2"/>
        <v>89.436393024651082</v>
      </c>
      <c r="H10" s="9">
        <f t="shared" si="3"/>
        <v>3.6110857959183709</v>
      </c>
      <c r="J10" s="42" t="s">
        <v>28</v>
      </c>
      <c r="K10" s="42" t="s">
        <v>33</v>
      </c>
      <c r="L10" s="42">
        <v>13</v>
      </c>
      <c r="M10" s="44" t="s">
        <v>101</v>
      </c>
      <c r="N10" s="46">
        <f>SUM(H2:H15)</f>
        <v>16574.088202857143</v>
      </c>
      <c r="O10" s="42"/>
      <c r="P10" s="42"/>
      <c r="Q10" s="42"/>
      <c r="R10" s="42"/>
    </row>
    <row r="11" spans="1:18" x14ac:dyDescent="0.3">
      <c r="A11">
        <v>10</v>
      </c>
      <c r="B11" s="1">
        <v>2.9169999999999998</v>
      </c>
      <c r="C11" s="1">
        <v>2.8639999999999999</v>
      </c>
      <c r="D11" s="1">
        <v>4.0990000000000002</v>
      </c>
      <c r="E11" s="1">
        <f t="shared" si="0"/>
        <v>-4.8522388651022226</v>
      </c>
      <c r="F11" s="6">
        <f t="shared" si="1"/>
        <v>159.56624040442307</v>
      </c>
      <c r="G11" s="7">
        <f t="shared" si="2"/>
        <v>80.124677220116524</v>
      </c>
      <c r="H11" s="9">
        <f t="shared" si="3"/>
        <v>13.547657653061213</v>
      </c>
    </row>
    <row r="12" spans="1:18" x14ac:dyDescent="0.3">
      <c r="A12">
        <v>11</v>
      </c>
      <c r="B12" s="1">
        <v>6.8550000000000004</v>
      </c>
      <c r="C12" s="1">
        <v>3.105</v>
      </c>
      <c r="D12" s="1">
        <v>37.393999999999998</v>
      </c>
      <c r="E12" s="1">
        <f t="shared" si="0"/>
        <v>29.422289421986822</v>
      </c>
      <c r="F12" s="6">
        <f t="shared" si="1"/>
        <v>468.4010585292022</v>
      </c>
      <c r="G12" s="7">
        <f t="shared" si="2"/>
        <v>63.548169539607173</v>
      </c>
      <c r="H12" s="9">
        <f t="shared" si="3"/>
        <v>877.00591836734691</v>
      </c>
    </row>
    <row r="13" spans="1:18" x14ac:dyDescent="0.3">
      <c r="A13">
        <v>12</v>
      </c>
      <c r="B13" s="1">
        <v>1.2070000000000001</v>
      </c>
      <c r="C13" s="1">
        <v>4.0140000000000002</v>
      </c>
      <c r="D13" s="1">
        <v>-33.908999999999999</v>
      </c>
      <c r="E13" s="1">
        <f t="shared" si="0"/>
        <v>-32.224092262918674</v>
      </c>
      <c r="F13" s="6">
        <f t="shared" si="1"/>
        <v>1600.3045383804492</v>
      </c>
      <c r="G13" s="7">
        <f t="shared" si="2"/>
        <v>2.8389140824765109</v>
      </c>
      <c r="H13" s="9">
        <f t="shared" si="3"/>
        <v>1737.9488987959182</v>
      </c>
    </row>
    <row r="14" spans="1:18" x14ac:dyDescent="0.3">
      <c r="A14">
        <v>13</v>
      </c>
      <c r="B14" s="1">
        <v>1.653</v>
      </c>
      <c r="C14" s="1">
        <v>2.5590000000000002</v>
      </c>
      <c r="D14" s="1">
        <v>-4.2830000000000004</v>
      </c>
      <c r="E14" s="1">
        <f t="shared" si="0"/>
        <v>-13.587526928823959</v>
      </c>
      <c r="F14" s="6">
        <f t="shared" si="1"/>
        <v>456.55899712026172</v>
      </c>
      <c r="G14" s="7">
        <f t="shared" si="2"/>
        <v>86.574221369210179</v>
      </c>
      <c r="H14" s="9">
        <f t="shared" si="3"/>
        <v>145.50907593877551</v>
      </c>
    </row>
    <row r="15" spans="1:18" x14ac:dyDescent="0.3">
      <c r="A15">
        <v>14</v>
      </c>
      <c r="B15" s="1">
        <v>9.6839999999999993</v>
      </c>
      <c r="C15" s="1">
        <v>1.036</v>
      </c>
      <c r="D15" s="1">
        <v>53.517000000000003</v>
      </c>
      <c r="E15" s="1">
        <f t="shared" si="0"/>
        <v>76.362807056700717</v>
      </c>
      <c r="F15" s="6">
        <f t="shared" si="1"/>
        <v>4703.6406140337322</v>
      </c>
      <c r="G15" s="7">
        <f t="shared" si="2"/>
        <v>521.93090007199612</v>
      </c>
      <c r="H15" s="9">
        <f t="shared" si="3"/>
        <v>2091.8993045102043</v>
      </c>
    </row>
    <row r="16" spans="1:18" x14ac:dyDescent="0.3">
      <c r="A16" t="s">
        <v>29</v>
      </c>
      <c r="B16">
        <f>COUNT(A2:A15)</f>
        <v>14</v>
      </c>
      <c r="C16">
        <f>COUNT(A2:A15)</f>
        <v>14</v>
      </c>
      <c r="D16">
        <f>COUNT(A2:A15)</f>
        <v>14</v>
      </c>
      <c r="F16" s="10" t="s">
        <v>19</v>
      </c>
      <c r="G16" s="12" t="s">
        <v>39</v>
      </c>
      <c r="H16" s="10" t="s">
        <v>17</v>
      </c>
    </row>
    <row r="17" spans="1:8" x14ac:dyDescent="0.3">
      <c r="A17" t="s">
        <v>38</v>
      </c>
      <c r="F17" s="6">
        <f>SUM(F2:F15)</f>
        <v>14963.331335400366</v>
      </c>
      <c r="G17" s="13">
        <f>SUM(G2:G15)</f>
        <v>1610.7584276468888</v>
      </c>
      <c r="H17" s="9">
        <f>SUM(H2:H15)</f>
        <v>16574.088202857143</v>
      </c>
    </row>
    <row r="18" spans="1:8" x14ac:dyDescent="0.3">
      <c r="A18" t="s">
        <v>20</v>
      </c>
      <c r="B18" s="1">
        <f>AVERAGE(B2:B15)</f>
        <v>4.2136428571428572</v>
      </c>
      <c r="C18" s="1">
        <f>AVERAGE(C2:C15)</f>
        <v>2.8080714285714286</v>
      </c>
      <c r="D18" s="1">
        <f>AVERAGE(D2:D15)</f>
        <v>7.7797142857142845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9B8C-ED6F-471B-9752-82D4A7FF20C0}">
  <dimension ref="A1:I39"/>
  <sheetViews>
    <sheetView workbookViewId="0"/>
  </sheetViews>
  <sheetFormatPr defaultRowHeight="15.6" x14ac:dyDescent="0.3"/>
  <sheetData>
    <row r="1" spans="1:9" x14ac:dyDescent="0.3">
      <c r="A1" t="s">
        <v>40</v>
      </c>
    </row>
    <row r="2" spans="1:9" ht="16.2" thickBot="1" x14ac:dyDescent="0.35"/>
    <row r="3" spans="1:9" x14ac:dyDescent="0.3">
      <c r="A3" s="17" t="s">
        <v>41</v>
      </c>
      <c r="B3" s="17"/>
    </row>
    <row r="4" spans="1:9" x14ac:dyDescent="0.3">
      <c r="A4" s="14" t="s">
        <v>42</v>
      </c>
      <c r="B4" s="14">
        <v>0.95016559512950272</v>
      </c>
    </row>
    <row r="5" spans="1:9" x14ac:dyDescent="0.3">
      <c r="A5" s="14" t="s">
        <v>43</v>
      </c>
      <c r="B5" s="14">
        <v>0.90281465816780204</v>
      </c>
    </row>
    <row r="6" spans="1:9" x14ac:dyDescent="0.3">
      <c r="A6" s="14" t="s">
        <v>44</v>
      </c>
      <c r="B6" s="14">
        <v>0.88514459601649331</v>
      </c>
    </row>
    <row r="7" spans="1:9" x14ac:dyDescent="0.3">
      <c r="A7" s="14" t="s">
        <v>45</v>
      </c>
      <c r="B7" s="14">
        <v>12.100933200496531</v>
      </c>
    </row>
    <row r="8" spans="1:9" ht="16.2" thickBot="1" x14ac:dyDescent="0.35">
      <c r="A8" s="15" t="s">
        <v>46</v>
      </c>
      <c r="B8" s="15">
        <v>14</v>
      </c>
    </row>
    <row r="10" spans="1:9" ht="16.2" thickBot="1" x14ac:dyDescent="0.35">
      <c r="A10" t="s">
        <v>47</v>
      </c>
    </row>
    <row r="11" spans="1:9" x14ac:dyDescent="0.3">
      <c r="A11" s="16"/>
      <c r="B11" s="16" t="s">
        <v>52</v>
      </c>
      <c r="C11" s="16" t="s">
        <v>53</v>
      </c>
      <c r="D11" s="16" t="s">
        <v>54</v>
      </c>
      <c r="E11" s="16" t="s">
        <v>55</v>
      </c>
      <c r="F11" s="16" t="s">
        <v>56</v>
      </c>
    </row>
    <row r="12" spans="1:9" x14ac:dyDescent="0.3">
      <c r="A12" s="14" t="s">
        <v>48</v>
      </c>
      <c r="B12" s="14">
        <v>2</v>
      </c>
      <c r="C12" s="14">
        <v>14963.329775305472</v>
      </c>
      <c r="D12" s="14">
        <v>7481.6648876527361</v>
      </c>
      <c r="E12" s="14">
        <v>51.092896586158055</v>
      </c>
      <c r="F12" s="14">
        <v>2.7027396696097635E-6</v>
      </c>
    </row>
    <row r="13" spans="1:9" x14ac:dyDescent="0.3">
      <c r="A13" s="14" t="s">
        <v>49</v>
      </c>
      <c r="B13" s="14">
        <v>11</v>
      </c>
      <c r="C13" s="14">
        <v>1610.758427551671</v>
      </c>
      <c r="D13" s="14">
        <v>146.43258432287919</v>
      </c>
      <c r="E13" s="14"/>
      <c r="F13" s="14"/>
    </row>
    <row r="14" spans="1:9" ht="16.2" thickBot="1" x14ac:dyDescent="0.35">
      <c r="A14" s="15" t="s">
        <v>50</v>
      </c>
      <c r="B14" s="15">
        <v>13</v>
      </c>
      <c r="C14" s="15">
        <v>16574.088202857143</v>
      </c>
      <c r="D14" s="15"/>
      <c r="E14" s="15"/>
      <c r="F14" s="15"/>
    </row>
    <row r="15" spans="1:9" ht="16.2" thickBot="1" x14ac:dyDescent="0.35"/>
    <row r="16" spans="1:9" x14ac:dyDescent="0.3">
      <c r="A16" s="16"/>
      <c r="B16" s="16" t="s">
        <v>57</v>
      </c>
      <c r="C16" s="16" t="s">
        <v>45</v>
      </c>
      <c r="D16" s="16" t="s">
        <v>58</v>
      </c>
      <c r="E16" s="16" t="s">
        <v>59</v>
      </c>
      <c r="F16" s="16" t="s">
        <v>60</v>
      </c>
      <c r="G16" s="16" t="s">
        <v>61</v>
      </c>
      <c r="H16" s="16" t="s">
        <v>62</v>
      </c>
      <c r="I16" s="16" t="s">
        <v>63</v>
      </c>
    </row>
    <row r="17" spans="1:9" x14ac:dyDescent="0.3">
      <c r="A17" s="14" t="s">
        <v>51</v>
      </c>
      <c r="B17" s="14">
        <v>-3.5094518405299624</v>
      </c>
      <c r="C17" s="14">
        <v>13.853157169407345</v>
      </c>
      <c r="D17" s="14">
        <v>-0.25333227636224825</v>
      </c>
      <c r="E17" s="14">
        <v>0.80468371925101545</v>
      </c>
      <c r="F17" s="14">
        <v>-34.000045190812614</v>
      </c>
      <c r="G17" s="14">
        <v>26.981141509752689</v>
      </c>
      <c r="H17" s="14">
        <v>-34.000045190812614</v>
      </c>
      <c r="I17" s="14">
        <v>26.981141509752689</v>
      </c>
    </row>
    <row r="18" spans="1:9" x14ac:dyDescent="0.3">
      <c r="A18" s="14" t="s">
        <v>64</v>
      </c>
      <c r="B18" s="14">
        <v>9.3127387018931742</v>
      </c>
      <c r="C18" s="14">
        <v>1.5338105629438914</v>
      </c>
      <c r="D18" s="14">
        <v>6.0716355245454423</v>
      </c>
      <c r="E18" s="14">
        <v>8.0563321969782088E-5</v>
      </c>
      <c r="F18" s="14">
        <v>5.9368444144618673</v>
      </c>
      <c r="G18" s="14">
        <v>12.688632989324482</v>
      </c>
      <c r="H18" s="14">
        <v>5.9368444144618673</v>
      </c>
      <c r="I18" s="14">
        <v>12.688632989324482</v>
      </c>
    </row>
    <row r="19" spans="1:9" ht="16.2" thickBot="1" x14ac:dyDescent="0.35">
      <c r="A19" s="15" t="s">
        <v>65</v>
      </c>
      <c r="B19" s="15">
        <v>-9.9539450816768191</v>
      </c>
      <c r="C19" s="15">
        <v>3.1008522103265612</v>
      </c>
      <c r="D19" s="15">
        <v>-3.2100675577274727</v>
      </c>
      <c r="E19" s="15">
        <v>8.3045367599873139E-3</v>
      </c>
      <c r="F19" s="15">
        <v>-16.778874780242937</v>
      </c>
      <c r="G19" s="15">
        <v>-3.1290153831107022</v>
      </c>
      <c r="H19" s="15">
        <v>-16.778874780242937</v>
      </c>
      <c r="I19" s="15">
        <v>-3.1290153831107022</v>
      </c>
    </row>
    <row r="23" spans="1:9" x14ac:dyDescent="0.3">
      <c r="A23" t="s">
        <v>66</v>
      </c>
      <c r="F23" t="s">
        <v>70</v>
      </c>
    </row>
    <row r="24" spans="1:9" ht="16.2" thickBot="1" x14ac:dyDescent="0.35"/>
    <row r="25" spans="1:9" x14ac:dyDescent="0.3">
      <c r="A25" s="16" t="s">
        <v>67</v>
      </c>
      <c r="B25" s="16" t="s">
        <v>68</v>
      </c>
      <c r="C25" s="16" t="s">
        <v>49</v>
      </c>
      <c r="D25" s="16" t="s">
        <v>69</v>
      </c>
      <c r="F25" s="16" t="s">
        <v>71</v>
      </c>
      <c r="G25" s="16" t="s">
        <v>72</v>
      </c>
    </row>
    <row r="26" spans="1:9" x14ac:dyDescent="0.3">
      <c r="A26" s="14">
        <v>1</v>
      </c>
      <c r="B26" s="14">
        <v>-34.85809091904563</v>
      </c>
      <c r="C26" s="14">
        <v>-9.4789090809543737</v>
      </c>
      <c r="D26" s="14">
        <v>-0.85155916544258348</v>
      </c>
      <c r="F26" s="14">
        <v>3.5714285714285716</v>
      </c>
      <c r="G26" s="14">
        <v>-72.78</v>
      </c>
    </row>
    <row r="27" spans="1:9" x14ac:dyDescent="0.3">
      <c r="A27" s="14">
        <v>2</v>
      </c>
      <c r="B27" s="14">
        <v>23.494340583804636</v>
      </c>
      <c r="C27" s="14">
        <v>7.8636594161953646</v>
      </c>
      <c r="D27" s="14">
        <v>0.70644957057714708</v>
      </c>
      <c r="F27" s="14">
        <v>10.714285714285715</v>
      </c>
      <c r="G27" s="14">
        <v>-44.337000000000003</v>
      </c>
    </row>
    <row r="28" spans="1:9" x14ac:dyDescent="0.3">
      <c r="A28" s="14">
        <v>3</v>
      </c>
      <c r="B28" s="14">
        <v>18.390319434975908</v>
      </c>
      <c r="C28" s="14">
        <v>7.916680565024091</v>
      </c>
      <c r="D28" s="14">
        <v>0.71121284500691428</v>
      </c>
      <c r="F28" s="14">
        <v>17.857142857142858</v>
      </c>
      <c r="G28" s="14">
        <v>-33.908999999999999</v>
      </c>
    </row>
    <row r="29" spans="1:9" x14ac:dyDescent="0.3">
      <c r="A29" s="14">
        <v>4</v>
      </c>
      <c r="B29" s="14">
        <v>-52.078200298144822</v>
      </c>
      <c r="C29" s="14">
        <v>-20.70179970185518</v>
      </c>
      <c r="D29" s="14">
        <v>-1.8597928439562985</v>
      </c>
      <c r="F29" s="14">
        <v>25.000000000000004</v>
      </c>
      <c r="G29" s="14">
        <v>-4.2830000000000004</v>
      </c>
    </row>
    <row r="30" spans="1:9" x14ac:dyDescent="0.3">
      <c r="A30" s="14">
        <v>5</v>
      </c>
      <c r="B30" s="14">
        <v>34.430584213108453</v>
      </c>
      <c r="C30" s="14">
        <v>-7.4255842131084542</v>
      </c>
      <c r="D30" s="14">
        <v>-0.66709409716182244</v>
      </c>
      <c r="F30" s="14">
        <v>32.142857142857146</v>
      </c>
      <c r="G30" s="14">
        <v>4.0990000000000002</v>
      </c>
    </row>
    <row r="31" spans="1:9" x14ac:dyDescent="0.3">
      <c r="A31" s="14">
        <v>6</v>
      </c>
      <c r="B31" s="14">
        <v>34.863792755061922</v>
      </c>
      <c r="C31" s="14">
        <v>-0.93279275506192505</v>
      </c>
      <c r="D31" s="14">
        <v>-8.3799539930964811E-2</v>
      </c>
      <c r="F31" s="14">
        <v>39.285714285714285</v>
      </c>
      <c r="G31" s="14">
        <v>9.68</v>
      </c>
    </row>
    <row r="32" spans="1:9" x14ac:dyDescent="0.3">
      <c r="A32" s="14">
        <v>7</v>
      </c>
      <c r="B32" s="14">
        <v>25.120040963299648</v>
      </c>
      <c r="C32" s="14">
        <v>5.9279590367003507</v>
      </c>
      <c r="D32" s="14">
        <v>0.53255156336641629</v>
      </c>
      <c r="F32" s="14">
        <v>46.428571428571431</v>
      </c>
      <c r="G32" s="14">
        <v>9.8859999999999992</v>
      </c>
    </row>
    <row r="33" spans="1:7" x14ac:dyDescent="0.3">
      <c r="A33" s="14">
        <v>8</v>
      </c>
      <c r="B33" s="14">
        <v>4.2092460688440454</v>
      </c>
      <c r="C33" s="14">
        <v>5.6767539311559538</v>
      </c>
      <c r="D33" s="14">
        <v>0.50998398642213305</v>
      </c>
      <c r="F33" s="14">
        <v>53.571428571428569</v>
      </c>
      <c r="G33" s="14">
        <v>26.306999999999999</v>
      </c>
    </row>
    <row r="34" spans="1:7" x14ac:dyDescent="0.3">
      <c r="A34" s="14">
        <v>9</v>
      </c>
      <c r="B34" s="14">
        <v>0.22281584830538392</v>
      </c>
      <c r="C34" s="14">
        <v>9.4571841516946158</v>
      </c>
      <c r="D34" s="14">
        <v>0.84960745744836819</v>
      </c>
      <c r="F34" s="14">
        <v>60.714285714285715</v>
      </c>
      <c r="G34" s="14">
        <v>27.004999999999999</v>
      </c>
    </row>
    <row r="35" spans="1:7" x14ac:dyDescent="0.3">
      <c r="A35" s="14">
        <v>10</v>
      </c>
      <c r="B35" s="14">
        <v>-4.8522917610299814</v>
      </c>
      <c r="C35" s="14">
        <v>8.9512917610299816</v>
      </c>
      <c r="D35" s="14">
        <v>0.80415947410778366</v>
      </c>
      <c r="F35" s="14">
        <v>67.857142857142861</v>
      </c>
      <c r="G35" s="14">
        <v>31.047999999999998</v>
      </c>
    </row>
    <row r="36" spans="1:7" x14ac:dyDescent="0.3">
      <c r="A36" s="14">
        <v>11</v>
      </c>
      <c r="B36" s="14">
        <v>29.422372482341231</v>
      </c>
      <c r="C36" s="14">
        <v>7.9716275176587672</v>
      </c>
      <c r="D36" s="14">
        <v>0.7161491283628979</v>
      </c>
      <c r="F36" s="14">
        <v>75</v>
      </c>
      <c r="G36" s="14">
        <v>31.358000000000001</v>
      </c>
    </row>
    <row r="37" spans="1:7" x14ac:dyDescent="0.3">
      <c r="A37" s="14">
        <v>12</v>
      </c>
      <c r="B37" s="14">
        <v>-32.224111785195653</v>
      </c>
      <c r="C37" s="14">
        <v>-1.6848882148043458</v>
      </c>
      <c r="D37" s="14">
        <v>-0.15136573099384276</v>
      </c>
      <c r="F37" s="14">
        <v>82.142857142857139</v>
      </c>
      <c r="G37" s="14">
        <v>33.930999999999997</v>
      </c>
    </row>
    <row r="38" spans="1:7" x14ac:dyDescent="0.3">
      <c r="A38" s="14">
        <v>13</v>
      </c>
      <c r="B38" s="14">
        <v>-13.587640230311527</v>
      </c>
      <c r="C38" s="14">
        <v>9.3046402303115272</v>
      </c>
      <c r="D38" s="14">
        <v>0.83590333039356546</v>
      </c>
      <c r="F38" s="14">
        <v>89.285714285714292</v>
      </c>
      <c r="G38" s="14">
        <v>37.393999999999998</v>
      </c>
    </row>
    <row r="39" spans="1:7" ht="16.2" thickBot="1" x14ac:dyDescent="0.35">
      <c r="A39" s="15">
        <v>14</v>
      </c>
      <c r="B39" s="15">
        <v>76.362822643986348</v>
      </c>
      <c r="C39" s="15">
        <v>-22.845822643986345</v>
      </c>
      <c r="D39" s="15">
        <v>-2.0524059781997113</v>
      </c>
      <c r="F39" s="15">
        <v>96.428571428571431</v>
      </c>
      <c r="G39" s="15">
        <v>53.517000000000003</v>
      </c>
    </row>
  </sheetData>
  <sortState ref="G26:G39">
    <sortCondition ref="G26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8E6D-3FBE-49EE-A204-CCA89AE10EF2}">
  <dimension ref="A1:S20"/>
  <sheetViews>
    <sheetView workbookViewId="0">
      <selection activeCell="K7" sqref="K7"/>
    </sheetView>
  </sheetViews>
  <sheetFormatPr defaultRowHeight="15.6" x14ac:dyDescent="0.3"/>
  <cols>
    <col min="2" max="3" width="8.83203125" bestFit="1" customWidth="1"/>
    <col min="4" max="4" width="8.6640625" customWidth="1"/>
    <col min="7" max="7" width="9" bestFit="1" customWidth="1"/>
    <col min="15" max="15" width="9" bestFit="1" customWidth="1"/>
  </cols>
  <sheetData>
    <row r="1" spans="1:19" x14ac:dyDescent="0.3">
      <c r="A1" t="s">
        <v>3</v>
      </c>
      <c r="B1" t="s">
        <v>0</v>
      </c>
      <c r="C1" t="s">
        <v>1</v>
      </c>
      <c r="D1" t="s">
        <v>105</v>
      </c>
      <c r="E1" t="s">
        <v>2</v>
      </c>
      <c r="F1" s="10" t="s">
        <v>91</v>
      </c>
      <c r="G1" s="33" t="s">
        <v>73</v>
      </c>
      <c r="H1" s="35" t="s">
        <v>74</v>
      </c>
      <c r="I1" s="37" t="s">
        <v>75</v>
      </c>
      <c r="J1" s="10"/>
    </row>
    <row r="2" spans="1:19" x14ac:dyDescent="0.3">
      <c r="A2">
        <v>1</v>
      </c>
      <c r="B2" s="1">
        <v>1.496</v>
      </c>
      <c r="C2" s="1">
        <v>4.5490000000000004</v>
      </c>
      <c r="D2" s="49">
        <f>B2*C2</f>
        <v>6.8053040000000005</v>
      </c>
      <c r="E2" s="1">
        <v>-44.337000000000003</v>
      </c>
      <c r="F2" s="11">
        <f>$L$5+$M$5*B2+$N$5*C2+$O$5*D2</f>
        <v>-41.359767241190269</v>
      </c>
      <c r="G2" s="34">
        <f>(F2-$E$18)^2</f>
        <v>2414.6886447329939</v>
      </c>
      <c r="H2" s="36">
        <f>(E2-F2)^2</f>
        <v>8.8639149001298208</v>
      </c>
      <c r="I2" s="38">
        <f>(E2-$E$18)^2</f>
        <v>2716.1519079387758</v>
      </c>
      <c r="J2" s="10"/>
    </row>
    <row r="3" spans="1:19" x14ac:dyDescent="0.3">
      <c r="A3">
        <v>2</v>
      </c>
      <c r="B3" s="1">
        <v>6.5529999999999999</v>
      </c>
      <c r="C3" s="1">
        <v>3.4180000000000001</v>
      </c>
      <c r="D3" s="49">
        <f t="shared" ref="D3:D15" si="0">B3*C3</f>
        <v>22.398154000000002</v>
      </c>
      <c r="E3" s="1">
        <v>31.358000000000001</v>
      </c>
      <c r="F3" s="11">
        <f t="shared" ref="F3:F15" si="1">$L$5+$M$5*B3+$N$5*C3+$O$5*D3</f>
        <v>34.68430031205444</v>
      </c>
      <c r="G3" s="34">
        <f>(F3-$E$18)^2</f>
        <v>723.85674924873797</v>
      </c>
      <c r="H3" s="36">
        <f>(E3-F3)^2</f>
        <v>11.064273765973459</v>
      </c>
      <c r="I3" s="38">
        <f>(E3-$E$18)^2</f>
        <v>555.93555722448991</v>
      </c>
      <c r="J3" s="10"/>
      <c r="K3" s="42" t="s">
        <v>4</v>
      </c>
      <c r="L3" s="42" t="s">
        <v>5</v>
      </c>
      <c r="M3" s="42" t="s">
        <v>6</v>
      </c>
      <c r="N3" s="42" t="s">
        <v>7</v>
      </c>
      <c r="O3" s="42" t="s">
        <v>106</v>
      </c>
      <c r="P3" s="42"/>
      <c r="Q3" s="42"/>
    </row>
    <row r="4" spans="1:19" x14ac:dyDescent="0.3">
      <c r="A4">
        <v>3</v>
      </c>
      <c r="B4" s="1">
        <v>5.3540000000000001</v>
      </c>
      <c r="C4" s="1">
        <v>2.8090000000000002</v>
      </c>
      <c r="D4" s="49">
        <f t="shared" si="0"/>
        <v>15.039386</v>
      </c>
      <c r="E4" s="1">
        <v>26.306999999999999</v>
      </c>
      <c r="F4" s="11">
        <f t="shared" si="1"/>
        <v>24.124539919340634</v>
      </c>
      <c r="G4" s="34">
        <f>(F4-$E$18)^2</f>
        <v>267.15332499364899</v>
      </c>
      <c r="H4" s="36">
        <f>(E4-F4)^2</f>
        <v>4.7631320036716795</v>
      </c>
      <c r="I4" s="38">
        <f>(E4-$E$18)^2</f>
        <v>343.26031593877548</v>
      </c>
      <c r="J4" s="10"/>
      <c r="K4" s="42"/>
      <c r="L4" s="42" t="s">
        <v>11</v>
      </c>
      <c r="M4" s="42" t="s">
        <v>12</v>
      </c>
      <c r="N4" s="42" t="s">
        <v>14</v>
      </c>
      <c r="O4" s="42" t="s">
        <v>13</v>
      </c>
      <c r="P4" s="42"/>
      <c r="Q4" s="42"/>
    </row>
    <row r="5" spans="1:19" x14ac:dyDescent="0.3">
      <c r="A5">
        <v>4</v>
      </c>
      <c r="B5" s="1">
        <v>8.3000000000000004E-2</v>
      </c>
      <c r="C5" s="1">
        <v>4.9569999999999999</v>
      </c>
      <c r="D5" s="49">
        <f t="shared" si="0"/>
        <v>0.41143099999999999</v>
      </c>
      <c r="E5" s="1">
        <v>-72.78</v>
      </c>
      <c r="F5" s="11">
        <f t="shared" si="1"/>
        <v>-70.594160505707165</v>
      </c>
      <c r="G5" s="34">
        <f>(F5-$E$18)^2</f>
        <v>6142.464249821408</v>
      </c>
      <c r="H5" s="36">
        <f>(E5-F5)^2</f>
        <v>4.7778942948103591</v>
      </c>
      <c r="I5" s="38">
        <f>(E5-$E$18)^2</f>
        <v>6489.8675657959175</v>
      </c>
      <c r="J5" s="10"/>
      <c r="K5" s="42" t="s">
        <v>22</v>
      </c>
      <c r="L5" s="43">
        <v>31.868022437254222</v>
      </c>
      <c r="M5" s="43">
        <v>1.1806596214733163</v>
      </c>
      <c r="N5" s="43">
        <v>-20.936921341599138</v>
      </c>
      <c r="O5" s="43">
        <v>2.9753261148606907</v>
      </c>
      <c r="P5" s="43"/>
      <c r="Q5" s="43"/>
    </row>
    <row r="6" spans="1:19" x14ac:dyDescent="0.3">
      <c r="A6">
        <v>5</v>
      </c>
      <c r="B6" s="1">
        <v>4.3380000000000001</v>
      </c>
      <c r="C6" s="1">
        <v>0.247</v>
      </c>
      <c r="D6" s="49">
        <f t="shared" si="0"/>
        <v>1.0714859999999999</v>
      </c>
      <c r="E6" s="1">
        <v>27.004999999999999</v>
      </c>
      <c r="F6" s="11">
        <f t="shared" si="1"/>
        <v>35.006324581338106</v>
      </c>
      <c r="G6" s="34">
        <f>(F6-$E$18)^2</f>
        <v>741.28830818976905</v>
      </c>
      <c r="H6" s="36">
        <f>(E6-F6)^2</f>
        <v>64.021195055925432</v>
      </c>
      <c r="I6" s="38">
        <f>(E6-$E$18)^2</f>
        <v>369.61161079591835</v>
      </c>
      <c r="J6" s="10"/>
    </row>
    <row r="7" spans="1:19" x14ac:dyDescent="0.3">
      <c r="A7">
        <v>6</v>
      </c>
      <c r="B7" s="1">
        <v>5.6959999999999997</v>
      </c>
      <c r="C7" s="1">
        <v>1.474</v>
      </c>
      <c r="D7" s="49">
        <f t="shared" si="0"/>
        <v>8.3959039999999998</v>
      </c>
      <c r="E7" s="1">
        <v>33.930999999999997</v>
      </c>
      <c r="F7" s="11">
        <f t="shared" si="1"/>
        <v>32.71259001271244</v>
      </c>
      <c r="G7" s="34">
        <f>(F7-$E$18)^2</f>
        <v>621.64829201793373</v>
      </c>
      <c r="H7" s="36">
        <f>(E7-F7)^2</f>
        <v>1.4845228971220668</v>
      </c>
      <c r="I7" s="38">
        <f>(E7-$E$18)^2</f>
        <v>683.88974451020397</v>
      </c>
      <c r="J7" s="10"/>
      <c r="K7" s="44"/>
      <c r="L7" s="42" t="s">
        <v>30</v>
      </c>
      <c r="M7" s="42"/>
      <c r="N7" s="42" t="s">
        <v>34</v>
      </c>
      <c r="O7" s="42"/>
      <c r="P7" s="42" t="s">
        <v>35</v>
      </c>
      <c r="Q7" s="42"/>
      <c r="R7" s="42" t="s">
        <v>36</v>
      </c>
      <c r="S7" s="42"/>
    </row>
    <row r="8" spans="1:19" x14ac:dyDescent="0.3">
      <c r="A8">
        <v>7</v>
      </c>
      <c r="B8" s="1">
        <v>5.57</v>
      </c>
      <c r="C8" s="1">
        <v>2.335</v>
      </c>
      <c r="D8" s="49">
        <f t="shared" si="0"/>
        <v>13.00595</v>
      </c>
      <c r="E8" s="1">
        <v>31.047999999999998</v>
      </c>
      <c r="F8" s="11">
        <f t="shared" si="1"/>
        <v>28.253527879799009</v>
      </c>
      <c r="G8" s="34">
        <f>(F8-$E$18)^2</f>
        <v>419.17704308532848</v>
      </c>
      <c r="H8" s="36">
        <f>(E8-F8)^2</f>
        <v>7.8090744305806137</v>
      </c>
      <c r="I8" s="38">
        <f>(E8-$E$18)^2</f>
        <v>541.41312008163266</v>
      </c>
      <c r="J8" s="10"/>
      <c r="K8" s="42" t="s">
        <v>26</v>
      </c>
      <c r="L8" s="42" t="s">
        <v>31</v>
      </c>
      <c r="M8" s="42">
        <v>3</v>
      </c>
      <c r="N8" s="44" t="s">
        <v>97</v>
      </c>
      <c r="O8" s="45">
        <f>SUM(G2:G15)</f>
        <v>16420.99620126887</v>
      </c>
      <c r="P8" s="42" t="s">
        <v>102</v>
      </c>
      <c r="Q8" s="42">
        <f>O8/M8</f>
        <v>5473.6654004229567</v>
      </c>
      <c r="R8" s="47" t="s">
        <v>103</v>
      </c>
      <c r="S8" s="42">
        <f>Q8/Q9</f>
        <v>357.48367145179651</v>
      </c>
    </row>
    <row r="9" spans="1:19" x14ac:dyDescent="0.3">
      <c r="A9">
        <v>8</v>
      </c>
      <c r="B9" s="1">
        <v>4.79</v>
      </c>
      <c r="C9" s="1">
        <v>3.706</v>
      </c>
      <c r="D9" s="49">
        <f t="shared" si="0"/>
        <v>17.751740000000002</v>
      </c>
      <c r="E9" s="1">
        <v>9.8859999999999992</v>
      </c>
      <c r="F9" s="11">
        <f t="shared" si="1"/>
        <v>12.74836713836212</v>
      </c>
      <c r="G9" s="34">
        <f>(F9-$E$18)^2</f>
        <v>24.687511170125475</v>
      </c>
      <c r="H9" s="36">
        <f>(E9-F9)^2</f>
        <v>8.1931456347753553</v>
      </c>
      <c r="I9" s="38">
        <f>(E9-$E$18)^2</f>
        <v>4.4364395102040834</v>
      </c>
      <c r="J9" s="10"/>
      <c r="K9" s="42" t="s">
        <v>27</v>
      </c>
      <c r="L9" s="42" t="s">
        <v>32</v>
      </c>
      <c r="M9" s="42">
        <v>10</v>
      </c>
      <c r="N9" s="44" t="s">
        <v>99</v>
      </c>
      <c r="O9" s="45">
        <f>SUM(H2:H15)</f>
        <v>153.11651517378556</v>
      </c>
      <c r="P9" s="42" t="s">
        <v>104</v>
      </c>
      <c r="Q9" s="42">
        <f>O9/M9</f>
        <v>15.311651517378555</v>
      </c>
      <c r="R9" s="42"/>
      <c r="S9" s="42"/>
    </row>
    <row r="10" spans="1:19" x14ac:dyDescent="0.3">
      <c r="A10">
        <v>9</v>
      </c>
      <c r="B10" s="1">
        <v>2.7949999999999999</v>
      </c>
      <c r="C10" s="1">
        <v>2.2400000000000002</v>
      </c>
      <c r="D10" s="49">
        <f t="shared" si="0"/>
        <v>6.2608000000000006</v>
      </c>
      <c r="E10" s="1">
        <v>9.68</v>
      </c>
      <c r="F10" s="11">
        <f t="shared" si="1"/>
        <v>6.8971840140098806</v>
      </c>
      <c r="G10" s="34">
        <f>(F10-$E$18)^2</f>
        <v>0.77885968047464893</v>
      </c>
      <c r="H10" s="36">
        <f>(E10-F10)^2</f>
        <v>7.7440648118821587</v>
      </c>
      <c r="I10" s="38">
        <f>(E10-$E$18)^2</f>
        <v>3.6110857959183709</v>
      </c>
      <c r="J10" s="10"/>
      <c r="K10" s="42" t="s">
        <v>28</v>
      </c>
      <c r="L10" s="42" t="s">
        <v>33</v>
      </c>
      <c r="M10" s="42">
        <v>13</v>
      </c>
      <c r="N10" s="44" t="s">
        <v>101</v>
      </c>
      <c r="O10" s="45">
        <f>SUM(I2:I15)</f>
        <v>16574.088202857143</v>
      </c>
      <c r="P10" s="42"/>
      <c r="Q10" s="42"/>
      <c r="R10" s="42"/>
      <c r="S10" s="42"/>
    </row>
    <row r="11" spans="1:19" x14ac:dyDescent="0.3">
      <c r="A11">
        <v>10</v>
      </c>
      <c r="B11" s="1">
        <v>2.9169999999999998</v>
      </c>
      <c r="C11" s="1">
        <v>2.8639999999999999</v>
      </c>
      <c r="D11" s="49">
        <f t="shared" si="0"/>
        <v>8.3542879999999986</v>
      </c>
      <c r="E11" s="1">
        <v>4.0990000000000002</v>
      </c>
      <c r="F11" s="11">
        <f t="shared" si="1"/>
        <v>0.20539508821923746</v>
      </c>
      <c r="G11" s="34">
        <f>(F11-$E$18)^2</f>
        <v>57.37031130554201</v>
      </c>
      <c r="H11" s="36">
        <f>(E11-F11)^2</f>
        <v>15.160159209043281</v>
      </c>
      <c r="I11" s="38">
        <f>(E11-$E$18)^2</f>
        <v>13.547657653061213</v>
      </c>
      <c r="J11" s="10"/>
    </row>
    <row r="12" spans="1:19" x14ac:dyDescent="0.3">
      <c r="A12">
        <v>11</v>
      </c>
      <c r="B12" s="1">
        <v>6.8550000000000004</v>
      </c>
      <c r="C12" s="1">
        <v>3.105</v>
      </c>
      <c r="D12" s="49">
        <f t="shared" si="0"/>
        <v>21.284775</v>
      </c>
      <c r="E12" s="1">
        <v>37.393999999999998</v>
      </c>
      <c r="F12" s="11">
        <f t="shared" si="1"/>
        <v>38.281450283222441</v>
      </c>
      <c r="G12" s="34">
        <f>(F12-$E$18)^2</f>
        <v>930.35589886168486</v>
      </c>
      <c r="H12" s="36">
        <f>(E12-F12)^2</f>
        <v>0.78756800519159298</v>
      </c>
      <c r="I12" s="38">
        <f>(E12-$E$18)^2</f>
        <v>877.00591836734691</v>
      </c>
      <c r="J12" s="10"/>
    </row>
    <row r="13" spans="1:19" x14ac:dyDescent="0.3">
      <c r="A13">
        <v>12</v>
      </c>
      <c r="B13" s="1">
        <v>1.2070000000000001</v>
      </c>
      <c r="C13" s="1">
        <v>4.0140000000000002</v>
      </c>
      <c r="D13" s="49">
        <f t="shared" si="0"/>
        <v>4.8448980000000006</v>
      </c>
      <c r="E13" s="1">
        <v>-33.908999999999999</v>
      </c>
      <c r="F13" s="11">
        <f t="shared" si="1"/>
        <v>-36.332572121570088</v>
      </c>
      <c r="G13" s="34">
        <f>(F13-$E$18)^2</f>
        <v>1945.8938120782857</v>
      </c>
      <c r="H13" s="36">
        <f>(E13-F13)^2</f>
        <v>5.8737018284517433</v>
      </c>
      <c r="I13" s="38">
        <f>(E13-$E$18)^2</f>
        <v>1737.9488987959182</v>
      </c>
      <c r="J13" s="10"/>
    </row>
    <row r="14" spans="1:19" x14ac:dyDescent="0.3">
      <c r="A14">
        <v>13</v>
      </c>
      <c r="B14" s="1">
        <v>1.653</v>
      </c>
      <c r="C14" s="1">
        <v>2.5590000000000002</v>
      </c>
      <c r="D14" s="49">
        <f t="shared" si="0"/>
        <v>4.2300270000000006</v>
      </c>
      <c r="E14" s="1">
        <v>-4.2830000000000004</v>
      </c>
      <c r="F14" s="11">
        <f t="shared" si="1"/>
        <v>-7.1722191219367595</v>
      </c>
      <c r="G14" s="34">
        <f>(F14-$E$18)^2</f>
        <v>223.56031262683135</v>
      </c>
      <c r="H14" s="36">
        <f>(E14-F14)^2</f>
        <v>8.3475871345650177</v>
      </c>
      <c r="I14" s="38">
        <f>(E14-$E$18)^2</f>
        <v>145.50907593877551</v>
      </c>
      <c r="J14" s="10"/>
    </row>
    <row r="15" spans="1:19" x14ac:dyDescent="0.3">
      <c r="A15">
        <v>14</v>
      </c>
      <c r="B15" s="1">
        <v>9.6839999999999993</v>
      </c>
      <c r="C15" s="1">
        <v>1.036</v>
      </c>
      <c r="D15" s="49">
        <f t="shared" si="0"/>
        <v>10.032624</v>
      </c>
      <c r="E15" s="1">
        <v>53.517000000000003</v>
      </c>
      <c r="F15" s="11">
        <f t="shared" si="1"/>
        <v>51.461207889483227</v>
      </c>
      <c r="G15" s="34">
        <f>(F15-$E$18)^2</f>
        <v>1908.0728834561071</v>
      </c>
      <c r="H15" s="36">
        <f>(E15-F15)^2</f>
        <v>4.2262812016630225</v>
      </c>
      <c r="I15" s="38">
        <f>(E15-$E$18)^2</f>
        <v>2091.8993045102043</v>
      </c>
      <c r="J15" s="10"/>
    </row>
    <row r="16" spans="1:19" x14ac:dyDescent="0.3">
      <c r="A16" t="s">
        <v>29</v>
      </c>
      <c r="B16">
        <f>COUNT(A2:A15)</f>
        <v>14</v>
      </c>
      <c r="C16">
        <f>COUNT(A2:A15)</f>
        <v>14</v>
      </c>
      <c r="D16">
        <f>COUNT(A2:A15)</f>
        <v>14</v>
      </c>
      <c r="E16">
        <f>COUNT(A2:A15)</f>
        <v>14</v>
      </c>
      <c r="F16" s="10" t="s">
        <v>90</v>
      </c>
      <c r="G16" s="10" t="s">
        <v>19</v>
      </c>
      <c r="H16" s="12" t="s">
        <v>39</v>
      </c>
      <c r="I16" s="10" t="s">
        <v>17</v>
      </c>
      <c r="J16" s="10"/>
    </row>
    <row r="17" spans="1:19" x14ac:dyDescent="0.3">
      <c r="A17" t="s">
        <v>110</v>
      </c>
      <c r="F17" s="11"/>
      <c r="G17" s="34">
        <f>SUM(G2:G15)</f>
        <v>16420.99620126887</v>
      </c>
      <c r="H17" s="48">
        <f>SUM(H2:H15)</f>
        <v>153.11651517378556</v>
      </c>
      <c r="I17" s="38">
        <f>SUM(I2:I15)</f>
        <v>16574.088202857143</v>
      </c>
      <c r="J17" s="10"/>
      <c r="K17" s="10"/>
      <c r="L17" s="21"/>
      <c r="M17" s="21"/>
      <c r="N17" s="21"/>
      <c r="O17" s="21"/>
      <c r="P17" s="21"/>
      <c r="Q17" s="21"/>
      <c r="R17" s="21"/>
      <c r="S17" s="21"/>
    </row>
    <row r="18" spans="1:19" x14ac:dyDescent="0.3">
      <c r="A18" t="s">
        <v>20</v>
      </c>
      <c r="B18" s="1">
        <f>AVERAGE(B2:B15)</f>
        <v>4.2136428571428572</v>
      </c>
      <c r="C18" s="1">
        <f>AVERAGE(C2:C15)</f>
        <v>2.8080714285714286</v>
      </c>
      <c r="E18" s="1">
        <f>AVERAGE(E2:E15)</f>
        <v>7.7797142857142845</v>
      </c>
      <c r="K18" s="21"/>
      <c r="L18" s="21"/>
      <c r="M18" s="21"/>
      <c r="N18" s="27"/>
      <c r="O18" s="28"/>
      <c r="P18" s="21"/>
      <c r="Q18" s="21"/>
      <c r="R18" s="21"/>
      <c r="S18" s="21"/>
    </row>
    <row r="19" spans="1:19" x14ac:dyDescent="0.3">
      <c r="K19" s="21"/>
      <c r="L19" s="21"/>
      <c r="M19" s="21"/>
      <c r="N19" s="27"/>
      <c r="O19" s="28"/>
      <c r="P19" s="21"/>
      <c r="Q19" s="21"/>
      <c r="R19" s="21"/>
      <c r="S19" s="21"/>
    </row>
    <row r="20" spans="1:19" x14ac:dyDescent="0.3">
      <c r="K20" s="21"/>
      <c r="L20" s="21"/>
      <c r="M20" s="21"/>
      <c r="N20" s="27"/>
      <c r="O20" s="28"/>
      <c r="P20" s="21"/>
      <c r="Q20" s="21"/>
      <c r="R20" s="21"/>
      <c r="S20" s="2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81F8E-C31D-4C47-94C8-7454CFA36D68}">
  <dimension ref="A1:I40"/>
  <sheetViews>
    <sheetView workbookViewId="0"/>
  </sheetViews>
  <sheetFormatPr defaultRowHeight="15.6" x14ac:dyDescent="0.3"/>
  <sheetData>
    <row r="1" spans="1:9" x14ac:dyDescent="0.3">
      <c r="A1" t="s">
        <v>40</v>
      </c>
    </row>
    <row r="2" spans="1:9" ht="16.2" thickBot="1" x14ac:dyDescent="0.35"/>
    <row r="3" spans="1:9" x14ac:dyDescent="0.3">
      <c r="A3" s="17" t="s">
        <v>41</v>
      </c>
      <c r="B3" s="17"/>
    </row>
    <row r="4" spans="1:9" x14ac:dyDescent="0.3">
      <c r="A4" s="14" t="s">
        <v>42</v>
      </c>
      <c r="B4" s="14">
        <v>0.99537012864286245</v>
      </c>
    </row>
    <row r="5" spans="1:9" x14ac:dyDescent="0.3">
      <c r="A5" s="14" t="s">
        <v>43</v>
      </c>
      <c r="B5" s="14">
        <v>0.99076169299450856</v>
      </c>
    </row>
    <row r="6" spans="1:9" x14ac:dyDescent="0.3">
      <c r="A6" s="14" t="s">
        <v>44</v>
      </c>
      <c r="B6" s="14">
        <v>0.98799020089286116</v>
      </c>
    </row>
    <row r="7" spans="1:9" x14ac:dyDescent="0.3">
      <c r="A7" s="14" t="s">
        <v>45</v>
      </c>
      <c r="B7" s="14">
        <v>3.9130105437385203</v>
      </c>
    </row>
    <row r="8" spans="1:9" ht="16.2" thickBot="1" x14ac:dyDescent="0.35">
      <c r="A8" s="15" t="s">
        <v>46</v>
      </c>
      <c r="B8" s="15">
        <v>14</v>
      </c>
    </row>
    <row r="10" spans="1:9" ht="16.2" thickBot="1" x14ac:dyDescent="0.35">
      <c r="A10" t="s">
        <v>47</v>
      </c>
    </row>
    <row r="11" spans="1:9" x14ac:dyDescent="0.3">
      <c r="A11" s="16"/>
      <c r="B11" s="16" t="s">
        <v>52</v>
      </c>
      <c r="C11" s="16" t="s">
        <v>53</v>
      </c>
      <c r="D11" s="16" t="s">
        <v>54</v>
      </c>
      <c r="E11" s="16" t="s">
        <v>55</v>
      </c>
      <c r="F11" s="16" t="s">
        <v>56</v>
      </c>
    </row>
    <row r="12" spans="1:9" x14ac:dyDescent="0.3">
      <c r="A12" s="14" t="s">
        <v>48</v>
      </c>
      <c r="B12" s="14">
        <v>3</v>
      </c>
      <c r="C12" s="14">
        <v>16420.971687703055</v>
      </c>
      <c r="D12" s="14">
        <v>5473.6572292343517</v>
      </c>
      <c r="E12" s="14">
        <v>357.48313783956974</v>
      </c>
      <c r="F12" s="14">
        <v>1.814583397938048E-10</v>
      </c>
    </row>
    <row r="13" spans="1:9" x14ac:dyDescent="0.3">
      <c r="A13" s="14" t="s">
        <v>49</v>
      </c>
      <c r="B13" s="14">
        <v>10</v>
      </c>
      <c r="C13" s="14">
        <v>153.11651515408829</v>
      </c>
      <c r="D13" s="14">
        <v>15.31165151540883</v>
      </c>
      <c r="E13" s="14"/>
      <c r="F13" s="14"/>
    </row>
    <row r="14" spans="1:9" ht="16.2" thickBot="1" x14ac:dyDescent="0.35">
      <c r="A14" s="15" t="s">
        <v>50</v>
      </c>
      <c r="B14" s="15">
        <v>13</v>
      </c>
      <c r="C14" s="15">
        <v>16574.088202857143</v>
      </c>
      <c r="D14" s="15"/>
      <c r="E14" s="15"/>
      <c r="F14" s="15"/>
    </row>
    <row r="15" spans="1:9" ht="16.2" thickBot="1" x14ac:dyDescent="0.35"/>
    <row r="16" spans="1:9" x14ac:dyDescent="0.3">
      <c r="A16" s="16"/>
      <c r="B16" s="16" t="s">
        <v>57</v>
      </c>
      <c r="C16" s="16" t="s">
        <v>45</v>
      </c>
      <c r="D16" s="16" t="s">
        <v>58</v>
      </c>
      <c r="E16" s="16" t="s">
        <v>59</v>
      </c>
      <c r="F16" s="16" t="s">
        <v>60</v>
      </c>
      <c r="G16" s="16" t="s">
        <v>61</v>
      </c>
      <c r="H16" s="16" t="s">
        <v>62</v>
      </c>
      <c r="I16" s="16" t="s">
        <v>63</v>
      </c>
    </row>
    <row r="17" spans="1:9" x14ac:dyDescent="0.3">
      <c r="A17" s="14" t="s">
        <v>51</v>
      </c>
      <c r="B17" s="14">
        <v>31.86792695341531</v>
      </c>
      <c r="C17" s="14">
        <v>5.7631454230104531</v>
      </c>
      <c r="D17" s="14">
        <v>5.5296065974973594</v>
      </c>
      <c r="E17" s="14">
        <v>2.5115532662539435E-4</v>
      </c>
      <c r="F17" s="14">
        <v>19.026838726758847</v>
      </c>
      <c r="G17" s="14">
        <v>44.709015180071773</v>
      </c>
      <c r="H17" s="14">
        <v>19.026838726758847</v>
      </c>
      <c r="I17" s="14">
        <v>44.709015180071773</v>
      </c>
    </row>
    <row r="18" spans="1:9" x14ac:dyDescent="0.3">
      <c r="A18" s="14" t="s">
        <v>64</v>
      </c>
      <c r="B18" s="14">
        <v>1.1806600040684985</v>
      </c>
      <c r="C18" s="14">
        <v>0.96987581902666431</v>
      </c>
      <c r="D18" s="14">
        <v>1.2173311066290633</v>
      </c>
      <c r="E18" s="14">
        <v>0.2514249270521175</v>
      </c>
      <c r="F18" s="14">
        <v>-0.9803579899068211</v>
      </c>
      <c r="G18" s="14">
        <v>3.341677998043818</v>
      </c>
      <c r="H18" s="14">
        <v>-0.9803579899068211</v>
      </c>
      <c r="I18" s="14">
        <v>3.341677998043818</v>
      </c>
    </row>
    <row r="19" spans="1:9" x14ac:dyDescent="0.3">
      <c r="A19" s="14" t="s">
        <v>65</v>
      </c>
      <c r="B19" s="14">
        <v>-20.936893041510366</v>
      </c>
      <c r="C19" s="14">
        <v>1.5074853604685063</v>
      </c>
      <c r="D19" s="14">
        <v>-13.888621137258314</v>
      </c>
      <c r="E19" s="14">
        <v>7.3092413071552969E-8</v>
      </c>
      <c r="F19" s="14">
        <v>-24.295779741970779</v>
      </c>
      <c r="G19" s="14">
        <v>-17.578006341049953</v>
      </c>
      <c r="H19" s="14">
        <v>-24.295779741970779</v>
      </c>
      <c r="I19" s="14">
        <v>-17.578006341049953</v>
      </c>
    </row>
    <row r="20" spans="1:9" ht="16.2" thickBot="1" x14ac:dyDescent="0.35">
      <c r="A20" s="15" t="s">
        <v>107</v>
      </c>
      <c r="B20" s="15">
        <v>2.9753263544440762</v>
      </c>
      <c r="C20" s="15">
        <v>0.30494407784263206</v>
      </c>
      <c r="D20" s="15">
        <v>9.7569573263839828</v>
      </c>
      <c r="E20" s="15">
        <v>1.990736038635757E-6</v>
      </c>
      <c r="F20" s="15">
        <v>2.2958686069197807</v>
      </c>
      <c r="G20" s="15">
        <v>3.6547841019683718</v>
      </c>
      <c r="H20" s="15">
        <v>2.2958686069197807</v>
      </c>
      <c r="I20" s="15">
        <v>3.6547841019683718</v>
      </c>
    </row>
    <row r="24" spans="1:9" x14ac:dyDescent="0.3">
      <c r="A24" t="s">
        <v>66</v>
      </c>
      <c r="F24" t="s">
        <v>70</v>
      </c>
    </row>
    <row r="25" spans="1:9" ht="16.2" thickBot="1" x14ac:dyDescent="0.35"/>
    <row r="26" spans="1:9" x14ac:dyDescent="0.3">
      <c r="A26" s="16" t="s">
        <v>67</v>
      </c>
      <c r="B26" s="16" t="s">
        <v>68</v>
      </c>
      <c r="C26" s="16" t="s">
        <v>49</v>
      </c>
      <c r="D26" s="16" t="s">
        <v>69</v>
      </c>
      <c r="F26" s="16" t="s">
        <v>71</v>
      </c>
      <c r="G26" s="16" t="s">
        <v>72</v>
      </c>
    </row>
    <row r="27" spans="1:9" x14ac:dyDescent="0.3">
      <c r="A27" s="14">
        <v>1</v>
      </c>
      <c r="B27" s="14">
        <v>-41.359731785125184</v>
      </c>
      <c r="C27" s="14">
        <v>-2.9772682148748189</v>
      </c>
      <c r="D27" s="14">
        <v>-0.86751824831164759</v>
      </c>
      <c r="F27" s="14">
        <v>3.5714285714285716</v>
      </c>
      <c r="G27" s="14">
        <v>-72.78</v>
      </c>
    </row>
    <row r="28" spans="1:9" x14ac:dyDescent="0.3">
      <c r="A28" s="14">
        <v>2</v>
      </c>
      <c r="B28" s="14">
        <v>34.68430943129075</v>
      </c>
      <c r="C28" s="14">
        <v>-3.3263094312907491</v>
      </c>
      <c r="D28" s="14">
        <v>-0.96922209317886121</v>
      </c>
      <c r="F28" s="14">
        <v>10.714285714285715</v>
      </c>
      <c r="G28" s="14">
        <v>-44.337000000000003</v>
      </c>
    </row>
    <row r="29" spans="1:9" x14ac:dyDescent="0.3">
      <c r="A29" s="14">
        <v>3</v>
      </c>
      <c r="B29" s="14">
        <v>24.124529582052709</v>
      </c>
      <c r="C29" s="14">
        <v>2.1824704179472896</v>
      </c>
      <c r="D29" s="14">
        <v>0.63592957614980228</v>
      </c>
      <c r="F29" s="14">
        <v>17.857142857142858</v>
      </c>
      <c r="G29" s="14">
        <v>-33.908999999999999</v>
      </c>
    </row>
    <row r="30" spans="1:9" x14ac:dyDescent="0.3">
      <c r="A30" s="14">
        <v>4</v>
      </c>
      <c r="B30" s="14">
        <v>-70.594115575678615</v>
      </c>
      <c r="C30" s="14">
        <v>-2.1858844243213866</v>
      </c>
      <c r="D30" s="14">
        <v>-0.63692435143225234</v>
      </c>
      <c r="F30" s="14">
        <v>25.000000000000004</v>
      </c>
      <c r="G30" s="14">
        <v>-4.2830000000000004</v>
      </c>
    </row>
    <row r="31" spans="1:9" x14ac:dyDescent="0.3">
      <c r="A31" s="14">
        <v>5</v>
      </c>
      <c r="B31" s="14">
        <v>35.006238004029264</v>
      </c>
      <c r="C31" s="14">
        <v>-8.0012380040292648</v>
      </c>
      <c r="D31" s="14">
        <v>-2.3314056633865952</v>
      </c>
      <c r="F31" s="14">
        <v>32.142857142857146</v>
      </c>
      <c r="G31" s="14">
        <v>4.0990000000000002</v>
      </c>
    </row>
    <row r="32" spans="1:9" x14ac:dyDescent="0.3">
      <c r="A32" s="14">
        <v>6</v>
      </c>
      <c r="B32" s="14">
        <v>32.712540433985637</v>
      </c>
      <c r="C32" s="14">
        <v>1.21845956601436</v>
      </c>
      <c r="D32" s="14">
        <v>0.3550354996792896</v>
      </c>
      <c r="F32" s="14">
        <v>39.285714285714285</v>
      </c>
      <c r="G32" s="14">
        <v>9.68</v>
      </c>
    </row>
    <row r="33" spans="1:7" x14ac:dyDescent="0.3">
      <c r="A33" s="14">
        <v>7</v>
      </c>
      <c r="B33" s="14">
        <v>28.253503723732074</v>
      </c>
      <c r="C33" s="14">
        <v>2.7944962762679246</v>
      </c>
      <c r="D33" s="14">
        <v>0.81426204813841474</v>
      </c>
      <c r="F33" s="14">
        <v>46.428571428571431</v>
      </c>
      <c r="G33" s="14">
        <v>9.8859999999999992</v>
      </c>
    </row>
    <row r="34" spans="1:7" x14ac:dyDescent="0.3">
      <c r="A34" s="14">
        <v>8</v>
      </c>
      <c r="B34" s="14">
        <v>12.748382620305087</v>
      </c>
      <c r="C34" s="14">
        <v>-2.8623826203050875</v>
      </c>
      <c r="D34" s="14">
        <v>-0.83404281292445792</v>
      </c>
      <c r="F34" s="14">
        <v>53.571428571428569</v>
      </c>
      <c r="G34" s="14">
        <v>26.306999999999999</v>
      </c>
    </row>
    <row r="35" spans="1:7" x14ac:dyDescent="0.3">
      <c r="A35" s="14">
        <v>9</v>
      </c>
      <c r="B35" s="14">
        <v>6.8971544917070133</v>
      </c>
      <c r="C35" s="14">
        <v>2.7828455082929864</v>
      </c>
      <c r="D35" s="14">
        <v>0.81086724018170908</v>
      </c>
      <c r="F35" s="14">
        <v>60.714285714285715</v>
      </c>
      <c r="G35" s="14">
        <v>27.004999999999999</v>
      </c>
    </row>
    <row r="36" spans="1:7" x14ac:dyDescent="0.3">
      <c r="A36" s="14">
        <v>10</v>
      </c>
      <c r="B36" s="14">
        <v>0.20538377341332392</v>
      </c>
      <c r="C36" s="14">
        <v>3.8936162265866763</v>
      </c>
      <c r="D36" s="14">
        <v>1.1345242970083909</v>
      </c>
      <c r="F36" s="14">
        <v>67.857142857142861</v>
      </c>
      <c r="G36" s="14">
        <v>31.047999999999998</v>
      </c>
    </row>
    <row r="37" spans="1:7" x14ac:dyDescent="0.3">
      <c r="A37" s="14">
        <v>11</v>
      </c>
      <c r="B37" s="14">
        <v>38.281450393327596</v>
      </c>
      <c r="C37" s="14">
        <v>-0.88745039332759745</v>
      </c>
      <c r="D37" s="14">
        <v>-0.25858584283291053</v>
      </c>
      <c r="F37" s="14">
        <v>75</v>
      </c>
      <c r="G37" s="14">
        <v>31.358000000000001</v>
      </c>
    </row>
    <row r="38" spans="1:7" x14ac:dyDescent="0.3">
      <c r="A38" s="14">
        <v>12</v>
      </c>
      <c r="B38" s="14">
        <v>-36.332552386303234</v>
      </c>
      <c r="C38" s="14">
        <v>2.4235523863032356</v>
      </c>
      <c r="D38" s="14">
        <v>0.70617618874680266</v>
      </c>
      <c r="F38" s="14">
        <v>82.142857142857139</v>
      </c>
      <c r="G38" s="14">
        <v>33.930999999999997</v>
      </c>
    </row>
    <row r="39" spans="1:7" x14ac:dyDescent="0.3">
      <c r="A39" s="14">
        <v>13</v>
      </c>
      <c r="B39" s="14">
        <v>-7.1722405399744726</v>
      </c>
      <c r="C39" s="14">
        <v>2.8892405399744723</v>
      </c>
      <c r="D39" s="14">
        <v>0.84186869011901877</v>
      </c>
      <c r="F39" s="14">
        <v>89.285714285714292</v>
      </c>
      <c r="G39" s="14">
        <v>37.393999999999998</v>
      </c>
    </row>
    <row r="40" spans="1:7" ht="16.2" thickBot="1" x14ac:dyDescent="0.35">
      <c r="A40" s="15">
        <v>14</v>
      </c>
      <c r="B40" s="15">
        <v>51.461147833238059</v>
      </c>
      <c r="C40" s="15">
        <v>2.0558521667619445</v>
      </c>
      <c r="D40" s="15">
        <v>0.59903547204329233</v>
      </c>
      <c r="F40" s="15">
        <v>96.428571428571431</v>
      </c>
      <c r="G40" s="15">
        <v>53.517000000000003</v>
      </c>
    </row>
  </sheetData>
  <sortState ref="G27:G40">
    <sortCondition ref="G27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4BE55-483B-4EF9-964A-CCF90FA5D081}">
  <dimension ref="A1:U18"/>
  <sheetViews>
    <sheetView workbookViewId="0">
      <selection activeCell="M7" sqref="M7"/>
    </sheetView>
  </sheetViews>
  <sheetFormatPr defaultRowHeight="15.6" x14ac:dyDescent="0.3"/>
  <cols>
    <col min="2" max="3" width="8.83203125" bestFit="1" customWidth="1"/>
    <col min="4" max="4" width="8.58203125" customWidth="1"/>
    <col min="19" max="19" width="9" bestFit="1" customWidth="1"/>
  </cols>
  <sheetData>
    <row r="1" spans="1:21" x14ac:dyDescent="0.3">
      <c r="A1" t="s">
        <v>3</v>
      </c>
      <c r="B1" t="s">
        <v>0</v>
      </c>
      <c r="C1" t="s">
        <v>1</v>
      </c>
      <c r="D1" t="s">
        <v>105</v>
      </c>
      <c r="E1" t="s">
        <v>108</v>
      </c>
      <c r="F1" t="s">
        <v>109</v>
      </c>
      <c r="G1" t="s">
        <v>2</v>
      </c>
      <c r="H1" s="10" t="s">
        <v>77</v>
      </c>
      <c r="I1" s="18" t="s">
        <v>73</v>
      </c>
      <c r="J1" s="19" t="s">
        <v>74</v>
      </c>
      <c r="K1" s="20" t="s">
        <v>75</v>
      </c>
      <c r="N1" s="10"/>
    </row>
    <row r="2" spans="1:21" x14ac:dyDescent="0.3">
      <c r="A2">
        <v>1</v>
      </c>
      <c r="B2" s="1">
        <v>1.496</v>
      </c>
      <c r="C2" s="1">
        <v>4.5490000000000004</v>
      </c>
      <c r="D2" s="49">
        <f>B2*C2</f>
        <v>6.8053040000000005</v>
      </c>
      <c r="E2" s="49">
        <f>B2*B2</f>
        <v>2.238016</v>
      </c>
      <c r="F2" s="49">
        <f>C2*C2</f>
        <v>20.693401000000005</v>
      </c>
      <c r="G2" s="1">
        <v>-44.337000000000003</v>
      </c>
      <c r="H2" s="10">
        <f>$N$5+($O$5*B2)+($P$5*C2)+($Q$5*D2)+($R$5*E2)+($S$5*F2)</f>
        <v>-43.578922637107297</v>
      </c>
      <c r="I2" s="29">
        <f>(H2-$G$18)^2</f>
        <v>2637.7095865702122</v>
      </c>
      <c r="J2" s="30">
        <f>(G2-H2)^2</f>
        <v>0.57468128813035979</v>
      </c>
      <c r="K2" s="31">
        <f>(G2-$G$18)^2</f>
        <v>2716.1519079387758</v>
      </c>
      <c r="N2" s="10"/>
    </row>
    <row r="3" spans="1:21" x14ac:dyDescent="0.3">
      <c r="A3">
        <v>2</v>
      </c>
      <c r="B3" s="1">
        <v>6.5529999999999999</v>
      </c>
      <c r="C3" s="1">
        <v>3.4180000000000001</v>
      </c>
      <c r="D3" s="49">
        <f t="shared" ref="D3:D15" si="0">B3*C3</f>
        <v>22.398154000000002</v>
      </c>
      <c r="E3" s="49">
        <f t="shared" ref="E3:E14" si="1">B3*B3</f>
        <v>42.941808999999999</v>
      </c>
      <c r="F3" s="49">
        <f t="shared" ref="F3:F15" si="2">C3*C3</f>
        <v>11.682724</v>
      </c>
      <c r="G3" s="1">
        <v>31.358000000000001</v>
      </c>
      <c r="H3" s="10">
        <f>$N$5+($O$5*B3)+($P$5*C3)+($Q$5*D3)+($R$5*E3)+($S$5*F3)</f>
        <v>31.538028030178985</v>
      </c>
      <c r="I3" s="29">
        <f>(H3-$G$18)^2</f>
        <v>564.45747198042034</v>
      </c>
      <c r="J3" s="30">
        <f>(G3-H3)^2</f>
        <v>3.2410091650125435E-2</v>
      </c>
      <c r="K3" s="31">
        <f>(G3-$G$18)^2</f>
        <v>555.93555722448991</v>
      </c>
      <c r="M3" t="s">
        <v>4</v>
      </c>
      <c r="N3" s="42" t="s">
        <v>5</v>
      </c>
      <c r="O3" s="42" t="s">
        <v>6</v>
      </c>
      <c r="P3" s="42" t="s">
        <v>7</v>
      </c>
      <c r="Q3" s="42" t="s">
        <v>8</v>
      </c>
      <c r="R3" s="42" t="s">
        <v>9</v>
      </c>
      <c r="S3" s="42" t="s">
        <v>10</v>
      </c>
    </row>
    <row r="4" spans="1:21" x14ac:dyDescent="0.3">
      <c r="A4">
        <v>3</v>
      </c>
      <c r="B4" s="1">
        <v>5.3540000000000001</v>
      </c>
      <c r="C4" s="1">
        <v>2.8090000000000002</v>
      </c>
      <c r="D4" s="49">
        <f t="shared" si="0"/>
        <v>15.039386</v>
      </c>
      <c r="E4" s="49">
        <f t="shared" si="1"/>
        <v>28.665316000000001</v>
      </c>
      <c r="F4" s="49">
        <f t="shared" si="2"/>
        <v>7.8904810000000012</v>
      </c>
      <c r="G4" s="1">
        <v>26.306999999999999</v>
      </c>
      <c r="H4" s="10">
        <f>$N$5+($O$5*B4)+($P$5*C4)+($Q$5*D4)+($R$5*E4)+($S$5*F4)</f>
        <v>25.826217621573122</v>
      </c>
      <c r="I4" s="29">
        <f>(H4-$G$18)^2</f>
        <v>325.67628265116412</v>
      </c>
      <c r="J4" s="30">
        <f>(G4-H4)^2</f>
        <v>0.23115169540580474</v>
      </c>
      <c r="K4" s="31">
        <f>(G4-$G$18)^2</f>
        <v>343.26031593877548</v>
      </c>
      <c r="N4" s="42" t="s">
        <v>11</v>
      </c>
      <c r="O4" s="42" t="s">
        <v>12</v>
      </c>
      <c r="P4" s="42" t="s">
        <v>14</v>
      </c>
      <c r="Q4" s="42" t="s">
        <v>13</v>
      </c>
      <c r="R4" s="42" t="s">
        <v>15</v>
      </c>
      <c r="S4" s="42" t="s">
        <v>16</v>
      </c>
    </row>
    <row r="5" spans="1:21" x14ac:dyDescent="0.3">
      <c r="A5">
        <v>4</v>
      </c>
      <c r="B5" s="1">
        <v>8.3000000000000004E-2</v>
      </c>
      <c r="C5" s="1">
        <v>4.9569999999999999</v>
      </c>
      <c r="D5" s="49">
        <f t="shared" si="0"/>
        <v>0.41143099999999999</v>
      </c>
      <c r="E5" s="49">
        <f t="shared" si="1"/>
        <v>6.889000000000001E-3</v>
      </c>
      <c r="F5" s="49">
        <f t="shared" si="2"/>
        <v>24.571849</v>
      </c>
      <c r="G5" s="1">
        <v>-72.78</v>
      </c>
      <c r="H5" s="10">
        <f>$N$5+($O$5*B5)+($P$5*C5)+($Q$5*D5)+($R$5*E5)+($S$5*F5)</f>
        <v>-73.062285907244728</v>
      </c>
      <c r="I5" s="29">
        <f>(H5-$G$18)^2</f>
        <v>6535.4289951983837</v>
      </c>
      <c r="J5" s="30">
        <f>(G5-H5)^2</f>
        <v>7.9685333428978752E-2</v>
      </c>
      <c r="K5" s="31">
        <f>(G5-$G$18)^2</f>
        <v>6489.8675657959175</v>
      </c>
      <c r="M5" t="s">
        <v>22</v>
      </c>
      <c r="N5" s="43">
        <v>9.6269253644861426</v>
      </c>
      <c r="O5" s="43">
        <v>4.1135679474727977</v>
      </c>
      <c r="P5" s="43">
        <v>-4.5455511123474039</v>
      </c>
      <c r="Q5" s="43">
        <v>1.9278464611627351</v>
      </c>
      <c r="R5" s="43">
        <v>-8.2617378989004314E-2</v>
      </c>
      <c r="S5" s="43">
        <v>-2.4943563341002064</v>
      </c>
    </row>
    <row r="6" spans="1:21" x14ac:dyDescent="0.3">
      <c r="A6">
        <v>5</v>
      </c>
      <c r="B6" s="1">
        <v>4.3380000000000001</v>
      </c>
      <c r="C6" s="1">
        <v>0.247</v>
      </c>
      <c r="D6" s="49">
        <f t="shared" si="0"/>
        <v>1.0714859999999999</v>
      </c>
      <c r="E6" s="49">
        <f t="shared" si="1"/>
        <v>18.818244</v>
      </c>
      <c r="F6" s="49">
        <f t="shared" si="2"/>
        <v>6.1009000000000001E-2</v>
      </c>
      <c r="G6" s="1">
        <v>27.004999999999999</v>
      </c>
      <c r="H6" s="10">
        <f>$N$5+($O$5*B6)+($P$5*C6)+($Q$5*D6)+($R$5*E6)+($S$5*F6)</f>
        <v>26.707600307116067</v>
      </c>
      <c r="I6" s="29">
        <f>(H6-$G$18)^2</f>
        <v>358.26486923917702</v>
      </c>
      <c r="J6" s="30">
        <f>(G6-H6)^2</f>
        <v>8.844657732745706E-2</v>
      </c>
      <c r="K6" s="31">
        <f>(G6-$G$18)^2</f>
        <v>369.61161079591835</v>
      </c>
    </row>
    <row r="7" spans="1:21" x14ac:dyDescent="0.3">
      <c r="A7">
        <v>6</v>
      </c>
      <c r="B7" s="1">
        <v>5.6959999999999997</v>
      </c>
      <c r="C7" s="1">
        <v>1.474</v>
      </c>
      <c r="D7" s="49">
        <f t="shared" si="0"/>
        <v>8.3959039999999998</v>
      </c>
      <c r="E7" s="49">
        <f t="shared" si="1"/>
        <v>32.444415999999997</v>
      </c>
      <c r="F7" s="49">
        <f t="shared" si="2"/>
        <v>2.1726760000000001</v>
      </c>
      <c r="G7" s="1">
        <v>33.930999999999997</v>
      </c>
      <c r="H7" s="10">
        <f>$N$5+($O$5*B7)+($P$5*C7)+($Q$5*D7)+($R$5*E7)+($S$5*F7)</f>
        <v>34.443779113056756</v>
      </c>
      <c r="I7" s="29">
        <f>(H7-$G$18)^2</f>
        <v>710.97235311672193</v>
      </c>
      <c r="J7" s="30">
        <f>(G7-H7)^2</f>
        <v>0.26294241878727614</v>
      </c>
      <c r="K7" s="31">
        <f>(G7-$G$18)^2</f>
        <v>683.88974451020397</v>
      </c>
      <c r="M7" s="42"/>
      <c r="N7" s="42" t="s">
        <v>30</v>
      </c>
      <c r="O7" s="42"/>
      <c r="P7" s="42" t="s">
        <v>34</v>
      </c>
      <c r="Q7" s="42"/>
      <c r="R7" s="42" t="s">
        <v>35</v>
      </c>
      <c r="S7" s="42"/>
      <c r="T7" s="42" t="s">
        <v>36</v>
      </c>
      <c r="U7" s="42"/>
    </row>
    <row r="8" spans="1:21" x14ac:dyDescent="0.3">
      <c r="A8">
        <v>7</v>
      </c>
      <c r="B8" s="1">
        <v>5.57</v>
      </c>
      <c r="C8" s="1">
        <v>2.335</v>
      </c>
      <c r="D8" s="49">
        <f t="shared" si="0"/>
        <v>13.00595</v>
      </c>
      <c r="E8" s="49">
        <f t="shared" si="1"/>
        <v>31.024900000000002</v>
      </c>
      <c r="F8" s="49">
        <f t="shared" si="2"/>
        <v>5.4522249999999994</v>
      </c>
      <c r="G8" s="1">
        <v>31.047999999999998</v>
      </c>
      <c r="H8" s="10">
        <f>$N$5+($O$5*B8)+($P$5*C8)+($Q$5*D8)+($R$5*E8)+($S$5*F8)</f>
        <v>30.836123781052457</v>
      </c>
      <c r="I8" s="29">
        <f>(H8-$G$18)^2</f>
        <v>531.59801881672024</v>
      </c>
      <c r="J8" s="30">
        <f>(G8-H8)^2</f>
        <v>4.4891532155506397E-2</v>
      </c>
      <c r="K8" s="31">
        <f>(G8-$G$18)^2</f>
        <v>541.41312008163266</v>
      </c>
      <c r="M8" s="42" t="s">
        <v>26</v>
      </c>
      <c r="N8" s="42" t="s">
        <v>31</v>
      </c>
      <c r="O8" s="42">
        <v>5</v>
      </c>
      <c r="P8" s="44" t="s">
        <v>97</v>
      </c>
      <c r="Q8" s="45">
        <f>SUM(I2:I15)</f>
        <v>16570.69633086869</v>
      </c>
      <c r="R8" s="42" t="s">
        <v>98</v>
      </c>
      <c r="S8" s="42">
        <f>Q8/O8</f>
        <v>3314.1392661737382</v>
      </c>
      <c r="T8" s="42" t="s">
        <v>37</v>
      </c>
      <c r="U8" s="42">
        <f>S8/S9</f>
        <v>7771.9110093745039</v>
      </c>
    </row>
    <row r="9" spans="1:21" x14ac:dyDescent="0.3">
      <c r="A9">
        <v>8</v>
      </c>
      <c r="B9" s="1">
        <v>4.79</v>
      </c>
      <c r="C9" s="1">
        <v>3.706</v>
      </c>
      <c r="D9" s="49">
        <f t="shared" si="0"/>
        <v>17.751740000000002</v>
      </c>
      <c r="E9" s="49">
        <f t="shared" si="1"/>
        <v>22.944099999999999</v>
      </c>
      <c r="F9" s="49">
        <f t="shared" si="2"/>
        <v>13.734436000000001</v>
      </c>
      <c r="G9" s="1">
        <v>9.8859999999999992</v>
      </c>
      <c r="H9" s="10">
        <f>$N$5+($O$5*B9)+($P$5*C9)+($Q$5*D9)+($R$5*E9)+($S$5*F9)</f>
        <v>10.553573711846816</v>
      </c>
      <c r="I9" s="29">
        <f>(H9-$G$18)^2</f>
        <v>7.6942961159442982</v>
      </c>
      <c r="J9" s="30">
        <f>(G9-H9)^2</f>
        <v>0.44565466074893706</v>
      </c>
      <c r="K9" s="31">
        <f>(G9-$G$18)^2</f>
        <v>4.4364395102040834</v>
      </c>
      <c r="M9" s="42" t="s">
        <v>27</v>
      </c>
      <c r="N9" s="42" t="s">
        <v>32</v>
      </c>
      <c r="O9" s="42">
        <v>8</v>
      </c>
      <c r="P9" s="44" t="s">
        <v>99</v>
      </c>
      <c r="Q9" s="45">
        <f>SUM(J2:J15)</f>
        <v>3.4114021760426363</v>
      </c>
      <c r="R9" s="42" t="s">
        <v>100</v>
      </c>
      <c r="S9" s="42">
        <f>Q9/O9</f>
        <v>0.42642527200532954</v>
      </c>
      <c r="T9" s="42"/>
      <c r="U9" s="42"/>
    </row>
    <row r="10" spans="1:21" x14ac:dyDescent="0.3">
      <c r="A10">
        <v>9</v>
      </c>
      <c r="B10" s="1">
        <v>2.7949999999999999</v>
      </c>
      <c r="C10" s="1">
        <v>2.2400000000000002</v>
      </c>
      <c r="D10" s="49">
        <f t="shared" si="0"/>
        <v>6.2608000000000006</v>
      </c>
      <c r="E10" s="49">
        <f t="shared" si="1"/>
        <v>7.8120249999999993</v>
      </c>
      <c r="F10" s="49">
        <f t="shared" si="2"/>
        <v>5.0176000000000007</v>
      </c>
      <c r="G10" s="1">
        <v>9.68</v>
      </c>
      <c r="H10" s="10">
        <f>$N$5+($O$5*B10)+($P$5*C10)+($Q$5*D10)+($R$5*E10)+($S$5*F10)</f>
        <v>9.8510830379843064</v>
      </c>
      <c r="I10" s="29">
        <f>(H10-$G$18)^2</f>
        <v>4.2905685078806677</v>
      </c>
      <c r="J10" s="30">
        <f>(G10-H10)^2</f>
        <v>2.9269405885939723E-2</v>
      </c>
      <c r="K10" s="31">
        <f>(G10-$G$18)^2</f>
        <v>3.6110857959183709</v>
      </c>
      <c r="M10" s="42" t="s">
        <v>28</v>
      </c>
      <c r="N10" s="42" t="s">
        <v>33</v>
      </c>
      <c r="O10" s="42">
        <v>13</v>
      </c>
      <c r="P10" s="44" t="s">
        <v>101</v>
      </c>
      <c r="Q10" s="45">
        <f>SUM(K2:K15)</f>
        <v>16574.088202857143</v>
      </c>
      <c r="R10" s="42"/>
      <c r="S10" s="42"/>
      <c r="T10" s="42"/>
      <c r="U10" s="42"/>
    </row>
    <row r="11" spans="1:21" x14ac:dyDescent="0.3">
      <c r="A11">
        <v>10</v>
      </c>
      <c r="B11" s="1">
        <v>2.9169999999999998</v>
      </c>
      <c r="C11" s="1">
        <v>2.8639999999999999</v>
      </c>
      <c r="D11" s="49">
        <f t="shared" si="0"/>
        <v>8.3542879999999986</v>
      </c>
      <c r="E11" s="49">
        <f t="shared" si="1"/>
        <v>8.5088889999999981</v>
      </c>
      <c r="F11" s="49">
        <f t="shared" si="2"/>
        <v>8.202496</v>
      </c>
      <c r="G11" s="1">
        <v>4.0990000000000002</v>
      </c>
      <c r="H11" s="10">
        <f>$N$5+($O$5*B11)+($P$5*C11)+($Q$5*D11)+($R$5*E11)+($S$5*F11)</f>
        <v>3.5505992775156514</v>
      </c>
      <c r="I11" s="29">
        <f>(H11-$G$18)^2</f>
        <v>17.885413752570923</v>
      </c>
      <c r="J11" s="30">
        <f>(G11-H11)^2</f>
        <v>0.30074335242135575</v>
      </c>
      <c r="K11" s="31">
        <f>(G11-$G$18)^2</f>
        <v>13.547657653061213</v>
      </c>
      <c r="N11" s="10"/>
    </row>
    <row r="12" spans="1:21" x14ac:dyDescent="0.3">
      <c r="A12">
        <v>11</v>
      </c>
      <c r="B12" s="1">
        <v>6.8550000000000004</v>
      </c>
      <c r="C12" s="1">
        <v>3.105</v>
      </c>
      <c r="D12" s="49">
        <f t="shared" si="0"/>
        <v>21.284775</v>
      </c>
      <c r="E12" s="49">
        <f t="shared" si="1"/>
        <v>46.991025000000008</v>
      </c>
      <c r="F12" s="49">
        <f t="shared" si="2"/>
        <v>9.6410249999999991</v>
      </c>
      <c r="G12" s="1">
        <v>37.393999999999998</v>
      </c>
      <c r="H12" s="10">
        <f>$N$5+($O$5*B12)+($P$5*C12)+($Q$5*D12)+($R$5*E12)+($S$5*F12)</f>
        <v>36.814848503493323</v>
      </c>
      <c r="I12" s="29">
        <f>(H12-$G$18)^2</f>
        <v>843.03901904444319</v>
      </c>
      <c r="J12" s="30">
        <f>(G12-H12)^2</f>
        <v>0.33541645590592151</v>
      </c>
      <c r="K12" s="31">
        <f>(G12-$G$18)^2</f>
        <v>877.00591836734691</v>
      </c>
      <c r="N12" s="10"/>
    </row>
    <row r="13" spans="1:21" x14ac:dyDescent="0.3">
      <c r="A13">
        <v>12</v>
      </c>
      <c r="B13" s="1">
        <v>1.2070000000000001</v>
      </c>
      <c r="C13" s="1">
        <v>4.0140000000000002</v>
      </c>
      <c r="D13" s="49">
        <f t="shared" si="0"/>
        <v>4.8448980000000006</v>
      </c>
      <c r="E13" s="49">
        <f t="shared" si="1"/>
        <v>1.4568490000000003</v>
      </c>
      <c r="F13" s="49">
        <f t="shared" si="2"/>
        <v>16.112196000000001</v>
      </c>
      <c r="G13" s="1">
        <v>-33.908999999999999</v>
      </c>
      <c r="H13" s="10">
        <f>$N$5+($O$5*B13)+($P$5*C13)+($Q$5*D13)+($R$5*E13)+($S$5*F13)</f>
        <v>-34.623540018709015</v>
      </c>
      <c r="I13" s="29">
        <f>(H13-$G$18)^2</f>
        <v>1798.035975605593</v>
      </c>
      <c r="J13" s="30">
        <f>(G13-H13)^2</f>
        <v>0.51056743833668106</v>
      </c>
      <c r="K13" s="31">
        <f>(G13-$G$18)^2</f>
        <v>1737.9488987959182</v>
      </c>
      <c r="N13" s="10"/>
    </row>
    <row r="14" spans="1:21" x14ac:dyDescent="0.3">
      <c r="A14">
        <v>13</v>
      </c>
      <c r="B14" s="1">
        <v>1.653</v>
      </c>
      <c r="C14" s="1">
        <v>2.5590000000000002</v>
      </c>
      <c r="D14" s="49">
        <f t="shared" si="0"/>
        <v>4.2300270000000006</v>
      </c>
      <c r="E14" s="49">
        <f t="shared" si="1"/>
        <v>2.7324090000000001</v>
      </c>
      <c r="F14" s="49">
        <f t="shared" si="2"/>
        <v>6.5484810000000007</v>
      </c>
      <c r="G14" s="1">
        <v>-4.2830000000000004</v>
      </c>
      <c r="H14" s="10">
        <f>$N$5+($O$5*B14)+($P$5*C14)+($Q$5*D14)+($R$5*E14)+($S$5*F14)</f>
        <v>-3.6105590632563249</v>
      </c>
      <c r="I14" s="29">
        <f>(H14-$G$18)^2</f>
        <v>129.73832696427013</v>
      </c>
      <c r="J14" s="30">
        <f>(G14-H14)^2</f>
        <v>0.45217681340871174</v>
      </c>
      <c r="K14" s="31">
        <f>(G14-$G$18)^2</f>
        <v>145.50907593877551</v>
      </c>
      <c r="N14" s="10"/>
    </row>
    <row r="15" spans="1:21" x14ac:dyDescent="0.3">
      <c r="A15">
        <v>14</v>
      </c>
      <c r="B15" s="1">
        <v>9.6839999999999993</v>
      </c>
      <c r="C15" s="1">
        <v>1.036</v>
      </c>
      <c r="D15" s="49">
        <f t="shared" si="0"/>
        <v>10.032624</v>
      </c>
      <c r="E15" s="49">
        <f>B15*B15</f>
        <v>93.779855999999981</v>
      </c>
      <c r="F15" s="49">
        <f t="shared" si="2"/>
        <v>1.073296</v>
      </c>
      <c r="G15" s="1">
        <v>53.517000000000003</v>
      </c>
      <c r="H15" s="10">
        <f>$N$5+($O$5*B15)+($P$5*C15)+($Q$5*D15)+($R$5*E15)+($S$5*F15)</f>
        <v>53.669856509346452</v>
      </c>
      <c r="I15" s="29">
        <f>(H15-$G$18)^2</f>
        <v>2105.9051533051879</v>
      </c>
      <c r="J15" s="30">
        <f>(G15-H15)^2</f>
        <v>2.3365112449581154E-2</v>
      </c>
      <c r="K15" s="31">
        <f>(G15-$G$18)^2</f>
        <v>2091.8993045102043</v>
      </c>
      <c r="N15" s="10"/>
    </row>
    <row r="16" spans="1:21" x14ac:dyDescent="0.3">
      <c r="A16" t="s">
        <v>29</v>
      </c>
      <c r="B16">
        <f>COUNT(A2:A15)</f>
        <v>14</v>
      </c>
      <c r="C16">
        <f>COUNT(A2:A15)</f>
        <v>14</v>
      </c>
      <c r="D16">
        <f>COUNT(A2:A15)</f>
        <v>14</v>
      </c>
      <c r="E16">
        <f>COUNT(A2:A15)</f>
        <v>14</v>
      </c>
      <c r="F16">
        <f>COUNT(A2:A15)</f>
        <v>14</v>
      </c>
      <c r="G16">
        <f>COUNT(A2:A15)</f>
        <v>14</v>
      </c>
      <c r="H16" s="10" t="s">
        <v>79</v>
      </c>
      <c r="I16" s="10" t="s">
        <v>19</v>
      </c>
      <c r="J16" s="12" t="s">
        <v>39</v>
      </c>
      <c r="K16" s="10" t="s">
        <v>17</v>
      </c>
      <c r="N16" s="10"/>
    </row>
    <row r="17" spans="1:14" x14ac:dyDescent="0.3">
      <c r="A17" t="s">
        <v>110</v>
      </c>
      <c r="H17" s="11"/>
      <c r="I17" s="29">
        <f>SUM(I2:I15)</f>
        <v>16570.69633086869</v>
      </c>
      <c r="J17" s="32">
        <f>SUM(J2:J15)</f>
        <v>3.4114021760426363</v>
      </c>
      <c r="K17" s="31">
        <f>SUM(K2:K15)</f>
        <v>16574.088202857143</v>
      </c>
      <c r="N17" s="10"/>
    </row>
    <row r="18" spans="1:14" x14ac:dyDescent="0.3">
      <c r="A18" t="s">
        <v>20</v>
      </c>
      <c r="B18" s="1">
        <f>AVERAGE(B2:B15)</f>
        <v>4.2136428571428572</v>
      </c>
      <c r="C18" s="1">
        <f>AVERAGE(C2:C15)</f>
        <v>2.8080714285714286</v>
      </c>
      <c r="G18" s="1">
        <f>AVERAGE(G2:G15)</f>
        <v>7.7797142857142845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8CB83-45C3-490C-9FCC-F0C948D68AE8}">
  <dimension ref="A1:I42"/>
  <sheetViews>
    <sheetView workbookViewId="0"/>
  </sheetViews>
  <sheetFormatPr defaultRowHeight="15.6" x14ac:dyDescent="0.3"/>
  <sheetData>
    <row r="1" spans="1:9" x14ac:dyDescent="0.3">
      <c r="A1" t="s">
        <v>40</v>
      </c>
    </row>
    <row r="2" spans="1:9" ht="16.2" thickBot="1" x14ac:dyDescent="0.35"/>
    <row r="3" spans="1:9" x14ac:dyDescent="0.3">
      <c r="A3" s="17" t="s">
        <v>41</v>
      </c>
      <c r="B3" s="17"/>
    </row>
    <row r="4" spans="1:9" x14ac:dyDescent="0.3">
      <c r="A4" s="14" t="s">
        <v>42</v>
      </c>
      <c r="B4" s="14">
        <v>0.9998970809901474</v>
      </c>
    </row>
    <row r="5" spans="1:9" x14ac:dyDescent="0.3">
      <c r="A5" s="14" t="s">
        <v>43</v>
      </c>
      <c r="B5" s="14">
        <v>0.99979417257261738</v>
      </c>
    </row>
    <row r="6" spans="1:9" x14ac:dyDescent="0.3">
      <c r="A6" s="14" t="s">
        <v>44</v>
      </c>
      <c r="B6" s="14">
        <v>0.99966553043050332</v>
      </c>
    </row>
    <row r="7" spans="1:9" x14ac:dyDescent="0.3">
      <c r="A7" s="14" t="s">
        <v>45</v>
      </c>
      <c r="B7" s="14">
        <v>0.65301243632920647</v>
      </c>
    </row>
    <row r="8" spans="1:9" ht="16.2" thickBot="1" x14ac:dyDescent="0.35">
      <c r="A8" s="15" t="s">
        <v>46</v>
      </c>
      <c r="B8" s="15">
        <v>14</v>
      </c>
    </row>
    <row r="10" spans="1:9" ht="16.2" thickBot="1" x14ac:dyDescent="0.35">
      <c r="A10" t="s">
        <v>47</v>
      </c>
    </row>
    <row r="11" spans="1:9" x14ac:dyDescent="0.3">
      <c r="A11" s="16"/>
      <c r="B11" s="16" t="s">
        <v>52</v>
      </c>
      <c r="C11" s="16" t="s">
        <v>53</v>
      </c>
      <c r="D11" s="16" t="s">
        <v>54</v>
      </c>
      <c r="E11" s="16" t="s">
        <v>55</v>
      </c>
      <c r="F11" s="16" t="s">
        <v>56</v>
      </c>
    </row>
    <row r="12" spans="1:9" x14ac:dyDescent="0.3">
      <c r="A12" s="14" t="s">
        <v>48</v>
      </c>
      <c r="B12" s="14">
        <v>5</v>
      </c>
      <c r="C12" s="14">
        <v>16570.676800921137</v>
      </c>
      <c r="D12" s="14">
        <v>3314.1353601842275</v>
      </c>
      <c r="E12" s="14">
        <v>7771.9023963865575</v>
      </c>
      <c r="F12" s="14">
        <v>1.6191150951570172E-14</v>
      </c>
    </row>
    <row r="13" spans="1:9" x14ac:dyDescent="0.3">
      <c r="A13" s="14" t="s">
        <v>49</v>
      </c>
      <c r="B13" s="14">
        <v>8</v>
      </c>
      <c r="C13" s="14">
        <v>3.411401936004848</v>
      </c>
      <c r="D13" s="14">
        <v>0.426425242000606</v>
      </c>
      <c r="E13" s="14"/>
      <c r="F13" s="14"/>
    </row>
    <row r="14" spans="1:9" ht="16.2" thickBot="1" x14ac:dyDescent="0.35">
      <c r="A14" s="15" t="s">
        <v>50</v>
      </c>
      <c r="B14" s="15">
        <v>13</v>
      </c>
      <c r="C14" s="15">
        <v>16574.088202857143</v>
      </c>
      <c r="D14" s="15"/>
      <c r="E14" s="15"/>
      <c r="F14" s="15"/>
    </row>
    <row r="15" spans="1:9" ht="16.2" thickBot="1" x14ac:dyDescent="0.35"/>
    <row r="16" spans="1:9" x14ac:dyDescent="0.3">
      <c r="A16" s="16"/>
      <c r="B16" s="16" t="s">
        <v>57</v>
      </c>
      <c r="C16" s="16" t="s">
        <v>45</v>
      </c>
      <c r="D16" s="16" t="s">
        <v>58</v>
      </c>
      <c r="E16" s="16" t="s">
        <v>59</v>
      </c>
      <c r="F16" s="16" t="s">
        <v>60</v>
      </c>
      <c r="G16" s="16" t="s">
        <v>61</v>
      </c>
      <c r="H16" s="16" t="s">
        <v>62</v>
      </c>
      <c r="I16" s="16" t="s">
        <v>63</v>
      </c>
    </row>
    <row r="17" spans="1:9" x14ac:dyDescent="0.3">
      <c r="A17" s="14" t="s">
        <v>51</v>
      </c>
      <c r="B17" s="14">
        <v>9.6286965204217463</v>
      </c>
      <c r="C17" s="14">
        <v>3.0409491914921292</v>
      </c>
      <c r="D17" s="14">
        <v>3.1663457407840312</v>
      </c>
      <c r="E17" s="14">
        <v>1.3267484991305076E-2</v>
      </c>
      <c r="F17" s="14">
        <v>2.6162551098951274</v>
      </c>
      <c r="G17" s="14">
        <v>16.641137930948364</v>
      </c>
      <c r="H17" s="14">
        <v>2.6162551098951274</v>
      </c>
      <c r="I17" s="14">
        <v>16.641137930948364</v>
      </c>
    </row>
    <row r="18" spans="1:9" x14ac:dyDescent="0.3">
      <c r="A18" s="14" t="s">
        <v>64</v>
      </c>
      <c r="B18" s="14">
        <v>4.1131403432113824</v>
      </c>
      <c r="C18" s="14">
        <v>0.86168209023030806</v>
      </c>
      <c r="D18" s="14">
        <v>4.7733849755563948</v>
      </c>
      <c r="E18" s="14">
        <v>1.4025108630863203E-3</v>
      </c>
      <c r="F18" s="14">
        <v>2.1260978799089219</v>
      </c>
      <c r="G18" s="14">
        <v>6.1001828065138426</v>
      </c>
      <c r="H18" s="14">
        <v>2.1260978799089219</v>
      </c>
      <c r="I18" s="14">
        <v>6.1001828065138426</v>
      </c>
    </row>
    <row r="19" spans="1:9" x14ac:dyDescent="0.3">
      <c r="A19" s="14" t="s">
        <v>65</v>
      </c>
      <c r="B19" s="14">
        <v>-4.5463694098551741</v>
      </c>
      <c r="C19" s="14">
        <v>1.1481613817567982</v>
      </c>
      <c r="D19" s="14">
        <v>-3.9596954592731453</v>
      </c>
      <c r="E19" s="14">
        <v>4.1788176031192364E-3</v>
      </c>
      <c r="F19" s="14">
        <v>-7.1940343040680812</v>
      </c>
      <c r="G19" s="14">
        <v>-1.8987045156422671</v>
      </c>
      <c r="H19" s="14">
        <v>-7.1940343040680812</v>
      </c>
      <c r="I19" s="14">
        <v>-1.8987045156422671</v>
      </c>
    </row>
    <row r="20" spans="1:9" x14ac:dyDescent="0.3">
      <c r="A20" s="14" t="s">
        <v>107</v>
      </c>
      <c r="B20" s="14">
        <v>1.9279286642289759</v>
      </c>
      <c r="C20" s="14">
        <v>0.14009801149927395</v>
      </c>
      <c r="D20" s="14">
        <v>13.761285000386799</v>
      </c>
      <c r="E20" s="14">
        <v>7.5029633733883477E-7</v>
      </c>
      <c r="F20" s="14">
        <v>1.6048620703777692</v>
      </c>
      <c r="G20" s="14">
        <v>2.2509952580801826</v>
      </c>
      <c r="H20" s="14">
        <v>1.6048620703777692</v>
      </c>
      <c r="I20" s="14">
        <v>2.2509952580801826</v>
      </c>
    </row>
    <row r="21" spans="1:9" x14ac:dyDescent="0.3">
      <c r="A21" s="14" t="s">
        <v>111</v>
      </c>
      <c r="B21" s="14">
        <v>-8.2593929769173374E-2</v>
      </c>
      <c r="C21" s="14">
        <v>5.4553834688698857E-2</v>
      </c>
      <c r="D21" s="14">
        <v>-1.5139894425475315</v>
      </c>
      <c r="E21" s="14">
        <v>0.16848890736711983</v>
      </c>
      <c r="F21" s="14">
        <v>-0.20839529815255747</v>
      </c>
      <c r="G21" s="14">
        <v>4.3207438614210725E-2</v>
      </c>
      <c r="H21" s="14">
        <v>-0.20839529815255747</v>
      </c>
      <c r="I21" s="14">
        <v>4.3207438614210725E-2</v>
      </c>
    </row>
    <row r="22" spans="1:9" ht="16.2" thickBot="1" x14ac:dyDescent="0.35">
      <c r="A22" s="15" t="s">
        <v>112</v>
      </c>
      <c r="B22" s="15">
        <v>-2.49426062238541</v>
      </c>
      <c r="C22" s="15">
        <v>0.13785619983159728</v>
      </c>
      <c r="D22" s="15">
        <v>-18.093206003301667</v>
      </c>
      <c r="E22" s="15">
        <v>8.9400163829720006E-8</v>
      </c>
      <c r="F22" s="15">
        <v>-2.8121575892606052</v>
      </c>
      <c r="G22" s="15">
        <v>-2.1763636555102148</v>
      </c>
      <c r="H22" s="15">
        <v>-2.8121575892606052</v>
      </c>
      <c r="I22" s="15">
        <v>-2.1763636555102148</v>
      </c>
    </row>
    <row r="26" spans="1:9" x14ac:dyDescent="0.3">
      <c r="A26" t="s">
        <v>66</v>
      </c>
      <c r="F26" t="s">
        <v>70</v>
      </c>
    </row>
    <row r="27" spans="1:9" ht="16.2" thickBot="1" x14ac:dyDescent="0.35"/>
    <row r="28" spans="1:9" x14ac:dyDescent="0.3">
      <c r="A28" s="16" t="s">
        <v>67</v>
      </c>
      <c r="B28" s="16" t="s">
        <v>68</v>
      </c>
      <c r="C28" s="16" t="s">
        <v>49</v>
      </c>
      <c r="D28" s="16" t="s">
        <v>69</v>
      </c>
      <c r="F28" s="16" t="s">
        <v>71</v>
      </c>
      <c r="G28" s="16" t="s">
        <v>72</v>
      </c>
    </row>
    <row r="29" spans="1:9" x14ac:dyDescent="0.3">
      <c r="A29" s="14">
        <v>1</v>
      </c>
      <c r="B29" s="14">
        <v>-43.578921115030276</v>
      </c>
      <c r="C29" s="14">
        <v>-0.75807888496972708</v>
      </c>
      <c r="D29" s="14">
        <v>-1.4798565893447218</v>
      </c>
      <c r="F29" s="14">
        <v>3.5714285714285716</v>
      </c>
      <c r="G29" s="14">
        <v>-72.78</v>
      </c>
    </row>
    <row r="30" spans="1:9" x14ac:dyDescent="0.3">
      <c r="A30" s="14">
        <v>2</v>
      </c>
      <c r="B30" s="14">
        <v>31.538166476911616</v>
      </c>
      <c r="C30" s="14">
        <v>-0.1801664769116158</v>
      </c>
      <c r="D30" s="14">
        <v>-0.35170554585137331</v>
      </c>
      <c r="F30" s="14">
        <v>10.714285714285715</v>
      </c>
      <c r="G30" s="14">
        <v>-44.337000000000003</v>
      </c>
    </row>
    <row r="31" spans="1:9" x14ac:dyDescent="0.3">
      <c r="A31" s="14">
        <v>3</v>
      </c>
      <c r="B31" s="14">
        <v>25.826064461000847</v>
      </c>
      <c r="C31" s="14">
        <v>0.48093553899915165</v>
      </c>
      <c r="D31" s="14">
        <v>0.93884111607510523</v>
      </c>
      <c r="F31" s="14">
        <v>17.857142857142858</v>
      </c>
      <c r="G31" s="14">
        <v>-33.908999999999999</v>
      </c>
    </row>
    <row r="32" spans="1:9" x14ac:dyDescent="0.3">
      <c r="A32" s="14">
        <v>4</v>
      </c>
      <c r="B32" s="14">
        <v>-73.062220746973907</v>
      </c>
      <c r="C32" s="14">
        <v>0.28222074697390553</v>
      </c>
      <c r="D32" s="14">
        <v>0.55092714009017896</v>
      </c>
      <c r="F32" s="14">
        <v>25.000000000000004</v>
      </c>
      <c r="G32" s="14">
        <v>-4.2830000000000004</v>
      </c>
    </row>
    <row r="33" spans="1:7" x14ac:dyDescent="0.3">
      <c r="A33" s="14">
        <v>5</v>
      </c>
      <c r="B33" s="14">
        <v>26.707849588132266</v>
      </c>
      <c r="C33" s="14">
        <v>0.29715041186773306</v>
      </c>
      <c r="D33" s="14">
        <v>0.58007155158598467</v>
      </c>
      <c r="F33" s="14">
        <v>32.142857142857146</v>
      </c>
      <c r="G33" s="14">
        <v>4.0990000000000002</v>
      </c>
    </row>
    <row r="34" spans="1:7" x14ac:dyDescent="0.3">
      <c r="A34" s="14">
        <v>6</v>
      </c>
      <c r="B34" s="14">
        <v>34.443567380434274</v>
      </c>
      <c r="C34" s="14">
        <v>-0.51256738043427674</v>
      </c>
      <c r="D34" s="14">
        <v>-1.000590084301211</v>
      </c>
      <c r="F34" s="14">
        <v>39.285714285714285</v>
      </c>
      <c r="G34" s="14">
        <v>9.68</v>
      </c>
    </row>
    <row r="35" spans="1:7" x14ac:dyDescent="0.3">
      <c r="A35" s="14">
        <v>7</v>
      </c>
      <c r="B35" s="14">
        <v>30.835920937045245</v>
      </c>
      <c r="C35" s="14">
        <v>0.21207906295475354</v>
      </c>
      <c r="D35" s="14">
        <v>0.41400255962567689</v>
      </c>
      <c r="F35" s="14">
        <v>46.428571428571431</v>
      </c>
      <c r="G35" s="14">
        <v>9.8859999999999992</v>
      </c>
    </row>
    <row r="36" spans="1:7" x14ac:dyDescent="0.3">
      <c r="A36" s="14">
        <v>8</v>
      </c>
      <c r="B36" s="14">
        <v>10.553575847931604</v>
      </c>
      <c r="C36" s="14">
        <v>-0.66757584793160518</v>
      </c>
      <c r="D36" s="14">
        <v>-1.3031843216269332</v>
      </c>
      <c r="F36" s="14">
        <v>53.571428571428569</v>
      </c>
      <c r="G36" s="14">
        <v>26.306999999999999</v>
      </c>
    </row>
    <row r="37" spans="1:7" x14ac:dyDescent="0.3">
      <c r="A37" s="14">
        <v>9</v>
      </c>
      <c r="B37" s="14">
        <v>9.8510041395406827</v>
      </c>
      <c r="C37" s="14">
        <v>-0.17100413954068294</v>
      </c>
      <c r="D37" s="14">
        <v>-0.33381961656221254</v>
      </c>
      <c r="F37" s="14">
        <v>60.714285714285715</v>
      </c>
      <c r="G37" s="14">
        <v>27.004999999999999</v>
      </c>
    </row>
    <row r="38" spans="1:7" x14ac:dyDescent="0.3">
      <c r="A38" s="14">
        <v>10</v>
      </c>
      <c r="B38" s="14">
        <v>3.5504508576147664</v>
      </c>
      <c r="C38" s="14">
        <v>0.54854914238523378</v>
      </c>
      <c r="D38" s="14">
        <v>1.070830594326079</v>
      </c>
      <c r="F38" s="14">
        <v>67.857142857142861</v>
      </c>
      <c r="G38" s="14">
        <v>31.047999999999998</v>
      </c>
    </row>
    <row r="39" spans="1:7" x14ac:dyDescent="0.3">
      <c r="A39" s="14">
        <v>11</v>
      </c>
      <c r="B39" s="14">
        <v>36.814921954134988</v>
      </c>
      <c r="C39" s="14">
        <v>0.57907804586501044</v>
      </c>
      <c r="D39" s="14">
        <v>1.1304265016594177</v>
      </c>
      <c r="F39" s="14">
        <v>75</v>
      </c>
      <c r="G39" s="14">
        <v>31.358000000000001</v>
      </c>
    </row>
    <row r="40" spans="1:7" x14ac:dyDescent="0.3">
      <c r="A40" s="14">
        <v>12</v>
      </c>
      <c r="B40" s="14">
        <v>-34.623595073961155</v>
      </c>
      <c r="C40" s="14">
        <v>0.7145950739611564</v>
      </c>
      <c r="D40" s="14">
        <v>1.394971222496094</v>
      </c>
      <c r="F40" s="14">
        <v>82.142857142857139</v>
      </c>
      <c r="G40" s="14">
        <v>33.930999999999997</v>
      </c>
    </row>
    <row r="41" spans="1:7" x14ac:dyDescent="0.3">
      <c r="A41" s="14">
        <v>13</v>
      </c>
      <c r="B41" s="14">
        <v>-3.6105502000924172</v>
      </c>
      <c r="C41" s="14">
        <v>-0.67244979990758313</v>
      </c>
      <c r="D41" s="14">
        <v>-1.3126988327032953</v>
      </c>
      <c r="F41" s="14">
        <v>89.285714285714292</v>
      </c>
      <c r="G41" s="14">
        <v>37.393999999999998</v>
      </c>
    </row>
    <row r="42" spans="1:7" ht="16.2" thickBot="1" x14ac:dyDescent="0.35">
      <c r="A42" s="15">
        <v>14</v>
      </c>
      <c r="B42" s="15">
        <v>53.669765493311417</v>
      </c>
      <c r="C42" s="15">
        <v>-0.15276549331141354</v>
      </c>
      <c r="D42" s="15">
        <v>-0.29821569546871124</v>
      </c>
      <c r="F42" s="15">
        <v>96.428571428571431</v>
      </c>
      <c r="G42" s="15">
        <v>53.517000000000003</v>
      </c>
    </row>
  </sheetData>
  <sortState ref="G29:G42">
    <sortCondition ref="G29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data</vt:lpstr>
      <vt:lpstr>預設參數</vt:lpstr>
      <vt:lpstr>(1)三參數規劃求解</vt:lpstr>
      <vt:lpstr>(1)三參數ANOVA變異分析</vt:lpstr>
      <vt:lpstr>(2)四參數規劃求解</vt:lpstr>
      <vt:lpstr>(2)四參數ANOVA變異分析</vt:lpstr>
      <vt:lpstr>(3)六參數規劃求解</vt:lpstr>
      <vt:lpstr>(3)六參數ANOVA變異分析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JCWang</dc:creator>
  <cp:lastModifiedBy>zombie</cp:lastModifiedBy>
  <dcterms:created xsi:type="dcterms:W3CDTF">2021-12-07T01:53:17Z</dcterms:created>
  <dcterms:modified xsi:type="dcterms:W3CDTF">2021-12-07T03:42:52Z</dcterms:modified>
</cp:coreProperties>
</file>