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icamaranto/Desktop/DataBootcamp/excel-challenge/"/>
    </mc:Choice>
  </mc:AlternateContent>
  <xr:revisionPtr revIDLastSave="0" documentId="13_ncr:1_{83977C5F-0372-6F4B-AF30-4737CE024CC7}" xr6:coauthVersionLast="47" xr6:coauthVersionMax="47" xr10:uidLastSave="{00000000-0000-0000-0000-000000000000}"/>
  <bookViews>
    <workbookView xWindow="3340" yWindow="1300" windowWidth="23680" windowHeight="16860" firstSheet="3" activeTab="4" xr2:uid="{00000000-000D-0000-FFFF-FFFF00000000}"/>
  </bookViews>
  <sheets>
    <sheet name="Pivot Table" sheetId="2" r:id="rId1"/>
    <sheet name="Pivot Table 2" sheetId="4" r:id="rId2"/>
    <sheet name="Crowdfunding Goal Analysis" sheetId="6" r:id="rId3"/>
    <sheet name="Pivot Table 3" sheetId="5" r:id="rId4"/>
    <sheet name="Sheet3" sheetId="10" r:id="rId5"/>
    <sheet name="Crowdfunding" sheetId="1" r:id="rId6"/>
    <sheet name="Sheet5" sheetId="12" r:id="rId7"/>
  </sheets>
  <definedNames>
    <definedName name="_xlnm._FilterDatabase" localSheetId="6" hidden="1">Sheet5!$A$1:$B$1001</definedName>
  </definedNames>
  <calcPr calcId="191029"/>
  <pivotCaches>
    <pivotCache cacheId="16" r:id="rId8"/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0" l="1"/>
  <c r="I19" i="10"/>
  <c r="I18" i="10"/>
  <c r="I17" i="10"/>
  <c r="I12" i="10"/>
  <c r="I11" i="10"/>
  <c r="I10" i="10"/>
  <c r="I9" i="10"/>
  <c r="I16" i="10"/>
  <c r="I8" i="10"/>
  <c r="I15" i="10"/>
  <c r="I7" i="10"/>
  <c r="E1" i="12"/>
  <c r="E2" i="12"/>
  <c r="E3" i="12"/>
  <c r="E4" i="12"/>
  <c r="E5" i="12"/>
  <c r="E6" i="12"/>
  <c r="E11" i="12"/>
  <c r="E12" i="12"/>
  <c r="E13" i="12"/>
  <c r="E14" i="12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C13" i="6"/>
  <c r="B13" i="6"/>
  <c r="B2" i="6"/>
  <c r="B12" i="6"/>
  <c r="B11" i="6"/>
  <c r="B10" i="6"/>
  <c r="B9" i="6"/>
  <c r="B8" i="6"/>
  <c r="B7" i="6"/>
  <c r="B6" i="6"/>
  <c r="B5" i="6"/>
  <c r="C12" i="6"/>
  <c r="C11" i="6"/>
  <c r="C10" i="6"/>
  <c r="C9" i="6"/>
  <c r="C8" i="6"/>
  <c r="C7" i="6"/>
  <c r="C6" i="6"/>
  <c r="C5" i="6"/>
  <c r="D10" i="6"/>
  <c r="D9" i="6"/>
  <c r="D8" i="6"/>
  <c r="D7" i="6"/>
  <c r="D6" i="6"/>
  <c r="D12" i="6"/>
  <c r="D11" i="6"/>
  <c r="D5" i="6"/>
  <c r="D4" i="6"/>
  <c r="C4" i="6"/>
  <c r="B4" i="6"/>
  <c r="D3" i="6"/>
  <c r="D2" i="6"/>
  <c r="C2" i="6"/>
  <c r="C3" i="6"/>
  <c r="B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2" i="1"/>
  <c r="O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<sst xmlns="http://schemas.openxmlformats.org/spreadsheetml/2006/main" count="8063" uniqueCount="2112">
  <si>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</si>
  <si>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</si>
  <si>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</si>
  <si>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</si>
  <si>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</si>
  <si>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</si>
  <si>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</si>
  <si>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</si>
  <si>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</si>
  <si>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</si>
  <si>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</si>
  <si>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</si>
  <si>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</si>
  <si>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</si>
  <si>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</si>
  <si>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</si>
  <si>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</si>
  <si>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</si>
  <si>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</si>
  <si>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</si>
  <si>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</si>
  <si>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</si>
  <si>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</si>
  <si>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</si>
  <si>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</si>
  <si>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</si>
  <si>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</si>
  <si>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</si>
  <si>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</si>
  <si>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</si>
  <si>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</si>
  <si>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</si>
  <si>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</si>
  <si>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</si>
  <si>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</si>
  <si>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</si>
  <si>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</si>
  <si>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</si>
  <si>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</si>
  <si>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</si>
  <si>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</si>
  <si>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</si>
  <si>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</si>
  <si>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</si>
  <si>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</si>
  <si>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</si>
  <si>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</si>
  <si>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</si>
  <si>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</si>
  <si>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</si>
  <si>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</si>
  <si>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</si>
  <si>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</si>
  <si>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</si>
  <si>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</si>
  <si>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</si>
  <si>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</si>
  <si>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</si>
  <si>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</si>
  <si>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</si>
  <si>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</si>
  <si>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</si>
  <si>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</si>
  <si>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</si>
  <si>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</si>
  <si>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</si>
  <si>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</si>
  <si>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</si>
  <si>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</si>
  <si>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</si>
  <si>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</si>
  <si>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</si>
  <si>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</si>
  <si>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</si>
  <si>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</si>
  <si>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</si>
  <si>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</si>
  <si>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</si>
  <si>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</si>
  <si>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</si>
  <si>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</si>
  <si>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</si>
  <si>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</si>
  <si>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</si>
  <si>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</si>
  <si>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</si>
  <si>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</si>
  <si>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</si>
  <si>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</si>
  <si>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</si>
  <si>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</si>
  <si>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</si>
  <si>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</si>
  <si>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</si>
  <si>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</si>
  <si>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</si>
  <si>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</si>
  <si>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</si>
  <si>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</si>
  <si>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</si>
  <si>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</si>
  <si>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</si>
  <si>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</si>
  <si>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</si>
  <si>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</si>
  <si>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</si>
  <si>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</si>
  <si>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</si>
  <si>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</si>
  <si>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</si>
  <si>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</si>
  <si>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</si>
  <si>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</si>
  <si>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</si>
  <si>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</si>
  <si>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</si>
  <si>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</si>
  <si>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</si>
  <si>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</si>
  <si>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</si>
  <si>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</si>
  <si>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</si>
  <si>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</si>
  <si>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</si>
  <si>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</si>
  <si>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</si>
  <si>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</si>
  <si>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</si>
  <si>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</si>
  <si>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</si>
  <si>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</si>
  <si>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</si>
  <si>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</si>
  <si>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</si>
  <si>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</si>
  <si>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</si>
  <si>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</si>
  <si>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</si>
  <si>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</si>
  <si>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</si>
  <si>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</si>
  <si>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</si>
  <si>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</si>
  <si>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</si>
  <si>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</si>
  <si>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</si>
  <si>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</si>
  <si>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</si>
  <si>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</si>
  <si>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</si>
  <si>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</si>
  <si>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</si>
  <si>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</si>
  <si>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</si>
  <si>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</si>
  <si>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</si>
  <si>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</si>
  <si>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</si>
  <si>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</si>
  <si>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</si>
  <si>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</si>
  <si>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</si>
  <si>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</si>
  <si>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</si>
  <si>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</si>
  <si>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</si>
  <si>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</si>
  <si>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</si>
  <si>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</si>
  <si>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</si>
  <si>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</si>
  <si>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</si>
  <si>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</si>
  <si>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</si>
  <si>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</si>
  <si>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</si>
  <si>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</si>
  <si>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</si>
  <si>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</si>
  <si>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</si>
  <si>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</si>
  <si>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</si>
  <si>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</si>
  <si>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</si>
  <si>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</si>
  <si>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</si>
  <si>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</si>
  <si>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</si>
  <si>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</si>
  <si>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</si>
  <si>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</si>
  <si>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</si>
  <si>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</si>
  <si>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</si>
  <si>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</si>
  <si>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</si>
  <si>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</si>
  <si>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</si>
  <si>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</si>
  <si>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</si>
  <si>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</si>
  <si>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</si>
  <si>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</si>
  <si>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</si>
  <si>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</si>
  <si>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</si>
  <si>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</si>
  <si>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</si>
  <si>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</si>
  <si>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</si>
  <si>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</si>
  <si>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</si>
  <si>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</si>
  <si>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</si>
  <si>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</si>
  <si>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</si>
  <si>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</si>
  <si>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</si>
  <si>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</si>
  <si>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</si>
  <si>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</si>
  <si>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</si>
  <si>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</si>
  <si>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</si>
  <si>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</si>
  <si>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</si>
  <si>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</si>
  <si>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</si>
  <si>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</si>
  <si>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</si>
  <si>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</si>
  <si>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</si>
  <si>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</si>
  <si>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</si>
  <si>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</si>
  <si>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</si>
  <si>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</si>
  <si>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</si>
  <si>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</si>
  <si>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</si>
  <si>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</si>
  <si>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</si>
  <si>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</si>
  <si>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</si>
  <si>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</si>
  <si>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</si>
  <si>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</si>
  <si>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</si>
  <si>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</si>
  <si>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</si>
  <si>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</si>
  <si>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</si>
  <si>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</si>
  <si>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</si>
  <si>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</si>
  <si>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</si>
  <si>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</si>
  <si>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</si>
  <si>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</si>
  <si>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</si>
  <si>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</si>
  <si>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</si>
  <si>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</si>
  <si>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</si>
  <si>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</si>
  <si>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</si>
  <si>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</si>
  <si>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</si>
  <si>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</si>
  <si>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</si>
  <si>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</si>
  <si>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</si>
  <si>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</si>
  <si>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</si>
  <si>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</si>
  <si>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</si>
  <si>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</si>
  <si>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</si>
  <si>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</si>
  <si>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</si>
  <si>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</si>
  <si>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</si>
  <si>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</si>
  <si>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</si>
  <si>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</si>
  <si>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</si>
  <si>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</si>
  <si>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</si>
  <si>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</si>
  <si>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</si>
  <si>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</si>
  <si>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</si>
  <si>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</si>
  <si>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</si>
  <si>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</si>
  <si>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</si>
  <si>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</si>
  <si>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</si>
  <si>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</si>
  <si>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</si>
  <si>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</si>
  <si>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</si>
  <si>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</si>
  <si>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</si>
  <si>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</si>
  <si>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</si>
  <si>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</si>
  <si>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</si>
  <si>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</si>
  <si>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</si>
  <si>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</si>
  <si>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</si>
  <si>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</si>
  <si>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</si>
  <si>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</si>
  <si>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</si>
  <si>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</si>
  <si>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</si>
  <si>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</si>
  <si>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</si>
  <si>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</si>
  <si>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</si>
  <si>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</si>
  <si>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</si>
  <si>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</si>
  <si>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</si>
  <si>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</si>
  <si>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</si>
  <si>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</si>
  <si>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</si>
  <si>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</si>
  <si>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</si>
  <si>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</si>
  <si>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</si>
  <si>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</si>
  <si>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</si>
  <si>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</si>
  <si>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</si>
  <si>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</si>
  <si>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</si>
  <si>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</si>
  <si>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</si>
  <si>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</si>
  <si>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</si>
  <si>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</si>
  <si>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</si>
  <si>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</si>
  <si>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</si>
  <si>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</si>
  <si>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</si>
  <si>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</si>
  <si>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</si>
  <si>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</si>
  <si>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</si>
  <si>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</si>
  <si>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</si>
  <si>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</si>
  <si>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</si>
  <si>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</si>
  <si>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</si>
  <si>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</si>
  <si>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</si>
  <si>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</si>
  <si>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</si>
  <si>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</si>
  <si>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</si>
  <si>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</si>
  <si>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</si>
  <si>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</si>
  <si>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</si>
  <si>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</si>
  <si>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</si>
  <si>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</si>
  <si>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</si>
  <si>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</si>
  <si>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</si>
  <si>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</si>
  <si>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</si>
  <si>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</si>
  <si>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</si>
  <si>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</si>
  <si>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</si>
  <si>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</si>
  <si>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</si>
  <si>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</si>
  <si>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</si>
  <si>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</si>
  <si>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</si>
  <si>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</si>
  <si>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</si>
  <si>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</si>
  <si>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</si>
  <si>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</si>
  <si>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</si>
  <si>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</si>
  <si>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</si>
  <si>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</si>
  <si>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</si>
  <si>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</si>
  <si>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</si>
  <si>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</si>
  <si>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</si>
  <si>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</si>
  <si>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</si>
  <si>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</si>
  <si>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</si>
  <si>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</si>
  <si>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</si>
  <si>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</si>
  <si>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</si>
  <si>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</si>
  <si>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</si>
  <si>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</si>
  <si>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</si>
  <si>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</si>
  <si>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</si>
  <si>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</si>
  <si>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</si>
  <si>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</si>
  <si>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</si>
  <si>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</si>
  <si>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</si>
  <si>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</si>
  <si>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</si>
  <si>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</si>
  <si>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</si>
  <si>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</si>
  <si>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</si>
  <si>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</si>
  <si>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</si>
  <si>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</si>
  <si>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</si>
  <si>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</si>
  <si>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</si>
  <si>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</si>
  <si>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</si>
  <si>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</si>
  <si>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</si>
  <si>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</si>
  <si>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</si>
  <si>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</si>
  <si>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</si>
  <si>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</si>
  <si>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</si>
  <si>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</si>
  <si>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</si>
  <si>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</si>
  <si>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</si>
  <si>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</si>
  <si>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</si>
  <si>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</si>
  <si>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</si>
  <si>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</si>
  <si>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</si>
  <si>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</si>
  <si>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</si>
  <si>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</si>
  <si>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</si>
  <si>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</si>
  <si>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</si>
  <si>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</si>
  <si>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</si>
  <si>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</si>
  <si>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</si>
  <si>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</si>
  <si>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</si>
  <si>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</si>
  <si>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</si>
  <si>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</si>
  <si>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</si>
  <si>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</si>
  <si>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</si>
  <si>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</si>
  <si>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</si>
  <si>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</si>
  <si>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</si>
  <si>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</si>
  <si>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</si>
  <si>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</si>
  <si>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</si>
  <si>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</si>
  <si>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</si>
  <si>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</si>
  <si>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</si>
  <si>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</si>
  <si>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</si>
  <si>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</si>
  <si>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</si>
  <si>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</si>
  <si>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</si>
  <si>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</si>
  <si>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</si>
  <si>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</si>
  <si>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</si>
  <si>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</si>
  <si>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</si>
  <si>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</si>
  <si>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</si>
  <si>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</si>
  <si>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</si>
  <si>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</si>
  <si>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</si>
  <si>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</si>
  <si>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</si>
  <si>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</si>
  <si>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</si>
  <si>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</si>
  <si>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</si>
  <si>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</si>
  <si>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</si>
  <si>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</si>
  <si>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</si>
  <si>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</si>
  <si>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</si>
  <si>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</si>
  <si>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</si>
  <si>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</si>
  <si>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</si>
  <si>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</si>
  <si>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</si>
  <si>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</si>
  <si>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</si>
  <si>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</si>
  <si>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</si>
  <si>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</si>
  <si>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</si>
  <si>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</si>
  <si>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</si>
  <si>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</si>
  <si>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</si>
  <si>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</si>
  <si>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</si>
  <si>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</si>
  <si>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</si>
  <si>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</si>
  <si>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</si>
  <si>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</si>
  <si>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</si>
  <si>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</si>
  <si>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</si>
  <si>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</si>
  <si>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</si>
  <si>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</si>
  <si>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</si>
  <si>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</si>
  <si>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</si>
  <si>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</si>
  <si>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</si>
  <si>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</si>
  <si>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</si>
  <si>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</si>
  <si>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</si>
  <si>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</si>
  <si>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</si>
  <si>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</si>
  <si>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</si>
  <si>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</si>
  <si>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</si>
  <si>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</si>
  <si>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</si>
  <si>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</si>
  <si>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</si>
  <si>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</si>
  <si>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</si>
  <si>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</si>
  <si>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</si>
  <si>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</si>
  <si>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</si>
  <si>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</si>
  <si>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</si>
  <si>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</si>
  <si>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</si>
  <si>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</si>
  <si>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</si>
  <si>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</si>
  <si>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</si>
  <si>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</si>
  <si>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</si>
  <si>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</si>
  <si>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</si>
  <si>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</si>
  <si>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</si>
  <si>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</si>
  <si>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</si>
  <si>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</si>
  <si>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</si>
  <si>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</si>
  <si>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</si>
  <si>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</si>
  <si>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</si>
  <si>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</si>
  <si>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</si>
  <si>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</si>
  <si>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</si>
  <si>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</si>
  <si>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</si>
  <si>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</si>
  <si>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</si>
  <si>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</si>
  <si>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</si>
  <si>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</si>
  <si>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</si>
  <si>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</si>
  <si>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</si>
  <si>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</si>
  <si>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</si>
  <si>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</si>
  <si>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</si>
  <si>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</si>
  <si>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</si>
  <si>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</si>
  <si>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</si>
  <si>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</si>
  <si>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</si>
  <si>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</si>
  <si>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</si>
  <si>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</si>
  <si>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</si>
  <si>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</si>
  <si>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</si>
  <si>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</si>
  <si>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</si>
  <si>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</si>
  <si>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</si>
  <si>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</si>
  <si>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</si>
  <si>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</si>
  <si>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</si>
  <si>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</si>
  <si>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</si>
  <si>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</si>
  <si>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</si>
  <si>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</si>
  <si>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</si>
  <si>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</si>
  <si>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</si>
  <si>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</si>
  <si>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</si>
  <si>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</si>
  <si>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</si>
  <si>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</si>
  <si>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</si>
  <si>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</si>
  <si>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</si>
  <si>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</si>
  <si>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</si>
  <si>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</si>
  <si>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</si>
  <si>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</si>
  <si>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</si>
  <si>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</si>
  <si>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</si>
  <si>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</si>
  <si>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</si>
  <si>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</si>
  <si>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</si>
  <si>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</si>
  <si>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</si>
  <si>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</si>
  <si>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</si>
  <si>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</si>
  <si>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</si>
  <si>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</si>
  <si>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</si>
  <si>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</si>
  <si>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</si>
  <si>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</si>
  <si>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</si>
  <si>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</si>
  <si>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</si>
  <si>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</si>
  <si>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</si>
  <si>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</si>
  <si>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</si>
  <si>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</si>
  <si>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</si>
  <si>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</si>
  <si>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</si>
  <si>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</si>
  <si>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</si>
  <si>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</si>
  <si>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</si>
  <si>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</si>
  <si>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</si>
  <si>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</si>
  <si>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</si>
  <si>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</si>
  <si>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</si>
  <si>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</si>
  <si>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</si>
  <si>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</si>
  <si>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</si>
  <si>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</si>
  <si>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</si>
  <si>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</si>
  <si>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</si>
  <si>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</si>
  <si>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</si>
  <si>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</si>
  <si>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</si>
  <si>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</si>
  <si>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</si>
  <si>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</si>
  <si>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</si>
  <si>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</si>
  <si>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</si>
  <si>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</si>
  <si>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</si>
  <si>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</si>
  <si>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</si>
  <si>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</si>
  <si>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</si>
  <si>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</si>
  <si>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</si>
  <si>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</si>
  <si>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</si>
  <si>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</si>
  <si>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</si>
  <si>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</si>
  <si>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</si>
  <si>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</si>
  <si>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</si>
  <si>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</si>
  <si>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</si>
  <si>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</si>
  <si>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</si>
  <si>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</si>
  <si>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</si>
  <si>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</si>
  <si>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</si>
  <si>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</si>
  <si>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</si>
  <si>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</si>
  <si>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</si>
  <si>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</si>
  <si>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</si>
  <si>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</si>
  <si>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</si>
  <si>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</si>
  <si>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</si>
  <si>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</si>
  <si>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</si>
  <si>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</si>
  <si>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</si>
  <si>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</si>
  <si>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</si>
  <si>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</si>
  <si>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</si>
  <si>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</si>
  <si>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</si>
  <si>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</si>
  <si>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</si>
  <si>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</si>
  <si>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</si>
  <si>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</si>
  <si>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</si>
  <si>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</si>
  <si>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</si>
  <si>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</si>
  <si>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</si>
  <si>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</si>
  <si>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</si>
  <si>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</si>
  <si>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</si>
  <si>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</si>
  <si>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</si>
  <si>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</si>
  <si>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</si>
  <si>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</si>
  <si>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</si>
  <si>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</si>
  <si>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</si>
  <si>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</si>
  <si>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</si>
  <si>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</si>
  <si>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</si>
  <si>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</si>
  <si>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</si>
  <si>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</si>
  <si>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</si>
  <si>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</si>
  <si>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</si>
  <si>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</si>
  <si>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</si>
  <si>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</si>
  <si>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</si>
  <si>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</si>
  <si>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</si>
  <si>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</si>
  <si>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</si>
  <si>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</si>
  <si>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</si>
  <si>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</si>
  <si>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</si>
  <si>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</si>
  <si>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</si>
  <si>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</si>
  <si>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</si>
  <si>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</si>
  <si>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</si>
  <si>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</si>
  <si>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</si>
  <si>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</si>
  <si>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</si>
  <si>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</si>
  <si>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</si>
  <si>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</si>
  <si>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</si>
  <si>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</si>
  <si>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</si>
  <si>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</si>
  <si>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</si>
  <si>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</si>
  <si>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</si>
  <si>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</si>
  <si>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</si>
  <si>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</si>
  <si>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</si>
  <si>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</si>
  <si>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</si>
  <si>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</si>
  <si>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</si>
  <si>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</si>
  <si>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</si>
  <si>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</si>
  <si>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</si>
  <si>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</si>
  <si>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</si>
  <si>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</si>
  <si>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</si>
  <si>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</si>
  <si>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</si>
  <si>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</si>
  <si>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</si>
  <si>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</si>
  <si>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</si>
  <si>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</si>
  <si>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</si>
  <si>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</si>
  <si>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</si>
  <si>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</si>
  <si>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</si>
  <si>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</si>
  <si>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</si>
  <si>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</si>
  <si>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</si>
  <si>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</si>
  <si>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</si>
  <si>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</si>
  <si>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</si>
  <si>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</si>
  <si>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</si>
  <si>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</si>
  <si>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</si>
  <si>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</si>
  <si>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</si>
  <si>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</si>
  <si>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</si>
  <si>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</si>
  <si>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</si>
  <si>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</si>
  <si>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</si>
  <si>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</si>
  <si>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</si>
  <si>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</si>
  <si>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</si>
  <si>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</si>
  <si>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</si>
  <si>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</si>
  <si>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</si>
  <si>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</si>
  <si>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</si>
  <si>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</si>
  <si>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</si>
  <si>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</si>
  <si>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</si>
  <si>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</si>
  <si>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</si>
  <si>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</si>
  <si>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</si>
  <si>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</si>
  <si>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</si>
  <si>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</si>
  <si>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</si>
  <si>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</si>
  <si>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</si>
  <si>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</si>
  <si>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</si>
  <si>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</si>
  <si>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</si>
  <si>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</si>
  <si>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</si>
  <si>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</si>
  <si>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</si>
  <si>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</si>
  <si>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</si>
  <si>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</si>
  <si>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</si>
  <si>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</si>
  <si>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</si>
  <si>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</si>
  <si>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</si>
  <si>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</si>
  <si>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</si>
  <si>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</si>
  <si>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</si>
  <si>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</si>
  <si>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</si>
  <si>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</si>
  <si>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</si>
  <si>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</si>
  <si>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</si>
  <si>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</si>
  <si>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</si>
  <si>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</si>
  <si>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</si>
  <si>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</si>
  <si>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</si>
  <si>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</si>
  <si>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</si>
  <si>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</si>
  <si>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</si>
  <si>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</si>
  <si>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</si>
  <si>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</si>
  <si>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</si>
  <si>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</si>
  <si>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</si>
  <si>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</si>
  <si>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</si>
  <si>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</si>
  <si>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</si>
  <si>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</si>
  <si>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</si>
  <si>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</si>
  <si>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</si>
  <si>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</si>
  <si>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</si>
  <si>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</si>
  <si>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</si>
  <si>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</si>
  <si>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</si>
  <si>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</si>
  <si>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</si>
  <si>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</si>
  <si>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</si>
  <si>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</si>
  <si>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</si>
  <si>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</si>
  <si>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</si>
  <si>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</si>
  <si>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</si>
  <si>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</si>
  <si>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</si>
  <si>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</si>
  <si>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</si>
  <si>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</si>
  <si>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</si>
  <si>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</si>
  <si>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</si>
  <si>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</si>
  <si>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</si>
  <si>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</si>
  <si>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</si>
  <si>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</si>
  <si>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</si>
  <si>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</si>
  <si>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</si>
  <si>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</si>
  <si>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</si>
  <si>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</si>
  <si>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</si>
  <si>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</si>
  <si>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</si>
  <si>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</si>
  <si>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</si>
  <si>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</si>
  <si>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</si>
  <si>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</si>
  <si>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</si>
  <si>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</si>
  <si>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</si>
  <si>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</si>
  <si>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</si>
  <si>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</si>
  <si>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</si>
  <si>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</si>
  <si>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</si>
  <si>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</si>
  <si>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</si>
  <si>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</si>
  <si>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</si>
  <si>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</si>
  <si>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</si>
  <si>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</si>
  <si>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</si>
  <si>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</si>
  <si>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</si>
  <si>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</si>
  <si>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</si>
  <si>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</si>
  <si>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</si>
  <si>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</si>
  <si>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</si>
  <si>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</si>
  <si>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</si>
  <si>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</si>
  <si>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</si>
  <si>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</si>
  <si>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</si>
  <si>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</si>
  <si>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</si>
  <si>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</si>
  <si>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</si>
  <si>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</si>
  <si>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</si>
  <si>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</si>
  <si>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</si>
  <si>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</si>
  <si>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</si>
  <si>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</si>
  <si>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</si>
  <si>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</si>
  <si>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</si>
  <si>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</si>
  <si>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</si>
  <si>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</si>
  <si>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</si>
  <si>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</si>
  <si>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</si>
  <si>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</si>
  <si>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</si>
  <si>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</si>
  <si>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</si>
  <si>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</si>
  <si>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</si>
  <si>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</si>
  <si>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</si>
  <si>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</si>
  <si>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</si>
  <si>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</si>
  <si>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</si>
  <si>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</si>
  <si>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</si>
  <si>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</si>
  <si>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</si>
  <si>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</si>
  <si>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</si>
  <si>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</si>
  <si>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</si>
  <si>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</si>
  <si>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</si>
  <si>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</si>
  <si>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</si>
  <si>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</si>
  <si>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</si>
  <si>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</si>
  <si>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</si>
  <si>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</si>
  <si>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</si>
  <si>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</si>
  <si>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</si>
  <si>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</si>
  <si>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</si>
  <si>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</si>
  <si>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</si>
  <si>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</si>
  <si>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</si>
  <si>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</si>
  <si>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</si>
  <si>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</si>
  <si>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</si>
  <si>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</si>
  <si>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</si>
  <si>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</si>
  <si>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</si>
  <si>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</si>
  <si>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</si>
  <si>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</si>
  <si>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</si>
  <si>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</si>
  <si>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</si>
  <si>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</si>
  <si>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</si>
  <si>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</si>
  <si>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</si>
  <si>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</si>
  <si>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</si>
  <si>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</si>
  <si>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</si>
  <si>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</si>
  <si>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</si>
  <si>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</si>
  <si>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</si>
  <si>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</si>
  <si>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</si>
  <si>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</si>
  <si>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</si>
  <si>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</si>
  <si>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</si>
  <si>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</si>
  <si>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</si>
  <si>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</si>
  <si>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</si>
  <si>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</si>
  <si>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</si>
  <si>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</si>
  <si>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</si>
  <si>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</si>
  <si>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</si>
  <si>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</si>
  <si>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</si>
  <si>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</si>
  <si>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</si>
  <si>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</si>
  <si>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</si>
  <si>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</si>
  <si>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</si>
  <si>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</si>
  <si>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</si>
  <si>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</si>
  <si>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</si>
  <si>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</si>
  <si>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</si>
  <si>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</si>
  <si>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</si>
  <si>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</si>
  <si>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</si>
  <si>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</si>
  <si>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</si>
  <si>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</si>
  <si>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</si>
  <si>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</si>
  <si>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</si>
  <si>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</si>
  <si>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</si>
  <si>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</si>
  <si>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</si>
  <si>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</si>
  <si>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</si>
  <si>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</si>
  <si>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</si>
  <si>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</si>
  <si>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</si>
  <si>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</si>
  <si>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</si>
  <si>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</si>
  <si>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</si>
  <si>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</si>
  <si>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</si>
  <si>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</si>
  <si>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</si>
  <si>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</si>
  <si>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</si>
  <si>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</si>
  <si>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</si>
  <si>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</si>
  <si>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</si>
  <si>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</si>
  <si>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</si>
  <si>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</si>
  <si>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</si>
  <si>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</si>
  <si>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</si>
  <si>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</si>
  <si>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</si>
  <si>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</si>
  <si>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</si>
  <si>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</si>
  <si>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</si>
  <si>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</si>
  <si>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</si>
  <si>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</si>
  <si>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</si>
  <si>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</si>
  <si>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</si>
  <si>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</si>
  <si>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</si>
  <si>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</si>
  <si>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</si>
  <si>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</si>
  <si>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</si>
  <si>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</si>
  <si>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</si>
  <si>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</si>
  <si>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</si>
  <si>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</si>
  <si>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</si>
  <si>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</si>
  <si>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</si>
  <si>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</si>
  <si>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</si>
  <si>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</si>
  <si>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</si>
  <si>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</si>
  <si>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</si>
  <si>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</si>
  <si>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</si>
  <si>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</si>
  <si>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</si>
  <si>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</si>
  <si>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</si>
  <si>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</si>
  <si>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</si>
  <si>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</si>
  <si>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</si>
  <si>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</si>
  <si>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</si>
  <si>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</si>
  <si>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</si>
  <si>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</si>
  <si>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</si>
  <si>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</si>
  <si>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</si>
  <si>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</si>
  <si>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</si>
  <si>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</si>
  <si>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</si>
  <si>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</si>
  <si>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</si>
  <si>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</si>
  <si>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</si>
  <si>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</si>
  <si>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</si>
  <si>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</si>
  <si>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</si>
  <si>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</si>
  <si>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</si>
  <si>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</si>
  <si>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</si>
  <si>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</si>
  <si>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</si>
  <si>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</si>
  <si>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</si>
  <si>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</si>
  <si>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</si>
  <si>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</si>
  <si>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</si>
  <si>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</si>
  <si>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</si>
  <si>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</si>
  <si>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</si>
  <si>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</si>
  <si>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</si>
  <si>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</si>
  <si>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</si>
  <si>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</si>
  <si>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</si>
  <si>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</si>
  <si>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</si>
  <si>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</si>
  <si>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</si>
  <si>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</si>
  <si>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</si>
  <si>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</si>
  <si>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</si>
  <si>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</si>
  <si>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</si>
  <si>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</si>
  <si>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</si>
  <si>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</si>
  <si>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</si>
  <si>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</si>
  <si>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</si>
  <si>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</si>
  <si>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</si>
  <si>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</si>
  <si>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</si>
  <si>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</si>
  <si>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</si>
  <si>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</si>
  <si>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</si>
  <si>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</si>
  <si>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</si>
  <si>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</si>
  <si>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</si>
  <si>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</si>
  <si>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</si>
  <si>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</si>
  <si>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</si>
  <si>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</si>
  <si>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</si>
  <si>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</si>
  <si>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</si>
  <si>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</si>
  <si>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</si>
  <si>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</si>
  <si>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</si>
  <si>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</si>
  <si>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</si>
  <si>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</si>
  <si>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</si>
  <si>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</si>
  <si>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</si>
  <si>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</si>
  <si>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</si>
  <si>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</si>
  <si>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</si>
  <si>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</si>
  <si>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</si>
  <si>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</si>
  <si>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</si>
  <si>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</si>
  <si>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</si>
  <si>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</si>
  <si>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</si>
  <si>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</si>
  <si>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</si>
  <si>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</si>
  <si>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</si>
  <si>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</si>
  <si>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</si>
  <si>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</si>
  <si>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</si>
  <si>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</si>
  <si>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</si>
  <si>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</si>
  <si>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</si>
  <si>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</si>
  <si>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</si>
  <si>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</si>
  <si>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</si>
  <si>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</si>
  <si>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</si>
  <si>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</si>
  <si>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</si>
  <si>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</si>
  <si>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</si>
  <si>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</si>
  <si>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</si>
  <si>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</si>
  <si>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</si>
  <si>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</si>
  <si>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</si>
  <si>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</si>
  <si>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</si>
  <si>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</si>
  <si>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</si>
  <si>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</si>
  <si>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</si>
  <si>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</si>
  <si>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</si>
  <si>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</si>
  <si>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</si>
  <si>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</si>
  <si>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</si>
  <si>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</si>
  <si>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</si>
  <si>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</si>
  <si>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</si>
  <si>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</si>
  <si>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</si>
  <si>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</si>
  <si>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</si>
  <si>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</si>
  <si>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</si>
  <si>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</si>
  <si>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</si>
  <si>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</si>
  <si>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</si>
  <si>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</si>
  <si>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</si>
  <si>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</si>
  <si>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</si>
  <si>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</si>
  <si>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</si>
  <si>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</si>
  <si>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</si>
  <si>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</si>
  <si>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</si>
  <si>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</si>
  <si>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</si>
  <si>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</si>
  <si>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</si>
  <si>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</si>
  <si>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</si>
  <si>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</si>
  <si>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</si>
  <si>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</si>
  <si>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</si>
  <si>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</si>
  <si>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</si>
  <si>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</si>
  <si>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</si>
  <si>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</si>
  <si>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</si>
  <si>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</si>
  <si>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</si>
  <si>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</si>
  <si>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</si>
  <si>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</si>
  <si>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</si>
  <si>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</si>
  <si>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</si>
  <si>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</si>
  <si>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</si>
  <si>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</si>
  <si>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</si>
  <si>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</si>
  <si>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</si>
  <si>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</si>
  <si>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</si>
  <si>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</si>
  <si>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</si>
  <si>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</si>
  <si>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</si>
  <si>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</si>
  <si>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</si>
  <si>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</si>
  <si>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</si>
  <si>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</si>
  <si>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</si>
  <si>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</si>
  <si>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</si>
  <si>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</si>
  <si>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</si>
  <si>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</si>
  <si>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</si>
  <si>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</si>
  <si>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</si>
  <si>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</si>
  <si>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</si>
  <si>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</si>
  <si>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</si>
  <si>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</si>
  <si>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</si>
  <si>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</si>
  <si>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</si>
  <si>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</si>
  <si>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</si>
  <si>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</si>
  <si>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</si>
  <si>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</si>
  <si>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</si>
  <si>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</si>
  <si>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</si>
  <si>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</si>
  <si>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</si>
  <si>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</si>
  <si>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</si>
  <si>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</si>
  <si>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</si>
  <si>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</si>
  <si>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</si>
  <si>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</si>
  <si>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</si>
  <si>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</si>
  <si>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</si>
  <si>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</si>
  <si>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</si>
  <si>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</si>
  <si>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</si>
  <si>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</si>
  <si>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</si>
  <si>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</si>
  <si>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</si>
  <si>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</si>
  <si>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</si>
  <si>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</si>
  <si>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</si>
  <si>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</si>
  <si>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</si>
  <si>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</si>
  <si>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</si>
  <si>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</si>
  <si>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</si>
  <si>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</si>
  <si>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</si>
  <si>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</si>
  <si>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</si>
  <si>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</si>
  <si>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</si>
  <si>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</si>
  <si>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</si>
  <si>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</si>
  <si>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</si>
  <si>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</si>
  <si>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</si>
  <si>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</si>
  <si>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</si>
  <si>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</si>
  <si>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</si>
  <si>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</si>
  <si>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</si>
  <si>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</si>
  <si>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</si>
  <si>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</si>
  <si>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</si>
  <si>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</si>
  <si>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</si>
  <si>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</si>
  <si>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</si>
  <si>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</si>
  <si>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</si>
  <si>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</si>
  <si>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</si>
  <si>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</si>
  <si>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</si>
  <si>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</si>
  <si>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</si>
  <si>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</si>
  <si>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</si>
  <si>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</si>
  <si>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</si>
  <si>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</si>
  <si>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</si>
  <si>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</si>
  <si>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</si>
  <si>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</si>
  <si>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</si>
  <si>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</si>
  <si>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</si>
  <si>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</si>
  <si>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</si>
  <si>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</si>
  <si>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</si>
  <si>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</si>
  <si>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</si>
  <si>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</si>
  <si>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</si>
  <si>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</si>
  <si>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</si>
  <si>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</si>
  <si>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</si>
  <si>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</si>
  <si>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</si>
  <si>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</si>
  <si>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</si>
  <si>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</si>
  <si>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</si>
  <si>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</si>
  <si>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</si>
  <si>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</si>
  <si>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</si>
  <si>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</si>
  <si>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</si>
  <si>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</si>
  <si>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</si>
  <si>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</si>
  <si>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</si>
  <si>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</si>
  <si>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</si>
  <si>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</si>
  <si>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</si>
  <si>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</si>
  <si>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</si>
  <si>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</si>
  <si>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</si>
  <si>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</si>
  <si>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</si>
  <si>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</si>
  <si>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</si>
  <si>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</si>
  <si>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</si>
  <si>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</si>
  <si>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</si>
  <si>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</si>
  <si>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</si>
  <si>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</si>
  <si>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</si>
  <si>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</si>
  <si>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</si>
  <si>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</si>
  <si>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</si>
  <si>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</si>
  <si>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</si>
  <si>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</si>
  <si>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</si>
  <si>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</si>
  <si>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</si>
  <si>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</si>
  <si>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</si>
  <si>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</si>
  <si>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</si>
  <si>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</si>
  <si>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</si>
  <si>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</si>
  <si>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</si>
  <si>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</si>
  <si>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</si>
  <si>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</si>
  <si>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</si>
  <si>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</si>
  <si>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</si>
  <si>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</si>
  <si>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</si>
  <si>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</si>
  <si>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</si>
  <si>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</si>
  <si>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</si>
  <si>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</si>
  <si>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</si>
  <si>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</si>
  <si>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</si>
  <si>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</si>
  <si>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</si>
  <si>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</si>
  <si>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</si>
  <si>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</si>
  <si>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</si>
  <si>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</si>
  <si>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</si>
  <si>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</si>
  <si>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</si>
  <si>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</si>
  <si>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</si>
  <si>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</si>
  <si>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</si>
  <si>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</si>
  <si>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</si>
  <si>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</si>
  <si>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</si>
  <si>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</si>
  <si>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</si>
  <si>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</si>
  <si>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</si>
  <si>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</si>
  <si>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</si>
  <si>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</si>
  <si>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</si>
  <si>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</si>
  <si>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</si>
  <si>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</si>
  <si>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</si>
  <si>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</si>
  <si>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</si>
  <si>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</si>
  <si>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</si>
  <si>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</si>
  <si>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</si>
  <si>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</si>
  <si>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</si>
  <si>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</si>
  <si>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</si>
  <si>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</si>
  <si>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</si>
  <si>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</si>
  <si>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</si>
  <si>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</si>
  <si>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</si>
  <si>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</si>
  <si>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</si>
  <si>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</si>
  <si>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</si>
  <si>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</si>
  <si>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</si>
  <si>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</si>
  <si>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</si>
  <si>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</si>
  <si>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</si>
  <si>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</si>
  <si>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</si>
  <si>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</si>
  <si>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</si>
  <si>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</si>
  <si>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</si>
  <si>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</si>
  <si>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</si>
  <si>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</si>
  <si>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</si>
  <si>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</si>
  <si>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</si>
  <si>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</si>
  <si>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</si>
  <si>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</si>
  <si>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</si>
  <si>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</si>
  <si>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</si>
  <si>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</si>
  <si>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</si>
  <si>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</si>
  <si>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</si>
  <si>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</si>
  <si>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</si>
  <si>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</si>
  <si>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</si>
  <si>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</si>
  <si>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</si>
  <si>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</si>
  <si>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</si>
  <si>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</si>
  <si>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</si>
  <si>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</si>
  <si>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</si>
  <si>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</si>
  <si>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</si>
  <si>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</si>
  <si>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</si>
  <si>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</si>
  <si>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</si>
  <si>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</si>
  <si>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</si>
  <si>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</si>
  <si>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</si>
  <si>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</si>
  <si>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</si>
  <si>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</si>
  <si>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</si>
  <si>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</si>
  <si>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</si>
  <si>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</si>
  <si>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</si>
  <si>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</si>
  <si>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</si>
  <si>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</si>
  <si>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</si>
  <si>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</si>
  <si>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</si>
  <si>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</si>
  <si>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</si>
  <si>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</si>
  <si>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</si>
  <si>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</si>
  <si>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</si>
  <si>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</si>
  <si>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</si>
  <si>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</si>
  <si>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</si>
  <si>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</si>
  <si>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</si>
  <si>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</si>
  <si>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</si>
  <si>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</si>
  <si>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</si>
  <si>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</si>
  <si>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</si>
  <si>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</si>
  <si>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</si>
  <si>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</si>
  <si>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</si>
  <si>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</si>
  <si>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</si>
  <si>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</si>
  <si>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</si>
  <si>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</si>
  <si>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</si>
  <si>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</si>
  <si>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</si>
  <si>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</si>
  <si>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</si>
  <si>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</si>
  <si>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</si>
  <si>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</si>
  <si>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</si>
  <si>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</si>
  <si>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</si>
  <si>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</si>
  <si>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</si>
  <si>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</si>
  <si>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</si>
  <si>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</si>
  <si>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</si>
  <si>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</si>
  <si>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</si>
  <si>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</si>
  <si>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</si>
  <si>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</si>
  <si>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</si>
  <si>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</si>
  <si>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</si>
  <si>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</si>
  <si>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</si>
  <si>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</si>
  <si>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</si>
  <si>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</si>
  <si>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</si>
  <si>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</si>
  <si>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</si>
  <si>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</si>
  <si>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</si>
  <si>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</si>
  <si>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</si>
  <si>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</si>
  <si>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</si>
  <si>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</si>
  <si>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</si>
  <si>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</si>
  <si>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</si>
  <si>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</si>
  <si>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</si>
  <si>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</si>
  <si>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</si>
  <si>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</si>
  <si>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</si>
  <si>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</si>
  <si>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</si>
  <si>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</si>
  <si>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</si>
  <si>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</si>
  <si>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</si>
  <si>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</si>
  <si>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</si>
  <si>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</si>
  <si>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</si>
  <si>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</si>
  <si>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</si>
  <si>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</si>
  <si>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</si>
  <si>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</si>
  <si>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</si>
  <si>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</si>
  <si>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</si>
  <si>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</si>
  <si>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</si>
  <si>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</si>
  <si>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</si>
  <si>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</si>
  <si>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</si>
  <si>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</si>
  <si>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</si>
  <si>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</si>
  <si>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</si>
  <si>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</si>
  <si>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</si>
  <si>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</si>
  <si>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</si>
  <si>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</si>
  <si>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</si>
  <si>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</si>
  <si>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</si>
  <si>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</si>
  <si>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</si>
  <si>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</si>
  <si>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</si>
  <si>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</si>
  <si>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</si>
  <si>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</si>
  <si>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</si>
  <si>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</si>
  <si>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</si>
  <si>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</si>
  <si>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</si>
  <si>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</si>
  <si>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</si>
  <si>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</si>
  <si>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</si>
  <si>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</si>
  <si>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</si>
  <si>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</si>
  <si>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</si>
  <si>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</si>
  <si>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</si>
  <si>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</si>
  <si>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</si>
  <si>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</si>
  <si>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</si>
  <si>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</si>
  <si>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</si>
  <si>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</si>
  <si>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</si>
  <si>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</si>
  <si>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</si>
  <si>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</si>
  <si>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</si>
  <si>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</si>
  <si>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</si>
  <si>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</si>
  <si>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</si>
  <si>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</si>
  <si>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</si>
  <si>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</si>
  <si>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</si>
  <si>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</si>
  <si>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</si>
  <si>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</si>
  <si>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</si>
  <si>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</si>
  <si>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</si>
  <si>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</si>
  <si>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</si>
  <si>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</si>
  <si>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</si>
  <si>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</si>
  <si>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</si>
  <si>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</si>
  <si>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</si>
  <si>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</si>
  <si>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</si>
  <si>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</si>
  <si>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</si>
  <si>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</si>
  <si>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</si>
  <si>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</si>
  <si>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</si>
  <si>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</si>
  <si>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</si>
  <si>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</si>
  <si>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</si>
  <si>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</si>
  <si>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</si>
  <si>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</si>
  <si>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</si>
  <si>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</si>
  <si>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</si>
  <si>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</si>
  <si>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</si>
  <si>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</si>
  <si>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</si>
  <si>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</si>
  <si>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</si>
  <si>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</si>
  <si>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</si>
  <si>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</si>
  <si>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</si>
  <si>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</si>
  <si>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</si>
  <si>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</si>
  <si>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</si>
  <si>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</si>
  <si>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</si>
  <si>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</si>
  <si>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</si>
  <si>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</si>
  <si>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</si>
  <si>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</si>
  <si>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</si>
  <si>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</si>
  <si>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</si>
  <si>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</si>
  <si>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</si>
  <si>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</si>
  <si>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</si>
  <si>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</si>
  <si>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</si>
  <si>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</si>
  <si>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</si>
  <si>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</si>
  <si>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</si>
  <si>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</si>
  <si>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</si>
  <si>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</si>
  <si>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</si>
  <si>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</si>
  <si>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</si>
  <si>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</si>
  <si>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</si>
  <si>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</si>
  <si>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</si>
  <si>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</si>
  <si>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</si>
  <si>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</si>
  <si>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</si>
  <si>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</si>
  <si>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</si>
  <si>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</si>
  <si>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</si>
  <si>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</si>
  <si>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</si>
  <si>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</si>
  <si>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</si>
  <si>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</si>
  <si>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</si>
  <si>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</si>
  <si>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</si>
  <si>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</si>
  <si>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</si>
  <si>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</si>
  <si>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</si>
  <si>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</si>
  <si>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</si>
  <si>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</si>
  <si>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</si>
  <si>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</si>
  <si>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</si>
  <si>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</si>
  <si>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</si>
  <si>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</si>
  <si>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</si>
  <si>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</si>
  <si>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</si>
  <si>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</si>
  <si>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</si>
  <si>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</si>
  <si>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</si>
  <si>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</si>
  <si>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</si>
  <si>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</si>
  <si>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</si>
  <si>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</si>
  <si>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</si>
  <si>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</si>
  <si>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</si>
  <si>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</si>
  <si>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</si>
  <si>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</si>
  <si>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</si>
  <si>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</si>
  <si>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</si>
  <si>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</si>
  <si>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</si>
  <si>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</si>
  <si>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</si>
  <si>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</si>
  <si>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</si>
  <si>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</si>
  <si>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</si>
  <si>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</si>
  <si>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</si>
  <si>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</si>
  <si>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</si>
  <si>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</si>
  <si>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</si>
  <si>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</si>
  <si>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</si>
  <si>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</si>
  <si>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</si>
  <si>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</si>
  <si>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</si>
  <si>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</si>
  <si>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</si>
  <si>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</si>
  <si>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</si>
  <si>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</si>
  <si>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</si>
  <si>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</si>
  <si>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</si>
  <si>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</si>
  <si>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</si>
  <si>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</si>
  <si>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</si>
  <si>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</si>
  <si>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</si>
  <si>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</si>
  <si>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</si>
  <si>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</si>
  <si>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</si>
  <si>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</si>
  <si>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</si>
  <si>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</si>
  <si>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</si>
  <si>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</si>
  <si>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</si>
  <si>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</si>
  <si>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</si>
  <si>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</si>
  <si>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</si>
  <si>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</si>
  <si>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</si>
  <si>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</si>
  <si>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</si>
  <si>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</si>
  <si>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</si>
  <si>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</si>
  <si>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</si>
  <si>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</si>
  <si>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</si>
  <si>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</si>
  <si>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food trucks</t>
  </si>
  <si>
    <t>rock</t>
  </si>
  <si>
    <t>web</t>
  </si>
  <si>
    <t>plays</t>
  </si>
  <si>
    <t>documentary</t>
  </si>
  <si>
    <t>drama</t>
  </si>
  <si>
    <t>indie rock</t>
  </si>
  <si>
    <t>wearables</t>
  </si>
  <si>
    <t>nonfiction</t>
  </si>
  <si>
    <t>animation</t>
  </si>
  <si>
    <t>video games</t>
  </si>
  <si>
    <t>photography books</t>
  </si>
  <si>
    <t>radio &amp; podcasts</t>
  </si>
  <si>
    <t>jazz</t>
  </si>
  <si>
    <t>mobile games</t>
  </si>
  <si>
    <t>science fiction</t>
  </si>
  <si>
    <t>Piv</t>
  </si>
  <si>
    <t>Date Created Coversion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</si>
  <si>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</si>
  <si>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</si>
  <si>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</si>
  <si>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</si>
  <si>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</si>
  <si>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</si>
  <si>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</si>
  <si>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</si>
  <si>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</si>
  <si>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</si>
  <si>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</si>
  <si>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</si>
  <si>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</si>
  <si>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</si>
  <si>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</si>
  <si>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</si>
  <si>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</si>
  <si>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</si>
  <si>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</si>
  <si>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</si>
  <si>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</si>
  <si>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</si>
  <si>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</si>
  <si>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</si>
  <si>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</si>
  <si>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</si>
  <si>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</si>
  <si>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</si>
  <si>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</si>
  <si>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</si>
  <si>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</si>
  <si>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</si>
  <si>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</si>
  <si>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</si>
  <si>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</si>
  <si>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</si>
  <si>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</si>
  <si>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</si>
  <si>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</si>
  <si>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The mean number of backers:</t>
  </si>
  <si>
    <t>The median number of backers:</t>
  </si>
  <si>
    <t xml:space="preserve">Failed </t>
  </si>
  <si>
    <t xml:space="preserve">Successful 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</si>
  <si>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</si>
  <si>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</si>
  <si>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 xml:space="preserve"> The mean Better summarizes as it is the average</t>
  </si>
  <si>
    <t xml:space="preserve">There is more variability with successful campaigns, since the data is more spread out.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</si>
</sst>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  <font>
      <sz val="2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9" fontId="0" fillId="0" borderId="0" xfId="0" applyNumberForma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4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4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A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CF44-9597-4303A7431E6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C-CF44-9597-4303A7431E61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C-CF44-9597-4303A7431E61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C-CF44-9597-4303A7431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587778287"/>
        <c:axId val="1747380991"/>
      </c:barChart>
      <c:catAx>
        <c:axId val="15877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0991"/>
        <c:crosses val="autoZero"/>
        <c:auto val="1"/>
        <c:lblAlgn val="ctr"/>
        <c:lblOffset val="100"/>
        <c:noMultiLvlLbl val="0"/>
      </c:catAx>
      <c:valAx>
        <c:axId val="1747380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2'!$A$5:$A$21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'Pivot Table 2'!$B$5:$B$21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6446-B1DF-17E192CAF4F3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2'!$A$5:$A$21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'Pivot Table 2'!$C$5:$C$21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12-6446-B1DF-17E192CAF4F3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2'!$A$5:$A$21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'Pivot Table 2'!$D$5:$D$21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12-6446-B1DF-17E192CAF4F3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2'!$A$5:$A$21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'Pivot Table 2'!$E$5:$E$21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12-6446-B1DF-17E192CA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326159"/>
        <c:axId val="2107081183"/>
      </c:barChart>
      <c:catAx>
        <c:axId val="20703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81183"/>
        <c:crosses val="autoZero"/>
        <c:auto val="1"/>
        <c:lblAlgn val="ctr"/>
        <c:lblOffset val="100"/>
        <c:noMultiLvlLbl val="0"/>
      </c:catAx>
      <c:valAx>
        <c:axId val="21070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0.63157894736842102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0.53271028037383172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0-DF48-8558-5E797E28F92F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0.36842105263157893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0.46728971962616822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0-DF48-8558-5E797E28F92F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0-DF48-8558-5E797E28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27919"/>
        <c:axId val="1878329647"/>
      </c:lineChart>
      <c:catAx>
        <c:axId val="18783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29647"/>
        <c:crosses val="autoZero"/>
        <c:auto val="1"/>
        <c:lblAlgn val="ctr"/>
        <c:lblOffset val="100"/>
        <c:noMultiLvlLbl val="0"/>
      </c:catAx>
      <c:valAx>
        <c:axId val="18783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B-0E44-A058-A7560018A61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B-0E44-A058-A7560018A61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B-0E44-A058-A7560018A61F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B-0E44-A058-A7560018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77631"/>
        <c:axId val="1491979359"/>
      </c:lineChart>
      <c:catAx>
        <c:axId val="14919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9359"/>
        <c:crosses val="autoZero"/>
        <c:auto val="1"/>
        <c:lblAlgn val="ctr"/>
        <c:lblOffset val="100"/>
        <c:noMultiLvlLbl val="0"/>
      </c:catAx>
      <c:valAx>
        <c:axId val="14919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127000</xdr:rowOff>
    </xdr:from>
    <xdr:to>
      <xdr:col>8</xdr:col>
      <xdr:colOff>1225550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93E5-B40D-632B-3736-7E23CEF03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18</xdr:row>
      <xdr:rowOff>158750</xdr:rowOff>
    </xdr:from>
    <xdr:to>
      <xdr:col>6</xdr:col>
      <xdr:colOff>882650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327D6-80BB-435F-D45C-A098BFD8D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790802</xdr:colOff>
      <xdr:row>14</xdr:row>
      <xdr:rowOff>140616</xdr:rowOff>
    </xdr:from>
    <xdr:to>
      <xdr:col>7</xdr:col>
      <xdr:colOff>772473</xdr:colOff>
      <xdr:row>29</xdr:row>
      <xdr:rowOff>170205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D16AC-52FB-D40F-08BC-4F0B7692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22</xdr:row>
      <xdr:rowOff>139700</xdr:rowOff>
    </xdr:from>
    <xdr:to>
      <xdr:col>5</xdr:col>
      <xdr:colOff>88900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C205C-C894-8B8F-5973-12EBB625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9.822359490739" createdVersion="8" refreshedVersion="8" minRefreshableVersion="3" recordCount="1000" xr:uid="{329702B1-C16F-1846-B50D-4B6DAD81A2A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 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0212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73.684788078703" createdVersion="8" refreshedVersion="8" minRefreshableVersion="3" recordCount="1000" xr:uid="{4467B083-4721-D249-959F-8806BEB2484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 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02127.5"/>
    </cacheField>
    <cacheField name="Date Created Co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n v="0"/>
    <x v="0"/>
    <n v="0"/>
    <x v="0"/>
    <s v="CAD"/>
    <n v="1448690400"/>
    <n v="1450159200"/>
    <b v="0"/>
    <x v="0"/>
    <s v="food/food trucks"/>
    <x v="0"/>
    <x v="0"/>
    <n v="0"/>
    <n v="0"/>
  </r>
  <r>
    <x v="1"/>
    <x v="1"/>
    <x v="1"/>
    <n v="1400"/>
    <n v="14560"/>
    <x v="1"/>
    <n v="158"/>
    <x v="1"/>
    <s v="USD"/>
    <n v="1408424400"/>
    <n v="1408597200"/>
    <b v="0"/>
    <x v="1"/>
    <s v="music/rock"/>
    <x v="1"/>
    <x v="1"/>
    <n v="10.4"/>
    <n v="7359"/>
  </r>
  <r>
    <x v="2"/>
    <x v="2"/>
    <x v="2"/>
    <n v="108400"/>
    <n v="142523"/>
    <x v="1"/>
    <n v="1425"/>
    <x v="2"/>
    <s v="AUD"/>
    <n v="1384668000"/>
    <n v="1384840800"/>
    <b v="0"/>
    <x v="0"/>
    <s v="technology/web"/>
    <x v="2"/>
    <x v="2"/>
    <n v="1.3147878228782288"/>
    <n v="71974"/>
  </r>
  <r>
    <x v="3"/>
    <x v="3"/>
    <x v="3"/>
    <n v="4200"/>
    <n v="2477"/>
    <x v="0"/>
    <n v="24"/>
    <x v="1"/>
    <s v="USD"/>
    <n v="1565499600"/>
    <n v="1568955600"/>
    <b v="0"/>
    <x v="0"/>
    <s v="music/rock"/>
    <x v="1"/>
    <x v="1"/>
    <n v="0.58976190476190471"/>
    <n v="1250.5"/>
  </r>
  <r>
    <x v="4"/>
    <x v="4"/>
    <x v="4"/>
    <n v="7600"/>
    <n v="5265"/>
    <x v="0"/>
    <n v="53"/>
    <x v="1"/>
    <s v="USD"/>
    <n v="1547964000"/>
    <n v="1548309600"/>
    <b v="0"/>
    <x v="0"/>
    <s v="theater/plays"/>
    <x v="3"/>
    <x v="3"/>
    <n v="0.69276315789473686"/>
    <n v="2659"/>
  </r>
  <r>
    <x v="5"/>
    <x v="5"/>
    <x v="5"/>
    <n v="7600"/>
    <n v="13195"/>
    <x v="1"/>
    <n v="174"/>
    <x v="3"/>
    <s v="DKK"/>
    <n v="1346130000"/>
    <n v="1347080400"/>
    <b v="0"/>
    <x v="0"/>
    <s v="theater/plays"/>
    <x v="3"/>
    <x v="3"/>
    <n v="1.7361842105263159"/>
    <n v="6684.5"/>
  </r>
  <r>
    <x v="6"/>
    <x v="6"/>
    <x v="6"/>
    <n v="5200"/>
    <n v="1090"/>
    <x v="0"/>
    <n v="18"/>
    <x v="4"/>
    <s v="GBP"/>
    <n v="1505278800"/>
    <n v="1505365200"/>
    <b v="0"/>
    <x v="0"/>
    <s v="film &amp; video/documentary"/>
    <x v="4"/>
    <x v="4"/>
    <n v="0.20961538461538462"/>
    <n v="554"/>
  </r>
  <r>
    <x v="7"/>
    <x v="7"/>
    <x v="7"/>
    <n v="4500"/>
    <n v="14741"/>
    <x v="1"/>
    <n v="227"/>
    <x v="3"/>
    <s v="DKK"/>
    <n v="1439442000"/>
    <n v="1439614800"/>
    <b v="0"/>
    <x v="0"/>
    <s v="theater/plays"/>
    <x v="3"/>
    <x v="3"/>
    <n v="3.2757777777777779"/>
    <n v="7484"/>
  </r>
  <r>
    <x v="8"/>
    <x v="8"/>
    <x v="8"/>
    <n v="110100"/>
    <n v="21946"/>
    <x v="2"/>
    <n v="708"/>
    <x v="3"/>
    <s v="DKK"/>
    <n v="1281330000"/>
    <n v="1281502800"/>
    <b v="0"/>
    <x v="0"/>
    <s v="theater/plays"/>
    <x v="3"/>
    <x v="3"/>
    <n v="0.19932788374205268"/>
    <n v="11327"/>
  </r>
  <r>
    <x v="9"/>
    <x v="9"/>
    <x v="9"/>
    <n v="6200"/>
    <n v="3208"/>
    <x v="0"/>
    <n v="44"/>
    <x v="1"/>
    <s v="USD"/>
    <n v="1379566800"/>
    <n v="1383804000"/>
    <b v="0"/>
    <x v="0"/>
    <s v="music/electric music"/>
    <x v="1"/>
    <x v="5"/>
    <n v="0.51741935483870971"/>
    <n v="1626"/>
  </r>
  <r>
    <x v="10"/>
    <x v="10"/>
    <x v="10"/>
    <n v="5200"/>
    <n v="13838"/>
    <x v="1"/>
    <n v="220"/>
    <x v="1"/>
    <s v="USD"/>
    <n v="1281762000"/>
    <n v="1285909200"/>
    <b v="0"/>
    <x v="0"/>
    <s v="film &amp; video/drama"/>
    <x v="4"/>
    <x v="6"/>
    <n v="2.6611538461538462"/>
    <n v="7029"/>
  </r>
  <r>
    <x v="11"/>
    <x v="11"/>
    <x v="11"/>
    <n v="6300"/>
    <n v="3030"/>
    <x v="0"/>
    <n v="27"/>
    <x v="1"/>
    <s v="USD"/>
    <n v="1285045200"/>
    <n v="1285563600"/>
    <b v="0"/>
    <x v="1"/>
    <s v="theater/plays"/>
    <x v="3"/>
    <x v="3"/>
    <n v="0.48095238095238096"/>
    <n v="1528.5"/>
  </r>
  <r>
    <x v="12"/>
    <x v="12"/>
    <x v="12"/>
    <n v="6300"/>
    <n v="5629"/>
    <x v="0"/>
    <n v="55"/>
    <x v="1"/>
    <s v="USD"/>
    <n v="1571720400"/>
    <n v="1572411600"/>
    <b v="0"/>
    <x v="0"/>
    <s v="film &amp; video/drama"/>
    <x v="4"/>
    <x v="6"/>
    <n v="0.89349206349206345"/>
    <n v="2842"/>
  </r>
  <r>
    <x v="13"/>
    <x v="13"/>
    <x v="13"/>
    <n v="4200"/>
    <n v="10295"/>
    <x v="1"/>
    <n v="98"/>
    <x v="1"/>
    <s v="USD"/>
    <n v="1465621200"/>
    <n v="1466658000"/>
    <b v="0"/>
    <x v="0"/>
    <s v="music/indie rock"/>
    <x v="1"/>
    <x v="7"/>
    <n v="2.4511904761904764"/>
    <n v="5196.5"/>
  </r>
  <r>
    <x v="14"/>
    <x v="14"/>
    <x v="14"/>
    <n v="28200"/>
    <n v="18829"/>
    <x v="0"/>
    <n v="200"/>
    <x v="1"/>
    <s v="USD"/>
    <n v="1331013600"/>
    <n v="1333342800"/>
    <b v="0"/>
    <x v="0"/>
    <s v="music/indie rock"/>
    <x v="1"/>
    <x v="7"/>
    <n v="0.66769503546099296"/>
    <n v="9514.5"/>
  </r>
  <r>
    <x v="15"/>
    <x v="15"/>
    <x v="15"/>
    <n v="81200"/>
    <n v="38414"/>
    <x v="0"/>
    <n v="452"/>
    <x v="1"/>
    <s v="USD"/>
    <n v="1575957600"/>
    <n v="1576303200"/>
    <b v="0"/>
    <x v="0"/>
    <s v="technology/wearables"/>
    <x v="2"/>
    <x v="8"/>
    <n v="0.47307881773399013"/>
    <n v="19433"/>
  </r>
  <r>
    <x v="16"/>
    <x v="16"/>
    <x v="16"/>
    <n v="1700"/>
    <n v="11041"/>
    <x v="1"/>
    <n v="100"/>
    <x v="1"/>
    <s v="USD"/>
    <n v="1390370400"/>
    <n v="1392271200"/>
    <b v="0"/>
    <x v="0"/>
    <s v="publishing/nonfiction"/>
    <x v="5"/>
    <x v="9"/>
    <n v="6.4947058823529416"/>
    <n v="5570.5"/>
  </r>
  <r>
    <x v="17"/>
    <x v="17"/>
    <x v="17"/>
    <n v="84600"/>
    <n v="134845"/>
    <x v="1"/>
    <n v="1249"/>
    <x v="1"/>
    <s v="USD"/>
    <n v="1294812000"/>
    <n v="1294898400"/>
    <b v="0"/>
    <x v="0"/>
    <s v="film &amp; video/animation"/>
    <x v="4"/>
    <x v="10"/>
    <n v="1.5939125295508274"/>
    <n v="68047"/>
  </r>
  <r>
    <x v="18"/>
    <x v="18"/>
    <x v="18"/>
    <n v="9100"/>
    <n v="6089"/>
    <x v="3"/>
    <n v="135"/>
    <x v="1"/>
    <s v="USD"/>
    <n v="1536382800"/>
    <n v="1537074000"/>
    <b v="0"/>
    <x v="0"/>
    <s v="theater/plays"/>
    <x v="3"/>
    <x v="3"/>
    <n v="0.66912087912087914"/>
    <n v="3112"/>
  </r>
  <r>
    <x v="19"/>
    <x v="19"/>
    <x v="19"/>
    <n v="62500"/>
    <n v="30331"/>
    <x v="0"/>
    <n v="674"/>
    <x v="1"/>
    <s v="USD"/>
    <n v="1551679200"/>
    <n v="1553490000"/>
    <b v="0"/>
    <x v="1"/>
    <s v="theater/plays"/>
    <x v="3"/>
    <x v="3"/>
    <n v="0.48529600000000001"/>
    <n v="15502.5"/>
  </r>
  <r>
    <x v="20"/>
    <x v="20"/>
    <x v="20"/>
    <n v="131800"/>
    <n v="147936"/>
    <x v="1"/>
    <n v="1396"/>
    <x v="1"/>
    <s v="USD"/>
    <n v="1406523600"/>
    <n v="1406523600"/>
    <b v="0"/>
    <x v="0"/>
    <s v="film &amp; video/drama"/>
    <x v="4"/>
    <x v="6"/>
    <n v="1.1224279210925645"/>
    <n v="74666"/>
  </r>
  <r>
    <x v="21"/>
    <x v="21"/>
    <x v="21"/>
    <n v="94000"/>
    <n v="38533"/>
    <x v="0"/>
    <n v="558"/>
    <x v="1"/>
    <s v="USD"/>
    <n v="1313384400"/>
    <n v="1316322000"/>
    <b v="0"/>
    <x v="0"/>
    <s v="theater/plays"/>
    <x v="3"/>
    <x v="3"/>
    <n v="0.40992553191489361"/>
    <n v="19545.5"/>
  </r>
  <r>
    <x v="22"/>
    <x v="22"/>
    <x v="22"/>
    <n v="59100"/>
    <n v="75690"/>
    <x v="1"/>
    <n v="890"/>
    <x v="1"/>
    <s v="USD"/>
    <n v="1522731600"/>
    <n v="1524027600"/>
    <b v="0"/>
    <x v="0"/>
    <s v="theater/plays"/>
    <x v="3"/>
    <x v="3"/>
    <n v="1.2807106598984772"/>
    <n v="38290"/>
  </r>
  <r>
    <x v="23"/>
    <x v="23"/>
    <x v="23"/>
    <n v="4500"/>
    <n v="14942"/>
    <x v="1"/>
    <n v="142"/>
    <x v="4"/>
    <s v="GBP"/>
    <n v="1550124000"/>
    <n v="1554699600"/>
    <b v="0"/>
    <x v="0"/>
    <s v="film &amp; video/documentary"/>
    <x v="4"/>
    <x v="4"/>
    <n v="3.3204444444444445"/>
    <n v="7542"/>
  </r>
  <r>
    <x v="24"/>
    <x v="24"/>
    <x v="24"/>
    <n v="92400"/>
    <n v="104257"/>
    <x v="1"/>
    <n v="2673"/>
    <x v="1"/>
    <s v="USD"/>
    <n v="1403326800"/>
    <n v="1403499600"/>
    <b v="0"/>
    <x v="0"/>
    <s v="technology/wearables"/>
    <x v="2"/>
    <x v="8"/>
    <n v="1.1283225108225108"/>
    <n v="53465"/>
  </r>
  <r>
    <x v="25"/>
    <x v="25"/>
    <x v="25"/>
    <n v="5500"/>
    <n v="11904"/>
    <x v="1"/>
    <n v="163"/>
    <x v="1"/>
    <s v="USD"/>
    <n v="1305694800"/>
    <n v="1307422800"/>
    <b v="0"/>
    <x v="1"/>
    <s v="games/video games"/>
    <x v="6"/>
    <x v="11"/>
    <n v="2.1643636363636363"/>
    <n v="6033.5"/>
  </r>
  <r>
    <x v="26"/>
    <x v="26"/>
    <x v="26"/>
    <n v="107500"/>
    <n v="51814"/>
    <x v="3"/>
    <n v="1480"/>
    <x v="1"/>
    <s v="USD"/>
    <n v="1533013200"/>
    <n v="1535346000"/>
    <b v="0"/>
    <x v="0"/>
    <s v="theater/plays"/>
    <x v="3"/>
    <x v="3"/>
    <n v="0.4819906976744186"/>
    <n v="26647"/>
  </r>
  <r>
    <x v="27"/>
    <x v="27"/>
    <x v="27"/>
    <n v="2000"/>
    <n v="1599"/>
    <x v="0"/>
    <n v="15"/>
    <x v="1"/>
    <s v="USD"/>
    <n v="1443848400"/>
    <n v="1444539600"/>
    <b v="0"/>
    <x v="0"/>
    <s v="music/rock"/>
    <x v="1"/>
    <x v="1"/>
    <n v="0.79949999999999999"/>
    <n v="807"/>
  </r>
  <r>
    <x v="28"/>
    <x v="28"/>
    <x v="28"/>
    <n v="130800"/>
    <n v="137635"/>
    <x v="1"/>
    <n v="2220"/>
    <x v="1"/>
    <s v="USD"/>
    <n v="1265695200"/>
    <n v="1267682400"/>
    <b v="0"/>
    <x v="1"/>
    <s v="theater/plays"/>
    <x v="3"/>
    <x v="3"/>
    <n v="1.0522553516819573"/>
    <n v="69927.5"/>
  </r>
  <r>
    <x v="29"/>
    <x v="29"/>
    <x v="29"/>
    <n v="45900"/>
    <n v="150965"/>
    <x v="1"/>
    <n v="1606"/>
    <x v="5"/>
    <s v="CHF"/>
    <n v="1532062800"/>
    <n v="1535518800"/>
    <b v="0"/>
    <x v="0"/>
    <s v="film &amp; video/shorts"/>
    <x v="4"/>
    <x v="12"/>
    <n v="3.2889978213507627"/>
    <n v="76285.5"/>
  </r>
  <r>
    <x v="30"/>
    <x v="30"/>
    <x v="30"/>
    <n v="9000"/>
    <n v="14455"/>
    <x v="1"/>
    <n v="129"/>
    <x v="1"/>
    <s v="USD"/>
    <n v="1558674000"/>
    <n v="1559106000"/>
    <b v="0"/>
    <x v="0"/>
    <s v="film &amp; video/animation"/>
    <x v="4"/>
    <x v="10"/>
    <n v="1.606111111111111"/>
    <n v="7292"/>
  </r>
  <r>
    <x v="31"/>
    <x v="31"/>
    <x v="31"/>
    <n v="3500"/>
    <n v="10850"/>
    <x v="1"/>
    <n v="226"/>
    <x v="4"/>
    <s v="GBP"/>
    <n v="1451973600"/>
    <n v="1454392800"/>
    <b v="0"/>
    <x v="0"/>
    <s v="games/video games"/>
    <x v="6"/>
    <x v="11"/>
    <n v="3.1"/>
    <n v="5538"/>
  </r>
  <r>
    <x v="32"/>
    <x v="32"/>
    <x v="32"/>
    <n v="101000"/>
    <n v="87676"/>
    <x v="0"/>
    <n v="2307"/>
    <x v="6"/>
    <s v="EUR"/>
    <n v="1515564000"/>
    <n v="1517896800"/>
    <b v="0"/>
    <x v="0"/>
    <s v="film &amp; video/documentary"/>
    <x v="4"/>
    <x v="4"/>
    <n v="0.86807920792079207"/>
    <n v="44991.5"/>
  </r>
  <r>
    <x v="33"/>
    <x v="33"/>
    <x v="33"/>
    <n v="50200"/>
    <n v="189666"/>
    <x v="1"/>
    <n v="5419"/>
    <x v="1"/>
    <s v="USD"/>
    <n v="1412485200"/>
    <n v="1415685600"/>
    <b v="0"/>
    <x v="0"/>
    <s v="theater/plays"/>
    <x v="3"/>
    <x v="3"/>
    <n v="3.7782071713147412"/>
    <n v="97542.5"/>
  </r>
  <r>
    <x v="34"/>
    <x v="34"/>
    <x v="34"/>
    <n v="9300"/>
    <n v="14025"/>
    <x v="1"/>
    <n v="165"/>
    <x v="1"/>
    <s v="USD"/>
    <n v="1490245200"/>
    <n v="1490677200"/>
    <b v="0"/>
    <x v="0"/>
    <s v="film &amp; video/documentary"/>
    <x v="4"/>
    <x v="4"/>
    <n v="1.5080645161290323"/>
    <n v="7095"/>
  </r>
  <r>
    <x v="35"/>
    <x v="35"/>
    <x v="35"/>
    <n v="125500"/>
    <n v="188628"/>
    <x v="1"/>
    <n v="1965"/>
    <x v="3"/>
    <s v="DKK"/>
    <n v="1547877600"/>
    <n v="1551506400"/>
    <b v="0"/>
    <x v="1"/>
    <s v="film &amp; video/drama"/>
    <x v="4"/>
    <x v="6"/>
    <n v="1.5030119521912351"/>
    <n v="95296.5"/>
  </r>
  <r>
    <x v="36"/>
    <x v="36"/>
    <x v="36"/>
    <n v="700"/>
    <n v="1101"/>
    <x v="1"/>
    <n v="16"/>
    <x v="1"/>
    <s v="USD"/>
    <n v="1298700000"/>
    <n v="1300856400"/>
    <b v="0"/>
    <x v="0"/>
    <s v="theater/plays"/>
    <x v="3"/>
    <x v="3"/>
    <n v="1.572857142857143"/>
    <n v="558.5"/>
  </r>
  <r>
    <x v="37"/>
    <x v="37"/>
    <x v="37"/>
    <n v="8100"/>
    <n v="11339"/>
    <x v="1"/>
    <n v="107"/>
    <x v="1"/>
    <s v="USD"/>
    <n v="1570338000"/>
    <n v="1573192800"/>
    <b v="0"/>
    <x v="1"/>
    <s v="publishing/fiction"/>
    <x v="5"/>
    <x v="13"/>
    <n v="1.3998765432098765"/>
    <n v="5723"/>
  </r>
  <r>
    <x v="38"/>
    <x v="38"/>
    <x v="38"/>
    <n v="3100"/>
    <n v="10085"/>
    <x v="1"/>
    <n v="134"/>
    <x v="1"/>
    <s v="USD"/>
    <n v="1287378000"/>
    <n v="1287810000"/>
    <b v="0"/>
    <x v="0"/>
    <s v="photography/photography books"/>
    <x v="7"/>
    <x v="14"/>
    <n v="3.2532258064516131"/>
    <n v="5109.5"/>
  </r>
  <r>
    <x v="39"/>
    <x v="39"/>
    <x v="39"/>
    <n v="9900"/>
    <n v="5027"/>
    <x v="0"/>
    <n v="88"/>
    <x v="3"/>
    <s v="DKK"/>
    <n v="1361772000"/>
    <n v="1362978000"/>
    <b v="0"/>
    <x v="0"/>
    <s v="theater/plays"/>
    <x v="3"/>
    <x v="3"/>
    <n v="0.50777777777777777"/>
    <n v="2557.5"/>
  </r>
  <r>
    <x v="40"/>
    <x v="40"/>
    <x v="40"/>
    <n v="8800"/>
    <n v="14878"/>
    <x v="1"/>
    <n v="198"/>
    <x v="1"/>
    <s v="USD"/>
    <n v="1275714000"/>
    <n v="1277355600"/>
    <b v="0"/>
    <x v="1"/>
    <s v="technology/wearables"/>
    <x v="2"/>
    <x v="8"/>
    <n v="1.6906818181818182"/>
    <n v="7538"/>
  </r>
  <r>
    <x v="41"/>
    <x v="41"/>
    <x v="41"/>
    <n v="5600"/>
    <n v="11924"/>
    <x v="1"/>
    <n v="111"/>
    <x v="6"/>
    <s v="EUR"/>
    <n v="1346734800"/>
    <n v="1348981200"/>
    <b v="0"/>
    <x v="1"/>
    <s v="music/rock"/>
    <x v="1"/>
    <x v="1"/>
    <n v="2.1292857142857144"/>
    <n v="6017.5"/>
  </r>
  <r>
    <x v="42"/>
    <x v="42"/>
    <x v="42"/>
    <n v="1800"/>
    <n v="7991"/>
    <x v="1"/>
    <n v="222"/>
    <x v="1"/>
    <s v="USD"/>
    <n v="1309755600"/>
    <n v="1310533200"/>
    <b v="0"/>
    <x v="0"/>
    <s v="food/food trucks"/>
    <x v="0"/>
    <x v="0"/>
    <n v="4.4394444444444447"/>
    <n v="4106.5"/>
  </r>
  <r>
    <x v="43"/>
    <x v="43"/>
    <x v="43"/>
    <n v="90200"/>
    <n v="167717"/>
    <x v="1"/>
    <n v="6212"/>
    <x v="1"/>
    <s v="USD"/>
    <n v="1406178000"/>
    <n v="1407560400"/>
    <b v="0"/>
    <x v="0"/>
    <s v="publishing/radio &amp; podcasts"/>
    <x v="5"/>
    <x v="15"/>
    <n v="1.859390243902439"/>
    <n v="86964.5"/>
  </r>
  <r>
    <x v="44"/>
    <x v="44"/>
    <x v="44"/>
    <n v="1600"/>
    <n v="10541"/>
    <x v="1"/>
    <n v="98"/>
    <x v="3"/>
    <s v="DKK"/>
    <n v="1552798800"/>
    <n v="1552885200"/>
    <b v="0"/>
    <x v="0"/>
    <s v="publishing/fiction"/>
    <x v="5"/>
    <x v="13"/>
    <n v="6.5881249999999998"/>
    <n v="5319.5"/>
  </r>
  <r>
    <x v="45"/>
    <x v="45"/>
    <x v="45"/>
    <n v="9500"/>
    <n v="4530"/>
    <x v="0"/>
    <n v="48"/>
    <x v="1"/>
    <s v="USD"/>
    <n v="1478062800"/>
    <n v="1479362400"/>
    <b v="0"/>
    <x v="1"/>
    <s v="theater/plays"/>
    <x v="3"/>
    <x v="3"/>
    <n v="0.4768421052631579"/>
    <n v="2289"/>
  </r>
  <r>
    <x v="46"/>
    <x v="46"/>
    <x v="46"/>
    <n v="3700"/>
    <n v="4247"/>
    <x v="1"/>
    <n v="92"/>
    <x v="1"/>
    <s v="USD"/>
    <n v="1278565200"/>
    <n v="1280552400"/>
    <b v="0"/>
    <x v="0"/>
    <s v="music/rock"/>
    <x v="1"/>
    <x v="1"/>
    <n v="1.1478378378378378"/>
    <n v="2169.5"/>
  </r>
  <r>
    <x v="47"/>
    <x v="47"/>
    <x v="47"/>
    <n v="1500"/>
    <n v="7129"/>
    <x v="1"/>
    <n v="149"/>
    <x v="1"/>
    <s v="USD"/>
    <n v="1396069200"/>
    <n v="1398661200"/>
    <b v="0"/>
    <x v="0"/>
    <s v="theater/plays"/>
    <x v="3"/>
    <x v="3"/>
    <n v="4.7526666666666664"/>
    <n v="3639"/>
  </r>
  <r>
    <x v="48"/>
    <x v="48"/>
    <x v="48"/>
    <n v="33300"/>
    <n v="128862"/>
    <x v="1"/>
    <n v="2431"/>
    <x v="1"/>
    <s v="USD"/>
    <n v="1435208400"/>
    <n v="1436245200"/>
    <b v="0"/>
    <x v="0"/>
    <s v="theater/plays"/>
    <x v="3"/>
    <x v="3"/>
    <n v="3.86972972972973"/>
    <n v="65646.5"/>
  </r>
  <r>
    <x v="49"/>
    <x v="49"/>
    <x v="49"/>
    <n v="7200"/>
    <n v="13653"/>
    <x v="1"/>
    <n v="303"/>
    <x v="1"/>
    <s v="USD"/>
    <n v="1571547600"/>
    <n v="1575439200"/>
    <b v="0"/>
    <x v="0"/>
    <s v="music/rock"/>
    <x v="1"/>
    <x v="1"/>
    <n v="1.89625"/>
    <n v="6978"/>
  </r>
  <r>
    <x v="50"/>
    <x v="50"/>
    <x v="50"/>
    <n v="100"/>
    <n v="2"/>
    <x v="0"/>
    <n v="1"/>
    <x v="6"/>
    <s v="EUR"/>
    <n v="1375333200"/>
    <n v="1377752400"/>
    <b v="0"/>
    <x v="0"/>
    <s v="music/metal"/>
    <x v="1"/>
    <x v="16"/>
    <n v="0.02"/>
    <n v="1.5"/>
  </r>
  <r>
    <x v="51"/>
    <x v="51"/>
    <x v="51"/>
    <n v="158100"/>
    <n v="145243"/>
    <x v="0"/>
    <n v="1467"/>
    <x v="4"/>
    <s v="GBP"/>
    <n v="1332824400"/>
    <n v="1334206800"/>
    <b v="0"/>
    <x v="1"/>
    <s v="technology/wearables"/>
    <x v="2"/>
    <x v="8"/>
    <n v="0.91867805186590767"/>
    <n v="73355"/>
  </r>
  <r>
    <x v="52"/>
    <x v="52"/>
    <x v="52"/>
    <n v="7200"/>
    <n v="2459"/>
    <x v="0"/>
    <n v="75"/>
    <x v="1"/>
    <s v="USD"/>
    <n v="1284526800"/>
    <n v="1284872400"/>
    <b v="0"/>
    <x v="0"/>
    <s v="theater/plays"/>
    <x v="3"/>
    <x v="3"/>
    <n v="0.34152777777777776"/>
    <n v="1267"/>
  </r>
  <r>
    <x v="53"/>
    <x v="53"/>
    <x v="53"/>
    <n v="8800"/>
    <n v="12356"/>
    <x v="1"/>
    <n v="209"/>
    <x v="1"/>
    <s v="USD"/>
    <n v="1400562000"/>
    <n v="1403931600"/>
    <b v="0"/>
    <x v="0"/>
    <s v="film &amp; video/drama"/>
    <x v="4"/>
    <x v="6"/>
    <n v="1.4040909090909091"/>
    <n v="6282.5"/>
  </r>
  <r>
    <x v="54"/>
    <x v="54"/>
    <x v="54"/>
    <n v="6000"/>
    <n v="5392"/>
    <x v="0"/>
    <n v="120"/>
    <x v="1"/>
    <s v="USD"/>
    <n v="1520748000"/>
    <n v="1521262800"/>
    <b v="0"/>
    <x v="0"/>
    <s v="technology/wearables"/>
    <x v="2"/>
    <x v="8"/>
    <n v="0.89866666666666661"/>
    <n v="2756"/>
  </r>
  <r>
    <x v="55"/>
    <x v="55"/>
    <x v="55"/>
    <n v="6600"/>
    <n v="11746"/>
    <x v="1"/>
    <n v="131"/>
    <x v="1"/>
    <s v="USD"/>
    <n v="1532926800"/>
    <n v="1533358800"/>
    <b v="0"/>
    <x v="0"/>
    <s v="music/jazz"/>
    <x v="1"/>
    <x v="17"/>
    <n v="1.7796969696969698"/>
    <n v="5938.5"/>
  </r>
  <r>
    <x v="56"/>
    <x v="56"/>
    <x v="56"/>
    <n v="8000"/>
    <n v="11493"/>
    <x v="1"/>
    <n v="164"/>
    <x v="1"/>
    <s v="USD"/>
    <n v="1420869600"/>
    <n v="1421474400"/>
    <b v="0"/>
    <x v="0"/>
    <s v="technology/wearables"/>
    <x v="2"/>
    <x v="8"/>
    <n v="1.436625"/>
    <n v="5828.5"/>
  </r>
  <r>
    <x v="57"/>
    <x v="57"/>
    <x v="57"/>
    <n v="2900"/>
    <n v="6243"/>
    <x v="1"/>
    <n v="201"/>
    <x v="1"/>
    <s v="USD"/>
    <n v="1504242000"/>
    <n v="1505278800"/>
    <b v="0"/>
    <x v="0"/>
    <s v="games/video games"/>
    <x v="6"/>
    <x v="11"/>
    <n v="2.1527586206896552"/>
    <n v="3222"/>
  </r>
  <r>
    <x v="58"/>
    <x v="58"/>
    <x v="58"/>
    <n v="2700"/>
    <n v="6132"/>
    <x v="1"/>
    <n v="211"/>
    <x v="1"/>
    <s v="USD"/>
    <n v="1442811600"/>
    <n v="1443934800"/>
    <b v="0"/>
    <x v="0"/>
    <s v="theater/plays"/>
    <x v="3"/>
    <x v="3"/>
    <n v="2.2711111111111113"/>
    <n v="3171.5"/>
  </r>
  <r>
    <x v="59"/>
    <x v="59"/>
    <x v="59"/>
    <n v="1400"/>
    <n v="3851"/>
    <x v="1"/>
    <n v="128"/>
    <x v="1"/>
    <s v="USD"/>
    <n v="1497243600"/>
    <n v="1498539600"/>
    <b v="0"/>
    <x v="1"/>
    <s v="theater/plays"/>
    <x v="3"/>
    <x v="3"/>
    <n v="2.7507142857142859"/>
    <n v="1989.5"/>
  </r>
  <r>
    <x v="60"/>
    <x v="60"/>
    <x v="60"/>
    <n v="94200"/>
    <n v="135997"/>
    <x v="1"/>
    <n v="1600"/>
    <x v="0"/>
    <s v="CAD"/>
    <n v="1342501200"/>
    <n v="1342760400"/>
    <b v="0"/>
    <x v="0"/>
    <s v="theater/plays"/>
    <x v="3"/>
    <x v="3"/>
    <n v="1.4437048832271762"/>
    <n v="68798.5"/>
  </r>
  <r>
    <x v="61"/>
    <x v="61"/>
    <x v="61"/>
    <n v="199200"/>
    <n v="184750"/>
    <x v="0"/>
    <n v="2253"/>
    <x v="0"/>
    <s v="CAD"/>
    <n v="1298268000"/>
    <n v="1301720400"/>
    <b v="0"/>
    <x v="0"/>
    <s v="theater/plays"/>
    <x v="3"/>
    <x v="3"/>
    <n v="0.92745983935742971"/>
    <n v="93501.5"/>
  </r>
  <r>
    <x v="62"/>
    <x v="62"/>
    <x v="62"/>
    <n v="2000"/>
    <n v="14452"/>
    <x v="1"/>
    <n v="249"/>
    <x v="1"/>
    <s v="USD"/>
    <n v="1433480400"/>
    <n v="1433566800"/>
    <b v="0"/>
    <x v="0"/>
    <s v="technology/web"/>
    <x v="2"/>
    <x v="2"/>
    <n v="7.226"/>
    <n v="7350.5"/>
  </r>
  <r>
    <x v="63"/>
    <x v="63"/>
    <x v="63"/>
    <n v="4700"/>
    <n v="557"/>
    <x v="0"/>
    <n v="5"/>
    <x v="1"/>
    <s v="USD"/>
    <n v="1493355600"/>
    <n v="1493874000"/>
    <b v="0"/>
    <x v="0"/>
    <s v="theater/plays"/>
    <x v="3"/>
    <x v="3"/>
    <n v="0.11851063829787234"/>
    <n v="281"/>
  </r>
  <r>
    <x v="64"/>
    <x v="64"/>
    <x v="64"/>
    <n v="2800"/>
    <n v="2734"/>
    <x v="0"/>
    <n v="38"/>
    <x v="1"/>
    <s v="USD"/>
    <n v="1530507600"/>
    <n v="1531803600"/>
    <b v="0"/>
    <x v="1"/>
    <s v="technology/web"/>
    <x v="2"/>
    <x v="2"/>
    <n v="0.97642857142857142"/>
    <n v="1386"/>
  </r>
  <r>
    <x v="65"/>
    <x v="65"/>
    <x v="65"/>
    <n v="6100"/>
    <n v="14405"/>
    <x v="1"/>
    <n v="236"/>
    <x v="1"/>
    <s v="USD"/>
    <n v="1296108000"/>
    <n v="1296712800"/>
    <b v="0"/>
    <x v="0"/>
    <s v="theater/plays"/>
    <x v="3"/>
    <x v="3"/>
    <n v="2.3614754098360655"/>
    <n v="7320.5"/>
  </r>
  <r>
    <x v="66"/>
    <x v="66"/>
    <x v="66"/>
    <n v="2900"/>
    <n v="1307"/>
    <x v="0"/>
    <n v="12"/>
    <x v="1"/>
    <s v="USD"/>
    <n v="1428469200"/>
    <n v="1428901200"/>
    <b v="0"/>
    <x v="1"/>
    <s v="theater/plays"/>
    <x v="3"/>
    <x v="3"/>
    <n v="0.45068965517241377"/>
    <n v="659.5"/>
  </r>
  <r>
    <x v="67"/>
    <x v="67"/>
    <x v="67"/>
    <n v="72600"/>
    <n v="117892"/>
    <x v="1"/>
    <n v="4065"/>
    <x v="4"/>
    <s v="GBP"/>
    <n v="1264399200"/>
    <n v="1264831200"/>
    <b v="0"/>
    <x v="1"/>
    <s v="technology/wearables"/>
    <x v="2"/>
    <x v="8"/>
    <n v="1.6238567493112948"/>
    <n v="60978.5"/>
  </r>
  <r>
    <x v="68"/>
    <x v="68"/>
    <x v="68"/>
    <n v="5700"/>
    <n v="14508"/>
    <x v="1"/>
    <n v="246"/>
    <x v="6"/>
    <s v="EUR"/>
    <n v="1501131600"/>
    <n v="1505192400"/>
    <b v="0"/>
    <x v="1"/>
    <s v="theater/plays"/>
    <x v="3"/>
    <x v="3"/>
    <n v="2.5452631578947367"/>
    <n v="7377"/>
  </r>
  <r>
    <x v="69"/>
    <x v="69"/>
    <x v="69"/>
    <n v="7900"/>
    <n v="1901"/>
    <x v="3"/>
    <n v="17"/>
    <x v="1"/>
    <s v="USD"/>
    <n v="1292738400"/>
    <n v="1295676000"/>
    <b v="0"/>
    <x v="0"/>
    <s v="theater/plays"/>
    <x v="3"/>
    <x v="3"/>
    <n v="0.24063291139240506"/>
    <n v="959"/>
  </r>
  <r>
    <x v="70"/>
    <x v="70"/>
    <x v="70"/>
    <n v="128000"/>
    <n v="158389"/>
    <x v="1"/>
    <n v="2475"/>
    <x v="6"/>
    <s v="EUR"/>
    <n v="1288674000"/>
    <n v="1292911200"/>
    <b v="0"/>
    <x v="1"/>
    <s v="theater/plays"/>
    <x v="3"/>
    <x v="3"/>
    <n v="1.2374140625000001"/>
    <n v="80432"/>
  </r>
  <r>
    <x v="71"/>
    <x v="71"/>
    <x v="71"/>
    <n v="6000"/>
    <n v="6484"/>
    <x v="1"/>
    <n v="76"/>
    <x v="1"/>
    <s v="USD"/>
    <n v="1575093600"/>
    <n v="1575439200"/>
    <b v="0"/>
    <x v="0"/>
    <s v="theater/plays"/>
    <x v="3"/>
    <x v="3"/>
    <n v="1.0806666666666667"/>
    <n v="3280"/>
  </r>
  <r>
    <x v="72"/>
    <x v="72"/>
    <x v="72"/>
    <n v="600"/>
    <n v="4022"/>
    <x v="1"/>
    <n v="54"/>
    <x v="1"/>
    <s v="USD"/>
    <n v="1435726800"/>
    <n v="1438837200"/>
    <b v="0"/>
    <x v="0"/>
    <s v="film &amp; video/animation"/>
    <x v="4"/>
    <x v="10"/>
    <n v="6.7033333333333331"/>
    <n v="2038"/>
  </r>
  <r>
    <x v="73"/>
    <x v="73"/>
    <x v="73"/>
    <n v="1400"/>
    <n v="9253"/>
    <x v="1"/>
    <n v="88"/>
    <x v="1"/>
    <s v="USD"/>
    <n v="1480226400"/>
    <n v="1480485600"/>
    <b v="0"/>
    <x v="0"/>
    <s v="music/jazz"/>
    <x v="1"/>
    <x v="17"/>
    <n v="6.609285714285714"/>
    <n v="4670.5"/>
  </r>
  <r>
    <x v="74"/>
    <x v="74"/>
    <x v="74"/>
    <n v="3900"/>
    <n v="4776"/>
    <x v="1"/>
    <n v="85"/>
    <x v="4"/>
    <s v="GBP"/>
    <n v="1459054800"/>
    <n v="1459141200"/>
    <b v="0"/>
    <x v="0"/>
    <s v="music/metal"/>
    <x v="1"/>
    <x v="16"/>
    <n v="1.2246153846153847"/>
    <n v="2430.5"/>
  </r>
  <r>
    <x v="75"/>
    <x v="75"/>
    <x v="75"/>
    <n v="9700"/>
    <n v="14606"/>
    <x v="1"/>
    <n v="170"/>
    <x v="1"/>
    <s v="USD"/>
    <n v="1531630800"/>
    <n v="1532322000"/>
    <b v="0"/>
    <x v="0"/>
    <s v="photography/photography books"/>
    <x v="7"/>
    <x v="14"/>
    <n v="1.5057731958762886"/>
    <n v="7388"/>
  </r>
  <r>
    <x v="76"/>
    <x v="76"/>
    <x v="76"/>
    <n v="122900"/>
    <n v="95993"/>
    <x v="0"/>
    <n v="1684"/>
    <x v="1"/>
    <s v="USD"/>
    <n v="1421992800"/>
    <n v="1426222800"/>
    <b v="1"/>
    <x v="1"/>
    <s v="theater/plays"/>
    <x v="3"/>
    <x v="3"/>
    <n v="0.78106590724165992"/>
    <n v="48838.5"/>
  </r>
  <r>
    <x v="77"/>
    <x v="77"/>
    <x v="77"/>
    <n v="9500"/>
    <n v="4460"/>
    <x v="0"/>
    <n v="56"/>
    <x v="1"/>
    <s v="USD"/>
    <n v="1285563600"/>
    <n v="1286773200"/>
    <b v="0"/>
    <x v="1"/>
    <s v="film &amp; video/animation"/>
    <x v="4"/>
    <x v="10"/>
    <n v="0.46947368421052632"/>
    <n v="2258"/>
  </r>
  <r>
    <x v="78"/>
    <x v="78"/>
    <x v="78"/>
    <n v="4500"/>
    <n v="13536"/>
    <x v="1"/>
    <n v="330"/>
    <x v="1"/>
    <s v="USD"/>
    <n v="1523854800"/>
    <n v="1523941200"/>
    <b v="0"/>
    <x v="0"/>
    <s v="publishing/translations"/>
    <x v="5"/>
    <x v="18"/>
    <n v="3.008"/>
    <n v="6933"/>
  </r>
  <r>
    <x v="79"/>
    <x v="79"/>
    <x v="79"/>
    <n v="57800"/>
    <n v="40228"/>
    <x v="0"/>
    <n v="838"/>
    <x v="1"/>
    <s v="USD"/>
    <n v="1529125200"/>
    <n v="1529557200"/>
    <b v="0"/>
    <x v="0"/>
    <s v="theater/plays"/>
    <x v="3"/>
    <x v="3"/>
    <n v="0.6959861591695502"/>
    <n v="20533"/>
  </r>
  <r>
    <x v="80"/>
    <x v="80"/>
    <x v="80"/>
    <n v="1100"/>
    <n v="7012"/>
    <x v="1"/>
    <n v="127"/>
    <x v="1"/>
    <s v="USD"/>
    <n v="1503982800"/>
    <n v="1506574800"/>
    <b v="0"/>
    <x v="0"/>
    <s v="games/video games"/>
    <x v="6"/>
    <x v="11"/>
    <n v="6.374545454545455"/>
    <n v="3569.5"/>
  </r>
  <r>
    <x v="81"/>
    <x v="81"/>
    <x v="81"/>
    <n v="16800"/>
    <n v="37857"/>
    <x v="1"/>
    <n v="411"/>
    <x v="1"/>
    <s v="USD"/>
    <n v="1511416800"/>
    <n v="1513576800"/>
    <b v="0"/>
    <x v="0"/>
    <s v="music/rock"/>
    <x v="1"/>
    <x v="1"/>
    <n v="2.253392857142857"/>
    <n v="19134"/>
  </r>
  <r>
    <x v="82"/>
    <x v="82"/>
    <x v="82"/>
    <n v="1000"/>
    <n v="14973"/>
    <x v="1"/>
    <n v="180"/>
    <x v="4"/>
    <s v="GBP"/>
    <n v="1547704800"/>
    <n v="1548309600"/>
    <b v="0"/>
    <x v="1"/>
    <s v="games/video games"/>
    <x v="6"/>
    <x v="11"/>
    <n v="14.973000000000001"/>
    <n v="7576.5"/>
  </r>
  <r>
    <x v="83"/>
    <x v="83"/>
    <x v="83"/>
    <n v="106400"/>
    <n v="39996"/>
    <x v="0"/>
    <n v="1000"/>
    <x v="1"/>
    <s v="USD"/>
    <n v="1469682000"/>
    <n v="1471582800"/>
    <b v="0"/>
    <x v="0"/>
    <s v="music/electric music"/>
    <x v="1"/>
    <x v="5"/>
    <n v="0.37590225563909774"/>
    <n v="20498"/>
  </r>
  <r>
    <x v="84"/>
    <x v="84"/>
    <x v="84"/>
    <n v="31400"/>
    <n v="41564"/>
    <x v="1"/>
    <n v="374"/>
    <x v="1"/>
    <s v="USD"/>
    <n v="1343451600"/>
    <n v="1344315600"/>
    <b v="0"/>
    <x v="0"/>
    <s v="technology/wearables"/>
    <x v="2"/>
    <x v="8"/>
    <n v="1.3236942675159236"/>
    <n v="20969"/>
  </r>
  <r>
    <x v="85"/>
    <x v="85"/>
    <x v="85"/>
    <n v="4900"/>
    <n v="6430"/>
    <x v="1"/>
    <n v="71"/>
    <x v="2"/>
    <s v="AUD"/>
    <n v="1315717200"/>
    <n v="1316408400"/>
    <b v="0"/>
    <x v="0"/>
    <s v="music/indie rock"/>
    <x v="1"/>
    <x v="7"/>
    <n v="1.3122448979591836"/>
    <n v="3250.5"/>
  </r>
  <r>
    <x v="86"/>
    <x v="86"/>
    <x v="86"/>
    <n v="7400"/>
    <n v="12405"/>
    <x v="1"/>
    <n v="203"/>
    <x v="1"/>
    <s v="USD"/>
    <n v="1430715600"/>
    <n v="1431838800"/>
    <b v="1"/>
    <x v="0"/>
    <s v="theater/plays"/>
    <x v="3"/>
    <x v="3"/>
    <n v="1.6763513513513513"/>
    <n v="6304"/>
  </r>
  <r>
    <x v="87"/>
    <x v="87"/>
    <x v="87"/>
    <n v="198500"/>
    <n v="123040"/>
    <x v="0"/>
    <n v="1482"/>
    <x v="2"/>
    <s v="AUD"/>
    <n v="1299564000"/>
    <n v="1300510800"/>
    <b v="0"/>
    <x v="1"/>
    <s v="music/rock"/>
    <x v="1"/>
    <x v="1"/>
    <n v="0.6198488664987406"/>
    <n v="62261"/>
  </r>
  <r>
    <x v="88"/>
    <x v="88"/>
    <x v="88"/>
    <n v="4800"/>
    <n v="12516"/>
    <x v="1"/>
    <n v="113"/>
    <x v="1"/>
    <s v="USD"/>
    <n v="1429160400"/>
    <n v="1431061200"/>
    <b v="0"/>
    <x v="0"/>
    <s v="publishing/translations"/>
    <x v="5"/>
    <x v="18"/>
    <n v="2.6074999999999999"/>
    <n v="6314.5"/>
  </r>
  <r>
    <x v="89"/>
    <x v="89"/>
    <x v="89"/>
    <n v="3400"/>
    <n v="8588"/>
    <x v="1"/>
    <n v="96"/>
    <x v="1"/>
    <s v="USD"/>
    <n v="1271307600"/>
    <n v="1271480400"/>
    <b v="0"/>
    <x v="0"/>
    <s v="theater/plays"/>
    <x v="3"/>
    <x v="3"/>
    <n v="2.5258823529411765"/>
    <n v="4342"/>
  </r>
  <r>
    <x v="90"/>
    <x v="90"/>
    <x v="90"/>
    <n v="7800"/>
    <n v="6132"/>
    <x v="0"/>
    <n v="106"/>
    <x v="1"/>
    <s v="USD"/>
    <n v="1456380000"/>
    <n v="1456380000"/>
    <b v="0"/>
    <x v="1"/>
    <s v="theater/plays"/>
    <x v="3"/>
    <x v="3"/>
    <n v="0.7861538461538462"/>
    <n v="3119"/>
  </r>
  <r>
    <x v="91"/>
    <x v="91"/>
    <x v="91"/>
    <n v="154300"/>
    <n v="74688"/>
    <x v="0"/>
    <n v="679"/>
    <x v="6"/>
    <s v="EUR"/>
    <n v="1470459600"/>
    <n v="1472878800"/>
    <b v="0"/>
    <x v="0"/>
    <s v="publishing/translations"/>
    <x v="5"/>
    <x v="18"/>
    <n v="0.48404406999351912"/>
    <n v="37683.5"/>
  </r>
  <r>
    <x v="92"/>
    <x v="92"/>
    <x v="92"/>
    <n v="20000"/>
    <n v="51775"/>
    <x v="1"/>
    <n v="498"/>
    <x v="5"/>
    <s v="CHF"/>
    <n v="1277269200"/>
    <n v="1277355600"/>
    <b v="0"/>
    <x v="1"/>
    <s v="games/video games"/>
    <x v="6"/>
    <x v="11"/>
    <n v="2.5887500000000001"/>
    <n v="26136.5"/>
  </r>
  <r>
    <x v="93"/>
    <x v="93"/>
    <x v="93"/>
    <n v="108800"/>
    <n v="65877"/>
    <x v="3"/>
    <n v="610"/>
    <x v="1"/>
    <s v="USD"/>
    <n v="1350709200"/>
    <n v="1351054800"/>
    <b v="0"/>
    <x v="1"/>
    <s v="theater/plays"/>
    <x v="3"/>
    <x v="3"/>
    <n v="0.60548713235294116"/>
    <n v="33243.5"/>
  </r>
  <r>
    <x v="94"/>
    <x v="94"/>
    <x v="94"/>
    <n v="2900"/>
    <n v="8807"/>
    <x v="1"/>
    <n v="180"/>
    <x v="4"/>
    <s v="GBP"/>
    <n v="1554613200"/>
    <n v="1555563600"/>
    <b v="0"/>
    <x v="0"/>
    <s v="technology/web"/>
    <x v="2"/>
    <x v="2"/>
    <n v="3.036896551724138"/>
    <n v="4493.5"/>
  </r>
  <r>
    <x v="95"/>
    <x v="95"/>
    <x v="95"/>
    <n v="900"/>
    <n v="1017"/>
    <x v="1"/>
    <n v="27"/>
    <x v="1"/>
    <s v="USD"/>
    <n v="1571029200"/>
    <n v="1571634000"/>
    <b v="0"/>
    <x v="0"/>
    <s v="film &amp; video/documentary"/>
    <x v="4"/>
    <x v="4"/>
    <n v="1.1299999999999999"/>
    <n v="522"/>
  </r>
  <r>
    <x v="96"/>
    <x v="96"/>
    <x v="96"/>
    <n v="69700"/>
    <n v="151513"/>
    <x v="1"/>
    <n v="2331"/>
    <x v="1"/>
    <s v="USD"/>
    <n v="1299736800"/>
    <n v="1300856400"/>
    <b v="0"/>
    <x v="0"/>
    <s v="theater/plays"/>
    <x v="3"/>
    <x v="3"/>
    <n v="2.1737876614060259"/>
    <n v="76922"/>
  </r>
  <r>
    <x v="97"/>
    <x v="97"/>
    <x v="97"/>
    <n v="1300"/>
    <n v="12047"/>
    <x v="1"/>
    <n v="113"/>
    <x v="1"/>
    <s v="USD"/>
    <n v="1435208400"/>
    <n v="1439874000"/>
    <b v="0"/>
    <x v="0"/>
    <s v="food/food trucks"/>
    <x v="0"/>
    <x v="0"/>
    <n v="9.2669230769230762"/>
    <n v="6080"/>
  </r>
  <r>
    <x v="98"/>
    <x v="98"/>
    <x v="98"/>
    <n v="97800"/>
    <n v="32951"/>
    <x v="0"/>
    <n v="1220"/>
    <x v="2"/>
    <s v="AUD"/>
    <n v="1437973200"/>
    <n v="1438318800"/>
    <b v="0"/>
    <x v="0"/>
    <s v="games/video games"/>
    <x v="6"/>
    <x v="11"/>
    <n v="0.33692229038854804"/>
    <n v="17085.5"/>
  </r>
  <r>
    <x v="99"/>
    <x v="99"/>
    <x v="99"/>
    <n v="7600"/>
    <n v="14951"/>
    <x v="1"/>
    <n v="164"/>
    <x v="1"/>
    <s v="USD"/>
    <n v="1416895200"/>
    <n v="1419400800"/>
    <b v="0"/>
    <x v="0"/>
    <s v="theater/plays"/>
    <x v="3"/>
    <x v="3"/>
    <n v="1.9672368421052631"/>
    <n v="7557.5"/>
  </r>
  <r>
    <x v="100"/>
    <x v="100"/>
    <x v="100"/>
    <n v="100"/>
    <n v="1"/>
    <x v="0"/>
    <n v="1"/>
    <x v="1"/>
    <s v="USD"/>
    <n v="1319000400"/>
    <n v="1320555600"/>
    <b v="0"/>
    <x v="0"/>
    <s v="theater/plays"/>
    <x v="3"/>
    <x v="3"/>
    <n v="0.01"/>
    <n v="1"/>
  </r>
  <r>
    <x v="101"/>
    <x v="101"/>
    <x v="101"/>
    <n v="900"/>
    <n v="9193"/>
    <x v="1"/>
    <n v="164"/>
    <x v="1"/>
    <s v="USD"/>
    <n v="1424498400"/>
    <n v="1425103200"/>
    <b v="0"/>
    <x v="1"/>
    <s v="music/electric music"/>
    <x v="1"/>
    <x v="5"/>
    <n v="10.214444444444444"/>
    <n v="4678.5"/>
  </r>
  <r>
    <x v="102"/>
    <x v="102"/>
    <x v="102"/>
    <n v="3700"/>
    <n v="10422"/>
    <x v="1"/>
    <n v="336"/>
    <x v="1"/>
    <s v="USD"/>
    <n v="1526274000"/>
    <n v="1526878800"/>
    <b v="0"/>
    <x v="1"/>
    <s v="technology/wearables"/>
    <x v="2"/>
    <x v="8"/>
    <n v="2.8167567567567566"/>
    <n v="5379"/>
  </r>
  <r>
    <x v="103"/>
    <x v="103"/>
    <x v="103"/>
    <n v="10000"/>
    <n v="2461"/>
    <x v="0"/>
    <n v="37"/>
    <x v="6"/>
    <s v="EUR"/>
    <n v="1287896400"/>
    <n v="1288674000"/>
    <b v="0"/>
    <x v="0"/>
    <s v="music/electric music"/>
    <x v="1"/>
    <x v="5"/>
    <n v="0.24610000000000001"/>
    <n v="1249"/>
  </r>
  <r>
    <x v="104"/>
    <x v="104"/>
    <x v="104"/>
    <n v="119200"/>
    <n v="170623"/>
    <x v="1"/>
    <n v="1917"/>
    <x v="1"/>
    <s v="USD"/>
    <n v="1495515600"/>
    <n v="1495602000"/>
    <b v="0"/>
    <x v="0"/>
    <s v="music/indie rock"/>
    <x v="1"/>
    <x v="7"/>
    <n v="1.4314010067114094"/>
    <n v="86270"/>
  </r>
  <r>
    <x v="105"/>
    <x v="105"/>
    <x v="105"/>
    <n v="6800"/>
    <n v="9829"/>
    <x v="1"/>
    <n v="95"/>
    <x v="1"/>
    <s v="USD"/>
    <n v="1364878800"/>
    <n v="1366434000"/>
    <b v="0"/>
    <x v="0"/>
    <s v="technology/web"/>
    <x v="2"/>
    <x v="2"/>
    <n v="1.4454411764705883"/>
    <n v="4962"/>
  </r>
  <r>
    <x v="106"/>
    <x v="106"/>
    <x v="106"/>
    <n v="3900"/>
    <n v="14006"/>
    <x v="1"/>
    <n v="147"/>
    <x v="1"/>
    <s v="USD"/>
    <n v="1567918800"/>
    <n v="1568350800"/>
    <b v="0"/>
    <x v="0"/>
    <s v="theater/plays"/>
    <x v="3"/>
    <x v="3"/>
    <n v="3.5912820512820511"/>
    <n v="7076.5"/>
  </r>
  <r>
    <x v="107"/>
    <x v="107"/>
    <x v="107"/>
    <n v="3500"/>
    <n v="6527"/>
    <x v="1"/>
    <n v="86"/>
    <x v="1"/>
    <s v="USD"/>
    <n v="1524459600"/>
    <n v="1525928400"/>
    <b v="0"/>
    <x v="1"/>
    <s v="theater/plays"/>
    <x v="3"/>
    <x v="3"/>
    <n v="1.8648571428571428"/>
    <n v="3306.5"/>
  </r>
  <r>
    <x v="108"/>
    <x v="108"/>
    <x v="108"/>
    <n v="1500"/>
    <n v="8929"/>
    <x v="1"/>
    <n v="83"/>
    <x v="1"/>
    <s v="USD"/>
    <n v="1333688400"/>
    <n v="1336885200"/>
    <b v="0"/>
    <x v="0"/>
    <s v="film &amp; video/documentary"/>
    <x v="4"/>
    <x v="4"/>
    <n v="5.9526666666666666"/>
    <n v="4506"/>
  </r>
  <r>
    <x v="109"/>
    <x v="109"/>
    <x v="109"/>
    <n v="5200"/>
    <n v="3079"/>
    <x v="0"/>
    <n v="60"/>
    <x v="1"/>
    <s v="USD"/>
    <n v="1389506400"/>
    <n v="1389679200"/>
    <b v="0"/>
    <x v="0"/>
    <s v="film &amp; video/television"/>
    <x v="4"/>
    <x v="19"/>
    <n v="0.5921153846153846"/>
    <n v="1569.5"/>
  </r>
  <r>
    <x v="110"/>
    <x v="110"/>
    <x v="110"/>
    <n v="142400"/>
    <n v="21307"/>
    <x v="0"/>
    <n v="296"/>
    <x v="1"/>
    <s v="USD"/>
    <n v="1536642000"/>
    <n v="1538283600"/>
    <b v="0"/>
    <x v="0"/>
    <s v="food/food trucks"/>
    <x v="0"/>
    <x v="0"/>
    <n v="0.14962780898876404"/>
    <n v="10801.5"/>
  </r>
  <r>
    <x v="111"/>
    <x v="111"/>
    <x v="111"/>
    <n v="61400"/>
    <n v="73653"/>
    <x v="1"/>
    <n v="676"/>
    <x v="1"/>
    <s v="USD"/>
    <n v="1348290000"/>
    <n v="1348808400"/>
    <b v="0"/>
    <x v="0"/>
    <s v="publishing/radio &amp; podcasts"/>
    <x v="5"/>
    <x v="15"/>
    <n v="1.1995602605863191"/>
    <n v="37164.5"/>
  </r>
  <r>
    <x v="112"/>
    <x v="112"/>
    <x v="112"/>
    <n v="4700"/>
    <n v="12635"/>
    <x v="1"/>
    <n v="361"/>
    <x v="2"/>
    <s v="AUD"/>
    <n v="1408856400"/>
    <n v="1410152400"/>
    <b v="0"/>
    <x v="0"/>
    <s v="technology/web"/>
    <x v="2"/>
    <x v="2"/>
    <n v="2.6882978723404256"/>
    <n v="6498"/>
  </r>
  <r>
    <x v="113"/>
    <x v="113"/>
    <x v="113"/>
    <n v="3300"/>
    <n v="12437"/>
    <x v="1"/>
    <n v="131"/>
    <x v="1"/>
    <s v="USD"/>
    <n v="1505192400"/>
    <n v="1505797200"/>
    <b v="0"/>
    <x v="0"/>
    <s v="food/food trucks"/>
    <x v="0"/>
    <x v="0"/>
    <n v="3.7687878787878786"/>
    <n v="6284"/>
  </r>
  <r>
    <x v="114"/>
    <x v="114"/>
    <x v="114"/>
    <n v="1900"/>
    <n v="13816"/>
    <x v="1"/>
    <n v="126"/>
    <x v="1"/>
    <s v="USD"/>
    <n v="1554786000"/>
    <n v="1554872400"/>
    <b v="0"/>
    <x v="1"/>
    <s v="technology/wearables"/>
    <x v="2"/>
    <x v="8"/>
    <n v="7.2715789473684209"/>
    <n v="6971"/>
  </r>
  <r>
    <x v="115"/>
    <x v="115"/>
    <x v="115"/>
    <n v="166700"/>
    <n v="145382"/>
    <x v="0"/>
    <n v="3304"/>
    <x v="6"/>
    <s v="EUR"/>
    <n v="1510898400"/>
    <n v="1513922400"/>
    <b v="0"/>
    <x v="0"/>
    <s v="publishing/fiction"/>
    <x v="5"/>
    <x v="13"/>
    <n v="0.87211757648470301"/>
    <n v="74343"/>
  </r>
  <r>
    <x v="116"/>
    <x v="116"/>
    <x v="116"/>
    <n v="7200"/>
    <n v="6336"/>
    <x v="0"/>
    <n v="73"/>
    <x v="1"/>
    <s v="USD"/>
    <n v="1442552400"/>
    <n v="1442638800"/>
    <b v="0"/>
    <x v="0"/>
    <s v="theater/plays"/>
    <x v="3"/>
    <x v="3"/>
    <n v="0.88"/>
    <n v="3204.5"/>
  </r>
  <r>
    <x v="117"/>
    <x v="117"/>
    <x v="117"/>
    <n v="4900"/>
    <n v="8523"/>
    <x v="1"/>
    <n v="275"/>
    <x v="1"/>
    <s v="USD"/>
    <n v="1316667600"/>
    <n v="1317186000"/>
    <b v="0"/>
    <x v="0"/>
    <s v="film &amp; video/television"/>
    <x v="4"/>
    <x v="19"/>
    <n v="1.7393877551020409"/>
    <n v="4399"/>
  </r>
  <r>
    <x v="118"/>
    <x v="118"/>
    <x v="118"/>
    <n v="5400"/>
    <n v="6351"/>
    <x v="1"/>
    <n v="67"/>
    <x v="1"/>
    <s v="USD"/>
    <n v="1390716000"/>
    <n v="1391234400"/>
    <b v="0"/>
    <x v="0"/>
    <s v="photography/photography books"/>
    <x v="7"/>
    <x v="14"/>
    <n v="1.1761111111111111"/>
    <n v="3209"/>
  </r>
  <r>
    <x v="119"/>
    <x v="119"/>
    <x v="119"/>
    <n v="5000"/>
    <n v="10748"/>
    <x v="1"/>
    <n v="154"/>
    <x v="1"/>
    <s v="USD"/>
    <n v="1402894800"/>
    <n v="1404363600"/>
    <b v="0"/>
    <x v="1"/>
    <s v="film &amp; video/documentary"/>
    <x v="4"/>
    <x v="4"/>
    <n v="2.1496"/>
    <n v="5451"/>
  </r>
  <r>
    <x v="120"/>
    <x v="120"/>
    <x v="120"/>
    <n v="75100"/>
    <n v="112272"/>
    <x v="1"/>
    <n v="1782"/>
    <x v="1"/>
    <s v="USD"/>
    <n v="1429246800"/>
    <n v="1429592400"/>
    <b v="0"/>
    <x v="1"/>
    <s v="games/mobile games"/>
    <x v="6"/>
    <x v="20"/>
    <n v="1.4949667110519307"/>
    <n v="57027"/>
  </r>
  <r>
    <x v="121"/>
    <x v="121"/>
    <x v="121"/>
    <n v="45300"/>
    <n v="99361"/>
    <x v="1"/>
    <n v="903"/>
    <x v="1"/>
    <s v="USD"/>
    <n v="1412485200"/>
    <n v="1413608400"/>
    <b v="0"/>
    <x v="0"/>
    <s v="games/video games"/>
    <x v="6"/>
    <x v="11"/>
    <n v="2.1933995584988963"/>
    <n v="50132"/>
  </r>
  <r>
    <x v="122"/>
    <x v="122"/>
    <x v="122"/>
    <n v="136800"/>
    <n v="88055"/>
    <x v="0"/>
    <n v="3387"/>
    <x v="1"/>
    <s v="USD"/>
    <n v="1417068000"/>
    <n v="1419400800"/>
    <b v="0"/>
    <x v="0"/>
    <s v="publishing/fiction"/>
    <x v="5"/>
    <x v="13"/>
    <n v="0.64367690058479532"/>
    <n v="45721"/>
  </r>
  <r>
    <x v="123"/>
    <x v="123"/>
    <x v="123"/>
    <n v="177700"/>
    <n v="33092"/>
    <x v="0"/>
    <n v="662"/>
    <x v="0"/>
    <s v="CAD"/>
    <n v="1448344800"/>
    <n v="1448604000"/>
    <b v="1"/>
    <x v="0"/>
    <s v="theater/plays"/>
    <x v="3"/>
    <x v="3"/>
    <n v="0.18622397298818233"/>
    <n v="16877"/>
  </r>
  <r>
    <x v="124"/>
    <x v="124"/>
    <x v="124"/>
    <n v="2600"/>
    <n v="9562"/>
    <x v="1"/>
    <n v="94"/>
    <x v="6"/>
    <s v="EUR"/>
    <n v="1557723600"/>
    <n v="1562302800"/>
    <b v="0"/>
    <x v="0"/>
    <s v="photography/photography books"/>
    <x v="7"/>
    <x v="14"/>
    <n v="3.6776923076923076"/>
    <n v="4828"/>
  </r>
  <r>
    <x v="125"/>
    <x v="125"/>
    <x v="125"/>
    <n v="5300"/>
    <n v="8475"/>
    <x v="1"/>
    <n v="180"/>
    <x v="1"/>
    <s v="USD"/>
    <n v="1537333200"/>
    <n v="1537678800"/>
    <b v="0"/>
    <x v="0"/>
    <s v="theater/plays"/>
    <x v="3"/>
    <x v="3"/>
    <n v="1.5990566037735849"/>
    <n v="4327.5"/>
  </r>
  <r>
    <x v="126"/>
    <x v="126"/>
    <x v="126"/>
    <n v="180200"/>
    <n v="69617"/>
    <x v="0"/>
    <n v="774"/>
    <x v="1"/>
    <s v="USD"/>
    <n v="1471150800"/>
    <n v="1473570000"/>
    <b v="0"/>
    <x v="1"/>
    <s v="theater/plays"/>
    <x v="3"/>
    <x v="3"/>
    <n v="0.38633185349611543"/>
    <n v="35195.5"/>
  </r>
  <r>
    <x v="127"/>
    <x v="127"/>
    <x v="127"/>
    <n v="103200"/>
    <n v="53067"/>
    <x v="0"/>
    <n v="672"/>
    <x v="0"/>
    <s v="CAD"/>
    <n v="1273640400"/>
    <n v="1273899600"/>
    <b v="0"/>
    <x v="0"/>
    <s v="theater/plays"/>
    <x v="3"/>
    <x v="3"/>
    <n v="0.51421511627906979"/>
    <n v="26869.5"/>
  </r>
  <r>
    <x v="128"/>
    <x v="128"/>
    <x v="128"/>
    <n v="70600"/>
    <n v="42596"/>
    <x v="3"/>
    <n v="532"/>
    <x v="1"/>
    <s v="USD"/>
    <n v="1282885200"/>
    <n v="1284008400"/>
    <b v="0"/>
    <x v="0"/>
    <s v="music/rock"/>
    <x v="1"/>
    <x v="1"/>
    <n v="0.60334277620396604"/>
    <n v="21564"/>
  </r>
  <r>
    <x v="129"/>
    <x v="129"/>
    <x v="129"/>
    <n v="148500"/>
    <n v="4756"/>
    <x v="3"/>
    <n v="55"/>
    <x v="2"/>
    <s v="AUD"/>
    <n v="1422943200"/>
    <n v="1425103200"/>
    <b v="0"/>
    <x v="0"/>
    <s v="food/food trucks"/>
    <x v="0"/>
    <x v="0"/>
    <n v="3.2026936026936029E-2"/>
    <n v="2405.5"/>
  </r>
  <r>
    <x v="130"/>
    <x v="130"/>
    <x v="130"/>
    <n v="9600"/>
    <n v="14925"/>
    <x v="1"/>
    <n v="533"/>
    <x v="3"/>
    <s v="DKK"/>
    <n v="1319605200"/>
    <n v="1320991200"/>
    <b v="0"/>
    <x v="0"/>
    <s v="film &amp; video/drama"/>
    <x v="4"/>
    <x v="6"/>
    <n v="1.5546875"/>
    <n v="7729"/>
  </r>
  <r>
    <x v="131"/>
    <x v="131"/>
    <x v="131"/>
    <n v="164700"/>
    <n v="166116"/>
    <x v="1"/>
    <n v="2443"/>
    <x v="4"/>
    <s v="GBP"/>
    <n v="1385704800"/>
    <n v="1386828000"/>
    <b v="0"/>
    <x v="0"/>
    <s v="technology/web"/>
    <x v="2"/>
    <x v="2"/>
    <n v="1.0085974499089254"/>
    <n v="84279.5"/>
  </r>
  <r>
    <x v="132"/>
    <x v="132"/>
    <x v="132"/>
    <n v="3300"/>
    <n v="3834"/>
    <x v="1"/>
    <n v="89"/>
    <x v="1"/>
    <s v="USD"/>
    <n v="1515736800"/>
    <n v="1517119200"/>
    <b v="0"/>
    <x v="1"/>
    <s v="theater/plays"/>
    <x v="3"/>
    <x v="3"/>
    <n v="1.1618181818181819"/>
    <n v="1961.5"/>
  </r>
  <r>
    <x v="133"/>
    <x v="133"/>
    <x v="133"/>
    <n v="4500"/>
    <n v="13985"/>
    <x v="1"/>
    <n v="159"/>
    <x v="1"/>
    <s v="USD"/>
    <n v="1313125200"/>
    <n v="1315026000"/>
    <b v="0"/>
    <x v="0"/>
    <s v="music/world music"/>
    <x v="1"/>
    <x v="21"/>
    <n v="3.1077777777777778"/>
    <n v="7072"/>
  </r>
  <r>
    <x v="134"/>
    <x v="134"/>
    <x v="134"/>
    <n v="99500"/>
    <n v="89288"/>
    <x v="0"/>
    <n v="940"/>
    <x v="5"/>
    <s v="CHF"/>
    <n v="1308459600"/>
    <n v="1312693200"/>
    <b v="0"/>
    <x v="1"/>
    <s v="film &amp; video/documentary"/>
    <x v="4"/>
    <x v="4"/>
    <n v="0.89736683417085428"/>
    <n v="45114"/>
  </r>
  <r>
    <x v="135"/>
    <x v="135"/>
    <x v="135"/>
    <n v="7700"/>
    <n v="5488"/>
    <x v="0"/>
    <n v="117"/>
    <x v="1"/>
    <s v="USD"/>
    <n v="1362636000"/>
    <n v="1363064400"/>
    <b v="0"/>
    <x v="1"/>
    <s v="theater/plays"/>
    <x v="3"/>
    <x v="3"/>
    <n v="0.71272727272727276"/>
    <n v="2802.5"/>
  </r>
  <r>
    <x v="136"/>
    <x v="136"/>
    <x v="136"/>
    <n v="82800"/>
    <n v="2721"/>
    <x v="3"/>
    <n v="58"/>
    <x v="1"/>
    <s v="USD"/>
    <n v="1402117200"/>
    <n v="1403154000"/>
    <b v="0"/>
    <x v="1"/>
    <s v="film &amp; video/drama"/>
    <x v="4"/>
    <x v="6"/>
    <n v="3.2862318840579711E-2"/>
    <n v="1389.5"/>
  </r>
  <r>
    <x v="137"/>
    <x v="137"/>
    <x v="137"/>
    <n v="1800"/>
    <n v="4712"/>
    <x v="1"/>
    <n v="50"/>
    <x v="1"/>
    <s v="USD"/>
    <n v="1286341200"/>
    <n v="1286859600"/>
    <b v="0"/>
    <x v="0"/>
    <s v="publishing/nonfiction"/>
    <x v="5"/>
    <x v="9"/>
    <n v="2.617777777777778"/>
    <n v="2381"/>
  </r>
  <r>
    <x v="138"/>
    <x v="138"/>
    <x v="138"/>
    <n v="9600"/>
    <n v="9216"/>
    <x v="0"/>
    <n v="115"/>
    <x v="1"/>
    <s v="USD"/>
    <n v="1348808400"/>
    <n v="1349326800"/>
    <b v="0"/>
    <x v="0"/>
    <s v="games/mobile games"/>
    <x v="6"/>
    <x v="20"/>
    <n v="0.96"/>
    <n v="4665.5"/>
  </r>
  <r>
    <x v="139"/>
    <x v="139"/>
    <x v="139"/>
    <n v="92100"/>
    <n v="19246"/>
    <x v="0"/>
    <n v="326"/>
    <x v="1"/>
    <s v="USD"/>
    <n v="1429592400"/>
    <n v="1430974800"/>
    <b v="0"/>
    <x v="1"/>
    <s v="technology/wearables"/>
    <x v="2"/>
    <x v="8"/>
    <n v="0.20896851248642778"/>
    <n v="9786"/>
  </r>
  <r>
    <x v="140"/>
    <x v="140"/>
    <x v="140"/>
    <n v="5500"/>
    <n v="12274"/>
    <x v="1"/>
    <n v="186"/>
    <x v="1"/>
    <s v="USD"/>
    <n v="1519538400"/>
    <n v="1519970400"/>
    <b v="0"/>
    <x v="0"/>
    <s v="film &amp; video/documentary"/>
    <x v="4"/>
    <x v="4"/>
    <n v="2.2316363636363636"/>
    <n v="6230"/>
  </r>
  <r>
    <x v="141"/>
    <x v="141"/>
    <x v="141"/>
    <n v="64300"/>
    <n v="65323"/>
    <x v="1"/>
    <n v="1071"/>
    <x v="1"/>
    <s v="USD"/>
    <n v="1434085200"/>
    <n v="1434603600"/>
    <b v="0"/>
    <x v="0"/>
    <s v="technology/web"/>
    <x v="2"/>
    <x v="2"/>
    <n v="1.0159097978227061"/>
    <n v="33197"/>
  </r>
  <r>
    <x v="142"/>
    <x v="142"/>
    <x v="142"/>
    <n v="5000"/>
    <n v="11502"/>
    <x v="1"/>
    <n v="117"/>
    <x v="1"/>
    <s v="USD"/>
    <n v="1333688400"/>
    <n v="1337230800"/>
    <b v="0"/>
    <x v="0"/>
    <s v="technology/web"/>
    <x v="2"/>
    <x v="2"/>
    <n v="2.3003999999999998"/>
    <n v="5809.5"/>
  </r>
  <r>
    <x v="143"/>
    <x v="143"/>
    <x v="143"/>
    <n v="5400"/>
    <n v="7322"/>
    <x v="1"/>
    <n v="70"/>
    <x v="1"/>
    <s v="USD"/>
    <n v="1277701200"/>
    <n v="1279429200"/>
    <b v="0"/>
    <x v="0"/>
    <s v="music/indie rock"/>
    <x v="1"/>
    <x v="7"/>
    <n v="1.355925925925926"/>
    <n v="3696"/>
  </r>
  <r>
    <x v="144"/>
    <x v="144"/>
    <x v="144"/>
    <n v="9000"/>
    <n v="11619"/>
    <x v="1"/>
    <n v="135"/>
    <x v="1"/>
    <s v="USD"/>
    <n v="1560747600"/>
    <n v="1561438800"/>
    <b v="0"/>
    <x v="0"/>
    <s v="theater/plays"/>
    <x v="3"/>
    <x v="3"/>
    <n v="1.2909999999999999"/>
    <n v="5877"/>
  </r>
  <r>
    <x v="145"/>
    <x v="145"/>
    <x v="145"/>
    <n v="25000"/>
    <n v="59128"/>
    <x v="1"/>
    <n v="768"/>
    <x v="5"/>
    <s v="CHF"/>
    <n v="1410066000"/>
    <n v="1410498000"/>
    <b v="0"/>
    <x v="0"/>
    <s v="technology/wearables"/>
    <x v="2"/>
    <x v="8"/>
    <n v="2.3651200000000001"/>
    <n v="29948"/>
  </r>
  <r>
    <x v="146"/>
    <x v="146"/>
    <x v="146"/>
    <n v="8800"/>
    <n v="1518"/>
    <x v="3"/>
    <n v="51"/>
    <x v="1"/>
    <s v="USD"/>
    <n v="1320732000"/>
    <n v="1322460000"/>
    <b v="0"/>
    <x v="0"/>
    <s v="theater/plays"/>
    <x v="3"/>
    <x v="3"/>
    <n v="0.17249999999999999"/>
    <n v="784.5"/>
  </r>
  <r>
    <x v="147"/>
    <x v="147"/>
    <x v="147"/>
    <n v="8300"/>
    <n v="9337"/>
    <x v="1"/>
    <n v="199"/>
    <x v="1"/>
    <s v="USD"/>
    <n v="1465794000"/>
    <n v="1466312400"/>
    <b v="0"/>
    <x v="1"/>
    <s v="theater/plays"/>
    <x v="3"/>
    <x v="3"/>
    <n v="1.1249397590361445"/>
    <n v="4768"/>
  </r>
  <r>
    <x v="148"/>
    <x v="148"/>
    <x v="148"/>
    <n v="9300"/>
    <n v="11255"/>
    <x v="1"/>
    <n v="107"/>
    <x v="1"/>
    <s v="USD"/>
    <n v="1500958800"/>
    <n v="1501736400"/>
    <b v="0"/>
    <x v="0"/>
    <s v="technology/wearables"/>
    <x v="2"/>
    <x v="8"/>
    <n v="1.2102150537634409"/>
    <n v="5681"/>
  </r>
  <r>
    <x v="149"/>
    <x v="149"/>
    <x v="149"/>
    <n v="6200"/>
    <n v="13632"/>
    <x v="1"/>
    <n v="195"/>
    <x v="1"/>
    <s v="USD"/>
    <n v="1357020000"/>
    <n v="1361512800"/>
    <b v="0"/>
    <x v="0"/>
    <s v="music/indie rock"/>
    <x v="1"/>
    <x v="7"/>
    <n v="2.1987096774193549"/>
    <n v="6913.5"/>
  </r>
  <r>
    <x v="150"/>
    <x v="150"/>
    <x v="150"/>
    <n v="100"/>
    <n v="1"/>
    <x v="0"/>
    <n v="1"/>
    <x v="1"/>
    <s v="USD"/>
    <n v="1544940000"/>
    <n v="1545026400"/>
    <b v="0"/>
    <x v="0"/>
    <s v="music/rock"/>
    <x v="1"/>
    <x v="1"/>
    <n v="0.01"/>
    <n v="1"/>
  </r>
  <r>
    <x v="151"/>
    <x v="151"/>
    <x v="151"/>
    <n v="137200"/>
    <n v="88037"/>
    <x v="0"/>
    <n v="1467"/>
    <x v="1"/>
    <s v="USD"/>
    <n v="1402290000"/>
    <n v="1406696400"/>
    <b v="0"/>
    <x v="0"/>
    <s v="music/electric music"/>
    <x v="1"/>
    <x v="5"/>
    <n v="0.64166909620991253"/>
    <n v="44752"/>
  </r>
  <r>
    <x v="152"/>
    <x v="152"/>
    <x v="152"/>
    <n v="41500"/>
    <n v="175573"/>
    <x v="1"/>
    <n v="3376"/>
    <x v="1"/>
    <s v="USD"/>
    <n v="1487311200"/>
    <n v="1487916000"/>
    <b v="0"/>
    <x v="0"/>
    <s v="music/indie rock"/>
    <x v="1"/>
    <x v="7"/>
    <n v="4.2306746987951804"/>
    <n v="89474.5"/>
  </r>
  <r>
    <x v="153"/>
    <x v="153"/>
    <x v="153"/>
    <n v="189400"/>
    <n v="176112"/>
    <x v="0"/>
    <n v="5681"/>
    <x v="1"/>
    <s v="USD"/>
    <n v="1350622800"/>
    <n v="1351141200"/>
    <b v="0"/>
    <x v="0"/>
    <s v="theater/plays"/>
    <x v="3"/>
    <x v="3"/>
    <n v="0.92984160506863778"/>
    <n v="90896.5"/>
  </r>
  <r>
    <x v="154"/>
    <x v="154"/>
    <x v="154"/>
    <n v="171300"/>
    <n v="100650"/>
    <x v="0"/>
    <n v="1059"/>
    <x v="1"/>
    <s v="USD"/>
    <n v="1463029200"/>
    <n v="1465016400"/>
    <b v="0"/>
    <x v="1"/>
    <s v="music/indie rock"/>
    <x v="1"/>
    <x v="7"/>
    <n v="0.58756567425569173"/>
    <n v="50854.5"/>
  </r>
  <r>
    <x v="155"/>
    <x v="155"/>
    <x v="155"/>
    <n v="139500"/>
    <n v="90706"/>
    <x v="0"/>
    <n v="1194"/>
    <x v="1"/>
    <s v="USD"/>
    <n v="1269493200"/>
    <n v="1270789200"/>
    <b v="0"/>
    <x v="0"/>
    <s v="theater/plays"/>
    <x v="3"/>
    <x v="3"/>
    <n v="0.65022222222222226"/>
    <n v="45950"/>
  </r>
  <r>
    <x v="156"/>
    <x v="156"/>
    <x v="156"/>
    <n v="36400"/>
    <n v="26914"/>
    <x v="3"/>
    <n v="379"/>
    <x v="2"/>
    <s v="AUD"/>
    <n v="1570251600"/>
    <n v="1572325200"/>
    <b v="0"/>
    <x v="0"/>
    <s v="music/rock"/>
    <x v="1"/>
    <x v="1"/>
    <n v="0.73939560439560437"/>
    <n v="13646.5"/>
  </r>
  <r>
    <x v="157"/>
    <x v="157"/>
    <x v="157"/>
    <n v="4200"/>
    <n v="2212"/>
    <x v="0"/>
    <n v="30"/>
    <x v="2"/>
    <s v="AUD"/>
    <n v="1388383200"/>
    <n v="1389420000"/>
    <b v="0"/>
    <x v="0"/>
    <s v="photography/photography books"/>
    <x v="7"/>
    <x v="14"/>
    <n v="0.52666666666666662"/>
    <n v="1121"/>
  </r>
  <r>
    <x v="158"/>
    <x v="158"/>
    <x v="158"/>
    <n v="2100"/>
    <n v="4640"/>
    <x v="1"/>
    <n v="41"/>
    <x v="1"/>
    <s v="USD"/>
    <n v="1449554400"/>
    <n v="1449640800"/>
    <b v="0"/>
    <x v="0"/>
    <s v="music/rock"/>
    <x v="1"/>
    <x v="1"/>
    <n v="2.2095238095238097"/>
    <n v="2340.5"/>
  </r>
  <r>
    <x v="159"/>
    <x v="159"/>
    <x v="159"/>
    <n v="191200"/>
    <n v="191222"/>
    <x v="1"/>
    <n v="1821"/>
    <x v="1"/>
    <s v="USD"/>
    <n v="1553662800"/>
    <n v="1555218000"/>
    <b v="0"/>
    <x v="1"/>
    <s v="theater/plays"/>
    <x v="3"/>
    <x v="3"/>
    <n v="1.0001150627615063"/>
    <n v="96521.5"/>
  </r>
  <r>
    <x v="160"/>
    <x v="160"/>
    <x v="160"/>
    <n v="8000"/>
    <n v="12985"/>
    <x v="1"/>
    <n v="164"/>
    <x v="1"/>
    <s v="USD"/>
    <n v="1556341200"/>
    <n v="1557723600"/>
    <b v="0"/>
    <x v="0"/>
    <s v="technology/wearables"/>
    <x v="2"/>
    <x v="8"/>
    <n v="1.6231249999999999"/>
    <n v="6574.5"/>
  </r>
  <r>
    <x v="161"/>
    <x v="161"/>
    <x v="161"/>
    <n v="5500"/>
    <n v="4300"/>
    <x v="0"/>
    <n v="75"/>
    <x v="1"/>
    <s v="USD"/>
    <n v="1442984400"/>
    <n v="1443502800"/>
    <b v="0"/>
    <x v="1"/>
    <s v="technology/web"/>
    <x v="2"/>
    <x v="2"/>
    <n v="0.78181818181818186"/>
    <n v="2187.5"/>
  </r>
  <r>
    <x v="162"/>
    <x v="162"/>
    <x v="162"/>
    <n v="6100"/>
    <n v="9134"/>
    <x v="1"/>
    <n v="157"/>
    <x v="5"/>
    <s v="CHF"/>
    <n v="1544248800"/>
    <n v="1546840800"/>
    <b v="0"/>
    <x v="0"/>
    <s v="music/rock"/>
    <x v="1"/>
    <x v="1"/>
    <n v="1.4973770491803278"/>
    <n v="4645.5"/>
  </r>
  <r>
    <x v="163"/>
    <x v="163"/>
    <x v="163"/>
    <n v="3500"/>
    <n v="8864"/>
    <x v="1"/>
    <n v="246"/>
    <x v="1"/>
    <s v="USD"/>
    <n v="1508475600"/>
    <n v="1512712800"/>
    <b v="0"/>
    <x v="1"/>
    <s v="photography/photography books"/>
    <x v="7"/>
    <x v="14"/>
    <n v="2.5325714285714285"/>
    <n v="4555"/>
  </r>
  <r>
    <x v="164"/>
    <x v="164"/>
    <x v="164"/>
    <n v="150500"/>
    <n v="150755"/>
    <x v="1"/>
    <n v="1396"/>
    <x v="1"/>
    <s v="USD"/>
    <n v="1507438800"/>
    <n v="1507525200"/>
    <b v="0"/>
    <x v="0"/>
    <s v="theater/plays"/>
    <x v="3"/>
    <x v="3"/>
    <n v="1.0016943521594683"/>
    <n v="76075.5"/>
  </r>
  <r>
    <x v="165"/>
    <x v="165"/>
    <x v="165"/>
    <n v="90400"/>
    <n v="110279"/>
    <x v="1"/>
    <n v="2506"/>
    <x v="1"/>
    <s v="USD"/>
    <n v="1501563600"/>
    <n v="1504328400"/>
    <b v="0"/>
    <x v="0"/>
    <s v="technology/web"/>
    <x v="2"/>
    <x v="2"/>
    <n v="1.2199004424778761"/>
    <n v="56392.5"/>
  </r>
  <r>
    <x v="166"/>
    <x v="166"/>
    <x v="166"/>
    <n v="9800"/>
    <n v="13439"/>
    <x v="1"/>
    <n v="244"/>
    <x v="1"/>
    <s v="USD"/>
    <n v="1292997600"/>
    <n v="1293343200"/>
    <b v="0"/>
    <x v="0"/>
    <s v="photography/photography books"/>
    <x v="7"/>
    <x v="14"/>
    <n v="1.3713265306122449"/>
    <n v="6841.5"/>
  </r>
  <r>
    <x v="167"/>
    <x v="167"/>
    <x v="167"/>
    <n v="2600"/>
    <n v="10804"/>
    <x v="1"/>
    <n v="146"/>
    <x v="2"/>
    <s v="AUD"/>
    <n v="1370840400"/>
    <n v="1371704400"/>
    <b v="0"/>
    <x v="0"/>
    <s v="theater/plays"/>
    <x v="3"/>
    <x v="3"/>
    <n v="4.155384615384615"/>
    <n v="5475"/>
  </r>
  <r>
    <x v="168"/>
    <x v="168"/>
    <x v="168"/>
    <n v="128100"/>
    <n v="40107"/>
    <x v="0"/>
    <n v="955"/>
    <x v="3"/>
    <s v="DKK"/>
    <n v="1550815200"/>
    <n v="1552798800"/>
    <b v="0"/>
    <x v="1"/>
    <s v="music/indie rock"/>
    <x v="1"/>
    <x v="7"/>
    <n v="0.3130913348946136"/>
    <n v="20531"/>
  </r>
  <r>
    <x v="169"/>
    <x v="169"/>
    <x v="169"/>
    <n v="23300"/>
    <n v="98811"/>
    <x v="1"/>
    <n v="1267"/>
    <x v="1"/>
    <s v="USD"/>
    <n v="1339909200"/>
    <n v="1342328400"/>
    <b v="0"/>
    <x v="1"/>
    <s v="film &amp; video/shorts"/>
    <x v="4"/>
    <x v="12"/>
    <n v="4.240815450643777"/>
    <n v="50039"/>
  </r>
  <r>
    <x v="170"/>
    <x v="170"/>
    <x v="170"/>
    <n v="188100"/>
    <n v="5528"/>
    <x v="0"/>
    <n v="67"/>
    <x v="1"/>
    <s v="USD"/>
    <n v="1501736400"/>
    <n v="1502341200"/>
    <b v="0"/>
    <x v="0"/>
    <s v="music/indie rock"/>
    <x v="1"/>
    <x v="7"/>
    <n v="2.9388623072833599E-2"/>
    <n v="2797.5"/>
  </r>
  <r>
    <x v="171"/>
    <x v="171"/>
    <x v="171"/>
    <n v="4900"/>
    <n v="521"/>
    <x v="0"/>
    <n v="5"/>
    <x v="1"/>
    <s v="USD"/>
    <n v="1395291600"/>
    <n v="1397192400"/>
    <b v="0"/>
    <x v="0"/>
    <s v="publishing/translations"/>
    <x v="5"/>
    <x v="18"/>
    <n v="0.1063265306122449"/>
    <n v="263"/>
  </r>
  <r>
    <x v="172"/>
    <x v="172"/>
    <x v="172"/>
    <n v="800"/>
    <n v="663"/>
    <x v="0"/>
    <n v="26"/>
    <x v="1"/>
    <s v="USD"/>
    <n v="1405746000"/>
    <n v="1407042000"/>
    <b v="0"/>
    <x v="1"/>
    <s v="film &amp; video/documentary"/>
    <x v="4"/>
    <x v="4"/>
    <n v="0.82874999999999999"/>
    <n v="344.5"/>
  </r>
  <r>
    <x v="173"/>
    <x v="173"/>
    <x v="173"/>
    <n v="96700"/>
    <n v="157635"/>
    <x v="1"/>
    <n v="1561"/>
    <x v="1"/>
    <s v="USD"/>
    <n v="1368853200"/>
    <n v="1369371600"/>
    <b v="0"/>
    <x v="0"/>
    <s v="theater/plays"/>
    <x v="3"/>
    <x v="3"/>
    <n v="1.6301447776628748"/>
    <n v="79598"/>
  </r>
  <r>
    <x v="174"/>
    <x v="174"/>
    <x v="174"/>
    <n v="600"/>
    <n v="5368"/>
    <x v="1"/>
    <n v="48"/>
    <x v="1"/>
    <s v="USD"/>
    <n v="1444021200"/>
    <n v="1444107600"/>
    <b v="0"/>
    <x v="1"/>
    <s v="technology/wearables"/>
    <x v="2"/>
    <x v="8"/>
    <n v="8.9466666666666672"/>
    <n v="2708"/>
  </r>
  <r>
    <x v="175"/>
    <x v="175"/>
    <x v="175"/>
    <n v="181200"/>
    <n v="47459"/>
    <x v="0"/>
    <n v="1130"/>
    <x v="1"/>
    <s v="USD"/>
    <n v="1472619600"/>
    <n v="1474261200"/>
    <b v="0"/>
    <x v="0"/>
    <s v="theater/plays"/>
    <x v="3"/>
    <x v="3"/>
    <n v="0.26191501103752757"/>
    <n v="24294.5"/>
  </r>
  <r>
    <x v="176"/>
    <x v="176"/>
    <x v="176"/>
    <n v="115000"/>
    <n v="86060"/>
    <x v="0"/>
    <n v="782"/>
    <x v="1"/>
    <s v="USD"/>
    <n v="1472878800"/>
    <n v="1473656400"/>
    <b v="0"/>
    <x v="0"/>
    <s v="theater/plays"/>
    <x v="3"/>
    <x v="3"/>
    <n v="0.74834782608695649"/>
    <n v="43421"/>
  </r>
  <r>
    <x v="177"/>
    <x v="177"/>
    <x v="177"/>
    <n v="38800"/>
    <n v="161593"/>
    <x v="1"/>
    <n v="2739"/>
    <x v="1"/>
    <s v="USD"/>
    <n v="1289800800"/>
    <n v="1291960800"/>
    <b v="0"/>
    <x v="0"/>
    <s v="theater/plays"/>
    <x v="3"/>
    <x v="3"/>
    <n v="4.1647680412371137"/>
    <n v="82166"/>
  </r>
  <r>
    <x v="178"/>
    <x v="178"/>
    <x v="178"/>
    <n v="7200"/>
    <n v="6927"/>
    <x v="0"/>
    <n v="210"/>
    <x v="1"/>
    <s v="USD"/>
    <n v="1505970000"/>
    <n v="1506747600"/>
    <b v="0"/>
    <x v="0"/>
    <s v="food/food trucks"/>
    <x v="0"/>
    <x v="0"/>
    <n v="0.96208333333333329"/>
    <n v="3568.5"/>
  </r>
  <r>
    <x v="179"/>
    <x v="179"/>
    <x v="179"/>
    <n v="44500"/>
    <n v="159185"/>
    <x v="1"/>
    <n v="3537"/>
    <x v="0"/>
    <s v="CAD"/>
    <n v="1363496400"/>
    <n v="1363582800"/>
    <b v="0"/>
    <x v="1"/>
    <s v="theater/plays"/>
    <x v="3"/>
    <x v="3"/>
    <n v="3.5771910112359548"/>
    <n v="81361"/>
  </r>
  <r>
    <x v="180"/>
    <x v="180"/>
    <x v="180"/>
    <n v="56000"/>
    <n v="172736"/>
    <x v="1"/>
    <n v="2107"/>
    <x v="2"/>
    <s v="AUD"/>
    <n v="1269234000"/>
    <n v="1269666000"/>
    <b v="0"/>
    <x v="0"/>
    <s v="technology/wearables"/>
    <x v="2"/>
    <x v="8"/>
    <n v="3.0845714285714285"/>
    <n v="87421.5"/>
  </r>
  <r>
    <x v="181"/>
    <x v="181"/>
    <x v="181"/>
    <n v="8600"/>
    <n v="5315"/>
    <x v="0"/>
    <n v="136"/>
    <x v="1"/>
    <s v="USD"/>
    <n v="1507093200"/>
    <n v="1508648400"/>
    <b v="0"/>
    <x v="0"/>
    <s v="technology/web"/>
    <x v="2"/>
    <x v="2"/>
    <n v="0.61802325581395345"/>
    <n v="2725.5"/>
  </r>
  <r>
    <x v="182"/>
    <x v="182"/>
    <x v="182"/>
    <n v="27100"/>
    <n v="195750"/>
    <x v="1"/>
    <n v="3318"/>
    <x v="3"/>
    <s v="DKK"/>
    <n v="1560574800"/>
    <n v="1561957200"/>
    <b v="0"/>
    <x v="0"/>
    <s v="theater/plays"/>
    <x v="3"/>
    <x v="3"/>
    <n v="7.2232472324723247"/>
    <n v="99534"/>
  </r>
  <r>
    <x v="183"/>
    <x v="183"/>
    <x v="183"/>
    <n v="5100"/>
    <n v="3525"/>
    <x v="0"/>
    <n v="86"/>
    <x v="0"/>
    <s v="CAD"/>
    <n v="1284008400"/>
    <n v="1285131600"/>
    <b v="0"/>
    <x v="0"/>
    <s v="music/rock"/>
    <x v="1"/>
    <x v="1"/>
    <n v="0.69117647058823528"/>
    <n v="1805.5"/>
  </r>
  <r>
    <x v="184"/>
    <x v="184"/>
    <x v="184"/>
    <n v="3600"/>
    <n v="10550"/>
    <x v="1"/>
    <n v="340"/>
    <x v="1"/>
    <s v="USD"/>
    <n v="1556859600"/>
    <n v="1556946000"/>
    <b v="0"/>
    <x v="0"/>
    <s v="theater/plays"/>
    <x v="3"/>
    <x v="3"/>
    <n v="2.9305555555555554"/>
    <n v="5445"/>
  </r>
  <r>
    <x v="185"/>
    <x v="185"/>
    <x v="185"/>
    <n v="1000"/>
    <n v="718"/>
    <x v="0"/>
    <n v="19"/>
    <x v="1"/>
    <s v="USD"/>
    <n v="1526187600"/>
    <n v="1527138000"/>
    <b v="0"/>
    <x v="0"/>
    <s v="film &amp; video/television"/>
    <x v="4"/>
    <x v="19"/>
    <n v="0.71799999999999997"/>
    <n v="368.5"/>
  </r>
  <r>
    <x v="186"/>
    <x v="186"/>
    <x v="186"/>
    <n v="88800"/>
    <n v="28358"/>
    <x v="0"/>
    <n v="886"/>
    <x v="1"/>
    <s v="USD"/>
    <n v="1400821200"/>
    <n v="1402117200"/>
    <b v="0"/>
    <x v="0"/>
    <s v="theater/plays"/>
    <x v="3"/>
    <x v="3"/>
    <n v="0.31934684684684683"/>
    <n v="14622"/>
  </r>
  <r>
    <x v="187"/>
    <x v="187"/>
    <x v="187"/>
    <n v="60200"/>
    <n v="138384"/>
    <x v="1"/>
    <n v="1442"/>
    <x v="0"/>
    <s v="CAD"/>
    <n v="1361599200"/>
    <n v="1364014800"/>
    <b v="0"/>
    <x v="1"/>
    <s v="film &amp; video/shorts"/>
    <x v="4"/>
    <x v="12"/>
    <n v="2.2987375415282392"/>
    <n v="69913"/>
  </r>
  <r>
    <x v="188"/>
    <x v="188"/>
    <x v="188"/>
    <n v="8200"/>
    <n v="2625"/>
    <x v="0"/>
    <n v="35"/>
    <x v="6"/>
    <s v="EUR"/>
    <n v="1417500000"/>
    <n v="1417586400"/>
    <b v="0"/>
    <x v="0"/>
    <s v="theater/plays"/>
    <x v="3"/>
    <x v="3"/>
    <n v="0.3201219512195122"/>
    <n v="1330"/>
  </r>
  <r>
    <x v="189"/>
    <x v="189"/>
    <x v="189"/>
    <n v="191300"/>
    <n v="45004"/>
    <x v="3"/>
    <n v="441"/>
    <x v="1"/>
    <s v="USD"/>
    <n v="1457071200"/>
    <n v="1457071200"/>
    <b v="0"/>
    <x v="0"/>
    <s v="theater/plays"/>
    <x v="3"/>
    <x v="3"/>
    <n v="0.23525352848928385"/>
    <n v="22722.5"/>
  </r>
  <r>
    <x v="190"/>
    <x v="190"/>
    <x v="190"/>
    <n v="3700"/>
    <n v="2538"/>
    <x v="0"/>
    <n v="24"/>
    <x v="1"/>
    <s v="USD"/>
    <n v="1370322000"/>
    <n v="1370408400"/>
    <b v="0"/>
    <x v="1"/>
    <s v="theater/plays"/>
    <x v="3"/>
    <x v="3"/>
    <n v="0.68594594594594593"/>
    <n v="1281"/>
  </r>
  <r>
    <x v="191"/>
    <x v="191"/>
    <x v="191"/>
    <n v="8400"/>
    <n v="3188"/>
    <x v="0"/>
    <n v="86"/>
    <x v="6"/>
    <s v="EUR"/>
    <n v="1552366800"/>
    <n v="1552626000"/>
    <b v="0"/>
    <x v="0"/>
    <s v="theater/plays"/>
    <x v="3"/>
    <x v="3"/>
    <n v="0.37952380952380954"/>
    <n v="1637"/>
  </r>
  <r>
    <x v="192"/>
    <x v="192"/>
    <x v="192"/>
    <n v="42600"/>
    <n v="8517"/>
    <x v="0"/>
    <n v="243"/>
    <x v="1"/>
    <s v="USD"/>
    <n v="1403845200"/>
    <n v="1404190800"/>
    <b v="0"/>
    <x v="0"/>
    <s v="music/rock"/>
    <x v="1"/>
    <x v="1"/>
    <n v="0.19992957746478873"/>
    <n v="4380"/>
  </r>
  <r>
    <x v="193"/>
    <x v="193"/>
    <x v="193"/>
    <n v="6600"/>
    <n v="3012"/>
    <x v="0"/>
    <n v="65"/>
    <x v="1"/>
    <s v="USD"/>
    <n v="1523163600"/>
    <n v="1523509200"/>
    <b v="1"/>
    <x v="0"/>
    <s v="music/indie rock"/>
    <x v="1"/>
    <x v="7"/>
    <n v="0.45636363636363636"/>
    <n v="1538.5"/>
  </r>
  <r>
    <x v="194"/>
    <x v="194"/>
    <x v="194"/>
    <n v="7100"/>
    <n v="8716"/>
    <x v="1"/>
    <n v="126"/>
    <x v="1"/>
    <s v="USD"/>
    <n v="1442206800"/>
    <n v="1443589200"/>
    <b v="0"/>
    <x v="0"/>
    <s v="music/metal"/>
    <x v="1"/>
    <x v="16"/>
    <n v="1.227605633802817"/>
    <n v="4421"/>
  </r>
  <r>
    <x v="195"/>
    <x v="195"/>
    <x v="195"/>
    <n v="15800"/>
    <n v="57157"/>
    <x v="1"/>
    <n v="524"/>
    <x v="1"/>
    <s v="USD"/>
    <n v="1532840400"/>
    <n v="1533445200"/>
    <b v="0"/>
    <x v="0"/>
    <s v="music/electric music"/>
    <x v="1"/>
    <x v="5"/>
    <n v="3.61753164556962"/>
    <n v="28840.5"/>
  </r>
  <r>
    <x v="196"/>
    <x v="196"/>
    <x v="196"/>
    <n v="8200"/>
    <n v="5178"/>
    <x v="0"/>
    <n v="100"/>
    <x v="3"/>
    <s v="DKK"/>
    <n v="1472878800"/>
    <n v="1474520400"/>
    <b v="0"/>
    <x v="0"/>
    <s v="technology/wearables"/>
    <x v="2"/>
    <x v="8"/>
    <n v="0.63146341463414635"/>
    <n v="2639"/>
  </r>
  <r>
    <x v="197"/>
    <x v="197"/>
    <x v="197"/>
    <n v="54700"/>
    <n v="163118"/>
    <x v="1"/>
    <n v="1989"/>
    <x v="1"/>
    <s v="USD"/>
    <n v="1498194000"/>
    <n v="1499403600"/>
    <b v="0"/>
    <x v="0"/>
    <s v="film &amp; video/drama"/>
    <x v="4"/>
    <x v="6"/>
    <n v="2.9820475319926874"/>
    <n v="82553.5"/>
  </r>
  <r>
    <x v="198"/>
    <x v="198"/>
    <x v="198"/>
    <n v="63200"/>
    <n v="6041"/>
    <x v="0"/>
    <n v="168"/>
    <x v="1"/>
    <s v="USD"/>
    <n v="1281070800"/>
    <n v="1283576400"/>
    <b v="0"/>
    <x v="0"/>
    <s v="music/electric music"/>
    <x v="1"/>
    <x v="5"/>
    <n v="9.5585443037974685E-2"/>
    <n v="3104.5"/>
  </r>
  <r>
    <x v="199"/>
    <x v="199"/>
    <x v="199"/>
    <n v="1800"/>
    <n v="968"/>
    <x v="0"/>
    <n v="13"/>
    <x v="1"/>
    <s v="USD"/>
    <n v="1436245200"/>
    <n v="1436590800"/>
    <b v="0"/>
    <x v="0"/>
    <s v="music/rock"/>
    <x v="1"/>
    <x v="1"/>
    <n v="0.5377777777777778"/>
    <n v="490.5"/>
  </r>
  <r>
    <x v="200"/>
    <x v="200"/>
    <x v="200"/>
    <n v="100"/>
    <n v="2"/>
    <x v="0"/>
    <n v="1"/>
    <x v="0"/>
    <s v="CAD"/>
    <n v="1269493200"/>
    <n v="1270443600"/>
    <b v="0"/>
    <x v="0"/>
    <s v="theater/plays"/>
    <x v="3"/>
    <x v="3"/>
    <n v="0.02"/>
    <n v="1.5"/>
  </r>
  <r>
    <x v="201"/>
    <x v="201"/>
    <x v="201"/>
    <n v="2100"/>
    <n v="14305"/>
    <x v="1"/>
    <n v="157"/>
    <x v="1"/>
    <s v="USD"/>
    <n v="1406264400"/>
    <n v="1407819600"/>
    <b v="0"/>
    <x v="0"/>
    <s v="technology/web"/>
    <x v="2"/>
    <x v="2"/>
    <n v="6.8119047619047617"/>
    <n v="7231"/>
  </r>
  <r>
    <x v="202"/>
    <x v="202"/>
    <x v="202"/>
    <n v="8300"/>
    <n v="6543"/>
    <x v="3"/>
    <n v="82"/>
    <x v="1"/>
    <s v="USD"/>
    <n v="1317531600"/>
    <n v="1317877200"/>
    <b v="0"/>
    <x v="0"/>
    <s v="food/food trucks"/>
    <x v="0"/>
    <x v="0"/>
    <n v="0.78831325301204824"/>
    <n v="3312.5"/>
  </r>
  <r>
    <x v="203"/>
    <x v="203"/>
    <x v="203"/>
    <n v="143900"/>
    <n v="193413"/>
    <x v="1"/>
    <n v="4498"/>
    <x v="2"/>
    <s v="AUD"/>
    <n v="1484632800"/>
    <n v="1484805600"/>
    <b v="0"/>
    <x v="0"/>
    <s v="theater/plays"/>
    <x v="3"/>
    <x v="3"/>
    <n v="1.3440792216817234"/>
    <n v="98955.5"/>
  </r>
  <r>
    <x v="204"/>
    <x v="204"/>
    <x v="204"/>
    <n v="75000"/>
    <n v="2529"/>
    <x v="0"/>
    <n v="40"/>
    <x v="1"/>
    <s v="USD"/>
    <n v="1301806800"/>
    <n v="1302670800"/>
    <b v="0"/>
    <x v="0"/>
    <s v="music/jazz"/>
    <x v="1"/>
    <x v="17"/>
    <n v="3.372E-2"/>
    <n v="1284.5"/>
  </r>
  <r>
    <x v="205"/>
    <x v="205"/>
    <x v="205"/>
    <n v="1300"/>
    <n v="5614"/>
    <x v="1"/>
    <n v="80"/>
    <x v="1"/>
    <s v="USD"/>
    <n v="1539752400"/>
    <n v="1540789200"/>
    <b v="1"/>
    <x v="0"/>
    <s v="theater/plays"/>
    <x v="3"/>
    <x v="3"/>
    <n v="4.3184615384615386"/>
    <n v="2847"/>
  </r>
  <r>
    <x v="206"/>
    <x v="206"/>
    <x v="206"/>
    <n v="9000"/>
    <n v="3496"/>
    <x v="3"/>
    <n v="57"/>
    <x v="1"/>
    <s v="USD"/>
    <n v="1267250400"/>
    <n v="1268028000"/>
    <b v="0"/>
    <x v="0"/>
    <s v="publishing/fiction"/>
    <x v="5"/>
    <x v="13"/>
    <n v="0.38844444444444443"/>
    <n v="1776.5"/>
  </r>
  <r>
    <x v="207"/>
    <x v="207"/>
    <x v="207"/>
    <n v="1000"/>
    <n v="4257"/>
    <x v="1"/>
    <n v="43"/>
    <x v="1"/>
    <s v="USD"/>
    <n v="1535432400"/>
    <n v="1537160400"/>
    <b v="0"/>
    <x v="1"/>
    <s v="music/rock"/>
    <x v="1"/>
    <x v="1"/>
    <n v="4.2569999999999997"/>
    <n v="2150"/>
  </r>
  <r>
    <x v="208"/>
    <x v="208"/>
    <x v="208"/>
    <n v="196900"/>
    <n v="199110"/>
    <x v="1"/>
    <n v="2053"/>
    <x v="1"/>
    <s v="USD"/>
    <n v="1510207200"/>
    <n v="1512280800"/>
    <b v="0"/>
    <x v="0"/>
    <s v="film &amp; video/documentary"/>
    <x v="4"/>
    <x v="4"/>
    <n v="1.0112239715591671"/>
    <n v="100581.5"/>
  </r>
  <r>
    <x v="209"/>
    <x v="209"/>
    <x v="209"/>
    <n v="194500"/>
    <n v="41212"/>
    <x v="2"/>
    <n v="808"/>
    <x v="2"/>
    <s v="AUD"/>
    <n v="1462510800"/>
    <n v="1463115600"/>
    <b v="0"/>
    <x v="0"/>
    <s v="film &amp; video/documentary"/>
    <x v="4"/>
    <x v="4"/>
    <n v="0.21188688946015424"/>
    <n v="21010"/>
  </r>
  <r>
    <x v="210"/>
    <x v="210"/>
    <x v="210"/>
    <n v="9400"/>
    <n v="6338"/>
    <x v="0"/>
    <n v="226"/>
    <x v="3"/>
    <s v="DKK"/>
    <n v="1488520800"/>
    <n v="1490850000"/>
    <b v="0"/>
    <x v="0"/>
    <s v="film &amp; video/science fiction"/>
    <x v="4"/>
    <x v="22"/>
    <n v="0.67425531914893622"/>
    <n v="3282"/>
  </r>
  <r>
    <x v="211"/>
    <x v="211"/>
    <x v="211"/>
    <n v="104400"/>
    <n v="99100"/>
    <x v="0"/>
    <n v="1625"/>
    <x v="1"/>
    <s v="USD"/>
    <n v="1377579600"/>
    <n v="1379653200"/>
    <b v="0"/>
    <x v="0"/>
    <s v="theater/plays"/>
    <x v="3"/>
    <x v="3"/>
    <n v="0.9492337164750958"/>
    <n v="50362.5"/>
  </r>
  <r>
    <x v="212"/>
    <x v="212"/>
    <x v="212"/>
    <n v="8100"/>
    <n v="12300"/>
    <x v="1"/>
    <n v="168"/>
    <x v="1"/>
    <s v="USD"/>
    <n v="1576389600"/>
    <n v="1580364000"/>
    <b v="0"/>
    <x v="0"/>
    <s v="theater/plays"/>
    <x v="3"/>
    <x v="3"/>
    <n v="1.5185185185185186"/>
    <n v="6234"/>
  </r>
  <r>
    <x v="213"/>
    <x v="213"/>
    <x v="213"/>
    <n v="87900"/>
    <n v="171549"/>
    <x v="1"/>
    <n v="4289"/>
    <x v="1"/>
    <s v="USD"/>
    <n v="1289019600"/>
    <n v="1289714400"/>
    <b v="0"/>
    <x v="1"/>
    <s v="music/indie rock"/>
    <x v="1"/>
    <x v="7"/>
    <n v="1.9516382252559727"/>
    <n v="87919"/>
  </r>
  <r>
    <x v="214"/>
    <x v="214"/>
    <x v="214"/>
    <n v="1400"/>
    <n v="14324"/>
    <x v="1"/>
    <n v="165"/>
    <x v="1"/>
    <s v="USD"/>
    <n v="1282194000"/>
    <n v="1282712400"/>
    <b v="0"/>
    <x v="0"/>
    <s v="music/rock"/>
    <x v="1"/>
    <x v="1"/>
    <n v="10.231428571428571"/>
    <n v="7244.5"/>
  </r>
  <r>
    <x v="215"/>
    <x v="215"/>
    <x v="215"/>
    <n v="156800"/>
    <n v="6024"/>
    <x v="0"/>
    <n v="143"/>
    <x v="1"/>
    <s v="USD"/>
    <n v="1550037600"/>
    <n v="1550210400"/>
    <b v="0"/>
    <x v="0"/>
    <s v="theater/plays"/>
    <x v="3"/>
    <x v="3"/>
    <n v="3.8418367346938778E-2"/>
    <n v="3083.5"/>
  </r>
  <r>
    <x v="216"/>
    <x v="216"/>
    <x v="216"/>
    <n v="121700"/>
    <n v="188721"/>
    <x v="1"/>
    <n v="1815"/>
    <x v="1"/>
    <s v="USD"/>
    <n v="1321941600"/>
    <n v="1322114400"/>
    <b v="0"/>
    <x v="0"/>
    <s v="theater/plays"/>
    <x v="3"/>
    <x v="3"/>
    <n v="1.5507066557107643"/>
    <n v="95268"/>
  </r>
  <r>
    <x v="217"/>
    <x v="217"/>
    <x v="217"/>
    <n v="129400"/>
    <n v="57911"/>
    <x v="0"/>
    <n v="934"/>
    <x v="1"/>
    <s v="USD"/>
    <n v="1556427600"/>
    <n v="1557205200"/>
    <b v="0"/>
    <x v="0"/>
    <s v="film &amp; video/science fiction"/>
    <x v="4"/>
    <x v="22"/>
    <n v="0.44753477588871715"/>
    <n v="29422.5"/>
  </r>
  <r>
    <x v="218"/>
    <x v="218"/>
    <x v="218"/>
    <n v="5700"/>
    <n v="12309"/>
    <x v="1"/>
    <n v="397"/>
    <x v="4"/>
    <s v="GBP"/>
    <n v="1320991200"/>
    <n v="1323928800"/>
    <b v="0"/>
    <x v="1"/>
    <s v="film &amp; video/shorts"/>
    <x v="4"/>
    <x v="12"/>
    <n v="2.1594736842105262"/>
    <n v="6353"/>
  </r>
  <r>
    <x v="219"/>
    <x v="219"/>
    <x v="219"/>
    <n v="41700"/>
    <n v="138497"/>
    <x v="1"/>
    <n v="1539"/>
    <x v="1"/>
    <s v="USD"/>
    <n v="1345093200"/>
    <n v="1346130000"/>
    <b v="0"/>
    <x v="0"/>
    <s v="film &amp; video/animation"/>
    <x v="4"/>
    <x v="10"/>
    <n v="3.3212709832134291"/>
    <n v="70018"/>
  </r>
  <r>
    <x v="220"/>
    <x v="220"/>
    <x v="220"/>
    <n v="7900"/>
    <n v="667"/>
    <x v="0"/>
    <n v="17"/>
    <x v="1"/>
    <s v="USD"/>
    <n v="1309496400"/>
    <n v="1311051600"/>
    <b v="1"/>
    <x v="0"/>
    <s v="theater/plays"/>
    <x v="3"/>
    <x v="3"/>
    <n v="8.4430379746835441E-2"/>
    <n v="342"/>
  </r>
  <r>
    <x v="221"/>
    <x v="221"/>
    <x v="221"/>
    <n v="121500"/>
    <n v="119830"/>
    <x v="0"/>
    <n v="2179"/>
    <x v="1"/>
    <s v="USD"/>
    <n v="1340254800"/>
    <n v="1340427600"/>
    <b v="1"/>
    <x v="0"/>
    <s v="food/food trucks"/>
    <x v="0"/>
    <x v="0"/>
    <n v="0.9862551440329218"/>
    <n v="61004.5"/>
  </r>
  <r>
    <x v="222"/>
    <x v="222"/>
    <x v="222"/>
    <n v="4800"/>
    <n v="6623"/>
    <x v="1"/>
    <n v="138"/>
    <x v="1"/>
    <s v="USD"/>
    <n v="1412226000"/>
    <n v="1412312400"/>
    <b v="0"/>
    <x v="0"/>
    <s v="photography/photography books"/>
    <x v="7"/>
    <x v="14"/>
    <n v="1.3797916666666667"/>
    <n v="3380.5"/>
  </r>
  <r>
    <x v="223"/>
    <x v="223"/>
    <x v="223"/>
    <n v="87300"/>
    <n v="81897"/>
    <x v="0"/>
    <n v="931"/>
    <x v="1"/>
    <s v="USD"/>
    <n v="1458104400"/>
    <n v="1459314000"/>
    <b v="0"/>
    <x v="0"/>
    <s v="theater/plays"/>
    <x v="3"/>
    <x v="3"/>
    <n v="0.93810996563573879"/>
    <n v="41414"/>
  </r>
  <r>
    <x v="224"/>
    <x v="224"/>
    <x v="224"/>
    <n v="46300"/>
    <n v="186885"/>
    <x v="1"/>
    <n v="3594"/>
    <x v="1"/>
    <s v="USD"/>
    <n v="1411534800"/>
    <n v="1415426400"/>
    <b v="0"/>
    <x v="0"/>
    <s v="film &amp; video/science fiction"/>
    <x v="4"/>
    <x v="22"/>
    <n v="4.0363930885529156"/>
    <n v="95239.5"/>
  </r>
  <r>
    <x v="225"/>
    <x v="225"/>
    <x v="225"/>
    <n v="67800"/>
    <n v="176398"/>
    <x v="1"/>
    <n v="5880"/>
    <x v="1"/>
    <s v="USD"/>
    <n v="1399093200"/>
    <n v="1399093200"/>
    <b v="1"/>
    <x v="0"/>
    <s v="music/rock"/>
    <x v="1"/>
    <x v="1"/>
    <n v="2.6017404129793511"/>
    <n v="91139"/>
  </r>
  <r>
    <x v="226"/>
    <x v="102"/>
    <x v="226"/>
    <n v="3000"/>
    <n v="10999"/>
    <x v="1"/>
    <n v="112"/>
    <x v="1"/>
    <s v="USD"/>
    <n v="1270702800"/>
    <n v="1273899600"/>
    <b v="0"/>
    <x v="0"/>
    <s v="photography/photography books"/>
    <x v="7"/>
    <x v="14"/>
    <n v="3.6663333333333332"/>
    <n v="5555.5"/>
  </r>
  <r>
    <x v="227"/>
    <x v="226"/>
    <x v="227"/>
    <n v="60900"/>
    <n v="102751"/>
    <x v="1"/>
    <n v="943"/>
    <x v="1"/>
    <s v="USD"/>
    <n v="1431666000"/>
    <n v="1432184400"/>
    <b v="0"/>
    <x v="0"/>
    <s v="games/mobile games"/>
    <x v="6"/>
    <x v="20"/>
    <n v="1.687208538587849"/>
    <n v="51847"/>
  </r>
  <r>
    <x v="228"/>
    <x v="227"/>
    <x v="228"/>
    <n v="137900"/>
    <n v="165352"/>
    <x v="1"/>
    <n v="2468"/>
    <x v="1"/>
    <s v="USD"/>
    <n v="1472619600"/>
    <n v="1474779600"/>
    <b v="0"/>
    <x v="0"/>
    <s v="film &amp; video/animation"/>
    <x v="4"/>
    <x v="10"/>
    <n v="1.1990717911530093"/>
    <n v="83910"/>
  </r>
  <r>
    <x v="229"/>
    <x v="228"/>
    <x v="229"/>
    <n v="85600"/>
    <n v="165798"/>
    <x v="1"/>
    <n v="2551"/>
    <x v="1"/>
    <s v="USD"/>
    <n v="1496293200"/>
    <n v="1500440400"/>
    <b v="0"/>
    <x v="1"/>
    <s v="games/mobile games"/>
    <x v="6"/>
    <x v="20"/>
    <n v="1.936892523364486"/>
    <n v="84174.5"/>
  </r>
  <r>
    <x v="230"/>
    <x v="229"/>
    <x v="230"/>
    <n v="2400"/>
    <n v="10084"/>
    <x v="1"/>
    <n v="101"/>
    <x v="1"/>
    <s v="USD"/>
    <n v="1575612000"/>
    <n v="1575612000"/>
    <b v="0"/>
    <x v="0"/>
    <s v="games/video games"/>
    <x v="6"/>
    <x v="11"/>
    <n v="4.2016666666666671"/>
    <n v="5092.5"/>
  </r>
  <r>
    <x v="231"/>
    <x v="230"/>
    <x v="231"/>
    <n v="7200"/>
    <n v="5523"/>
    <x v="3"/>
    <n v="67"/>
    <x v="1"/>
    <s v="USD"/>
    <n v="1369112400"/>
    <n v="1374123600"/>
    <b v="0"/>
    <x v="0"/>
    <s v="theater/plays"/>
    <x v="3"/>
    <x v="3"/>
    <n v="0.76708333333333334"/>
    <n v="2795"/>
  </r>
  <r>
    <x v="232"/>
    <x v="231"/>
    <x v="232"/>
    <n v="3400"/>
    <n v="5823"/>
    <x v="1"/>
    <n v="92"/>
    <x v="1"/>
    <s v="USD"/>
    <n v="1469422800"/>
    <n v="1469509200"/>
    <b v="0"/>
    <x v="0"/>
    <s v="theater/plays"/>
    <x v="3"/>
    <x v="3"/>
    <n v="1.7126470588235294"/>
    <n v="2957.5"/>
  </r>
  <r>
    <x v="233"/>
    <x v="232"/>
    <x v="233"/>
    <n v="3800"/>
    <n v="6000"/>
    <x v="1"/>
    <n v="62"/>
    <x v="1"/>
    <s v="USD"/>
    <n v="1307854800"/>
    <n v="1309237200"/>
    <b v="0"/>
    <x v="0"/>
    <s v="film &amp; video/animation"/>
    <x v="4"/>
    <x v="10"/>
    <n v="1.5789473684210527"/>
    <n v="3031"/>
  </r>
  <r>
    <x v="234"/>
    <x v="233"/>
    <x v="234"/>
    <n v="7500"/>
    <n v="8181"/>
    <x v="1"/>
    <n v="149"/>
    <x v="6"/>
    <s v="EUR"/>
    <n v="1503378000"/>
    <n v="1503982800"/>
    <b v="0"/>
    <x v="1"/>
    <s v="games/video games"/>
    <x v="6"/>
    <x v="11"/>
    <n v="1.0908"/>
    <n v="4165"/>
  </r>
  <r>
    <x v="235"/>
    <x v="234"/>
    <x v="235"/>
    <n v="8600"/>
    <n v="3589"/>
    <x v="0"/>
    <n v="92"/>
    <x v="1"/>
    <s v="USD"/>
    <n v="1486965600"/>
    <n v="1487397600"/>
    <b v="0"/>
    <x v="0"/>
    <s v="film &amp; video/animation"/>
    <x v="4"/>
    <x v="10"/>
    <n v="0.41732558139534881"/>
    <n v="1840.5"/>
  </r>
  <r>
    <x v="236"/>
    <x v="235"/>
    <x v="236"/>
    <n v="39500"/>
    <n v="4323"/>
    <x v="0"/>
    <n v="57"/>
    <x v="2"/>
    <s v="AUD"/>
    <n v="1561438800"/>
    <n v="1562043600"/>
    <b v="0"/>
    <x v="1"/>
    <s v="music/rock"/>
    <x v="1"/>
    <x v="1"/>
    <n v="0.10944303797468355"/>
    <n v="2190"/>
  </r>
  <r>
    <x v="237"/>
    <x v="236"/>
    <x v="237"/>
    <n v="9300"/>
    <n v="14822"/>
    <x v="1"/>
    <n v="329"/>
    <x v="1"/>
    <s v="USD"/>
    <n v="1398402000"/>
    <n v="1398574800"/>
    <b v="0"/>
    <x v="0"/>
    <s v="film &amp; video/animation"/>
    <x v="4"/>
    <x v="10"/>
    <n v="1.593763440860215"/>
    <n v="7575.5"/>
  </r>
  <r>
    <x v="238"/>
    <x v="237"/>
    <x v="238"/>
    <n v="2400"/>
    <n v="10138"/>
    <x v="1"/>
    <n v="97"/>
    <x v="3"/>
    <s v="DKK"/>
    <n v="1513231200"/>
    <n v="1515391200"/>
    <b v="0"/>
    <x v="1"/>
    <s v="theater/plays"/>
    <x v="3"/>
    <x v="3"/>
    <n v="4.2241666666666671"/>
    <n v="5117.5"/>
  </r>
  <r>
    <x v="239"/>
    <x v="238"/>
    <x v="239"/>
    <n v="3200"/>
    <n v="3127"/>
    <x v="0"/>
    <n v="41"/>
    <x v="1"/>
    <s v="USD"/>
    <n v="1440824400"/>
    <n v="1441170000"/>
    <b v="0"/>
    <x v="0"/>
    <s v="technology/wearables"/>
    <x v="2"/>
    <x v="8"/>
    <n v="0.97718749999999999"/>
    <n v="1584"/>
  </r>
  <r>
    <x v="240"/>
    <x v="239"/>
    <x v="240"/>
    <n v="29400"/>
    <n v="123124"/>
    <x v="1"/>
    <n v="1784"/>
    <x v="1"/>
    <s v="USD"/>
    <n v="1281070800"/>
    <n v="1281157200"/>
    <b v="0"/>
    <x v="0"/>
    <s v="theater/plays"/>
    <x v="3"/>
    <x v="3"/>
    <n v="4.1878911564625847"/>
    <n v="62454"/>
  </r>
  <r>
    <x v="241"/>
    <x v="240"/>
    <x v="241"/>
    <n v="168500"/>
    <n v="171729"/>
    <x v="1"/>
    <n v="1684"/>
    <x v="2"/>
    <s v="AUD"/>
    <n v="1397365200"/>
    <n v="1398229200"/>
    <b v="0"/>
    <x v="1"/>
    <s v="publishing/nonfiction"/>
    <x v="5"/>
    <x v="9"/>
    <n v="1.0191632047477746"/>
    <n v="86706.5"/>
  </r>
  <r>
    <x v="242"/>
    <x v="241"/>
    <x v="242"/>
    <n v="8400"/>
    <n v="10729"/>
    <x v="1"/>
    <n v="250"/>
    <x v="1"/>
    <s v="USD"/>
    <n v="1494392400"/>
    <n v="1495256400"/>
    <b v="0"/>
    <x v="1"/>
    <s v="music/rock"/>
    <x v="1"/>
    <x v="1"/>
    <n v="1.2772619047619047"/>
    <n v="5489.5"/>
  </r>
  <r>
    <x v="243"/>
    <x v="242"/>
    <x v="243"/>
    <n v="2300"/>
    <n v="10240"/>
    <x v="1"/>
    <n v="238"/>
    <x v="1"/>
    <s v="USD"/>
    <n v="1520143200"/>
    <n v="1520402400"/>
    <b v="0"/>
    <x v="0"/>
    <s v="theater/plays"/>
    <x v="3"/>
    <x v="3"/>
    <n v="4.4521739130434783"/>
    <n v="5239"/>
  </r>
  <r>
    <x v="244"/>
    <x v="243"/>
    <x v="244"/>
    <n v="700"/>
    <n v="3988"/>
    <x v="1"/>
    <n v="53"/>
    <x v="1"/>
    <s v="USD"/>
    <n v="1405314000"/>
    <n v="1409806800"/>
    <b v="0"/>
    <x v="0"/>
    <s v="theater/plays"/>
    <x v="3"/>
    <x v="3"/>
    <n v="5.6971428571428575"/>
    <n v="2020.5"/>
  </r>
  <r>
    <x v="245"/>
    <x v="244"/>
    <x v="245"/>
    <n v="2900"/>
    <n v="14771"/>
    <x v="1"/>
    <n v="214"/>
    <x v="1"/>
    <s v="USD"/>
    <n v="1396846800"/>
    <n v="1396933200"/>
    <b v="0"/>
    <x v="0"/>
    <s v="theater/plays"/>
    <x v="3"/>
    <x v="3"/>
    <n v="5.0934482758620687"/>
    <n v="7492.5"/>
  </r>
  <r>
    <x v="246"/>
    <x v="245"/>
    <x v="246"/>
    <n v="4500"/>
    <n v="14649"/>
    <x v="1"/>
    <n v="222"/>
    <x v="1"/>
    <s v="USD"/>
    <n v="1375678800"/>
    <n v="1376024400"/>
    <b v="0"/>
    <x v="0"/>
    <s v="technology/web"/>
    <x v="2"/>
    <x v="2"/>
    <n v="3.2553333333333332"/>
    <n v="7435.5"/>
  </r>
  <r>
    <x v="247"/>
    <x v="246"/>
    <x v="247"/>
    <n v="19800"/>
    <n v="184658"/>
    <x v="1"/>
    <n v="1884"/>
    <x v="1"/>
    <s v="USD"/>
    <n v="1482386400"/>
    <n v="1483682400"/>
    <b v="0"/>
    <x v="1"/>
    <s v="publishing/fiction"/>
    <x v="5"/>
    <x v="13"/>
    <n v="9.3261616161616168"/>
    <n v="93271"/>
  </r>
  <r>
    <x v="248"/>
    <x v="247"/>
    <x v="248"/>
    <n v="6200"/>
    <n v="13103"/>
    <x v="1"/>
    <n v="218"/>
    <x v="2"/>
    <s v="AUD"/>
    <n v="1420005600"/>
    <n v="1420437600"/>
    <b v="0"/>
    <x v="0"/>
    <s v="games/mobile games"/>
    <x v="6"/>
    <x v="20"/>
    <n v="2.1133870967741935"/>
    <n v="6660.5"/>
  </r>
  <r>
    <x v="249"/>
    <x v="248"/>
    <x v="249"/>
    <n v="61500"/>
    <n v="168095"/>
    <x v="1"/>
    <n v="6465"/>
    <x v="1"/>
    <s v="USD"/>
    <n v="1420178400"/>
    <n v="1420783200"/>
    <b v="0"/>
    <x v="0"/>
    <s v="publishing/translations"/>
    <x v="5"/>
    <x v="18"/>
    <n v="2.7332520325203253"/>
    <n v="87280"/>
  </r>
  <r>
    <x v="250"/>
    <x v="249"/>
    <x v="250"/>
    <n v="100"/>
    <n v="3"/>
    <x v="0"/>
    <n v="1"/>
    <x v="1"/>
    <s v="USD"/>
    <n v="1264399200"/>
    <n v="1267423200"/>
    <b v="0"/>
    <x v="0"/>
    <s v="music/rock"/>
    <x v="1"/>
    <x v="1"/>
    <n v="0.03"/>
    <n v="2"/>
  </r>
  <r>
    <x v="251"/>
    <x v="250"/>
    <x v="251"/>
    <n v="7100"/>
    <n v="3840"/>
    <x v="0"/>
    <n v="101"/>
    <x v="1"/>
    <s v="USD"/>
    <n v="1355032800"/>
    <n v="1355205600"/>
    <b v="0"/>
    <x v="0"/>
    <s v="theater/plays"/>
    <x v="3"/>
    <x v="3"/>
    <n v="0.54084507042253516"/>
    <n v="1970.5"/>
  </r>
  <r>
    <x v="252"/>
    <x v="251"/>
    <x v="252"/>
    <n v="1000"/>
    <n v="6263"/>
    <x v="1"/>
    <n v="59"/>
    <x v="1"/>
    <s v="USD"/>
    <n v="1382677200"/>
    <n v="1383109200"/>
    <b v="0"/>
    <x v="0"/>
    <s v="theater/plays"/>
    <x v="3"/>
    <x v="3"/>
    <n v="6.2629999999999999"/>
    <n v="3161"/>
  </r>
  <r>
    <x v="253"/>
    <x v="252"/>
    <x v="253"/>
    <n v="121500"/>
    <n v="108161"/>
    <x v="0"/>
    <n v="1335"/>
    <x v="0"/>
    <s v="CAD"/>
    <n v="1302238800"/>
    <n v="1303275600"/>
    <b v="0"/>
    <x v="0"/>
    <s v="film &amp; video/drama"/>
    <x v="4"/>
    <x v="6"/>
    <n v="0.8902139917695473"/>
    <n v="54748"/>
  </r>
  <r>
    <x v="254"/>
    <x v="253"/>
    <x v="254"/>
    <n v="4600"/>
    <n v="8505"/>
    <x v="1"/>
    <n v="88"/>
    <x v="1"/>
    <s v="USD"/>
    <n v="1487656800"/>
    <n v="1487829600"/>
    <b v="0"/>
    <x v="0"/>
    <s v="publishing/nonfiction"/>
    <x v="5"/>
    <x v="9"/>
    <n v="1.8489130434782608"/>
    <n v="4296.5"/>
  </r>
  <r>
    <x v="255"/>
    <x v="254"/>
    <x v="255"/>
    <n v="80500"/>
    <n v="96735"/>
    <x v="1"/>
    <n v="1697"/>
    <x v="1"/>
    <s v="USD"/>
    <n v="1297836000"/>
    <n v="1298268000"/>
    <b v="0"/>
    <x v="1"/>
    <s v="music/rock"/>
    <x v="1"/>
    <x v="1"/>
    <n v="1.2016770186335404"/>
    <n v="49216"/>
  </r>
  <r>
    <x v="256"/>
    <x v="255"/>
    <x v="256"/>
    <n v="4100"/>
    <n v="959"/>
    <x v="0"/>
    <n v="15"/>
    <x v="4"/>
    <s v="GBP"/>
    <n v="1453615200"/>
    <n v="1456812000"/>
    <b v="0"/>
    <x v="0"/>
    <s v="music/rock"/>
    <x v="1"/>
    <x v="1"/>
    <n v="0.23390243902439026"/>
    <n v="487"/>
  </r>
  <r>
    <x v="257"/>
    <x v="256"/>
    <x v="257"/>
    <n v="5700"/>
    <n v="8322"/>
    <x v="1"/>
    <n v="92"/>
    <x v="1"/>
    <s v="USD"/>
    <n v="1362463200"/>
    <n v="1363669200"/>
    <b v="0"/>
    <x v="0"/>
    <s v="theater/plays"/>
    <x v="3"/>
    <x v="3"/>
    <n v="1.46"/>
    <n v="4207"/>
  </r>
  <r>
    <x v="258"/>
    <x v="257"/>
    <x v="258"/>
    <n v="5000"/>
    <n v="13424"/>
    <x v="1"/>
    <n v="186"/>
    <x v="1"/>
    <s v="USD"/>
    <n v="1481176800"/>
    <n v="1482904800"/>
    <b v="0"/>
    <x v="1"/>
    <s v="theater/plays"/>
    <x v="3"/>
    <x v="3"/>
    <n v="2.6848000000000001"/>
    <n v="6805"/>
  </r>
  <r>
    <x v="259"/>
    <x v="258"/>
    <x v="259"/>
    <n v="1800"/>
    <n v="10755"/>
    <x v="1"/>
    <n v="138"/>
    <x v="1"/>
    <s v="USD"/>
    <n v="1354946400"/>
    <n v="1356588000"/>
    <b v="1"/>
    <x v="0"/>
    <s v="photography/photography books"/>
    <x v="7"/>
    <x v="14"/>
    <n v="5.9749999999999996"/>
    <n v="5446.5"/>
  </r>
  <r>
    <x v="260"/>
    <x v="259"/>
    <x v="260"/>
    <n v="6300"/>
    <n v="9935"/>
    <x v="1"/>
    <n v="261"/>
    <x v="1"/>
    <s v="USD"/>
    <n v="1348808400"/>
    <n v="1349845200"/>
    <b v="0"/>
    <x v="0"/>
    <s v="music/rock"/>
    <x v="1"/>
    <x v="1"/>
    <n v="1.5769841269841269"/>
    <n v="5098"/>
  </r>
  <r>
    <x v="261"/>
    <x v="260"/>
    <x v="261"/>
    <n v="84300"/>
    <n v="26303"/>
    <x v="0"/>
    <n v="454"/>
    <x v="1"/>
    <s v="USD"/>
    <n v="1282712400"/>
    <n v="1283058000"/>
    <b v="0"/>
    <x v="1"/>
    <s v="music/rock"/>
    <x v="1"/>
    <x v="1"/>
    <n v="0.31201660735468567"/>
    <n v="13378.5"/>
  </r>
  <r>
    <x v="262"/>
    <x v="261"/>
    <x v="262"/>
    <n v="1700"/>
    <n v="5328"/>
    <x v="1"/>
    <n v="107"/>
    <x v="1"/>
    <s v="USD"/>
    <n v="1301979600"/>
    <n v="1304226000"/>
    <b v="0"/>
    <x v="1"/>
    <s v="music/indie rock"/>
    <x v="1"/>
    <x v="7"/>
    <n v="3.1341176470588237"/>
    <n v="2717.5"/>
  </r>
  <r>
    <x v="263"/>
    <x v="262"/>
    <x v="263"/>
    <n v="2900"/>
    <n v="10756"/>
    <x v="1"/>
    <n v="199"/>
    <x v="1"/>
    <s v="USD"/>
    <n v="1263016800"/>
    <n v="1263016800"/>
    <b v="0"/>
    <x v="0"/>
    <s v="photography/photography books"/>
    <x v="7"/>
    <x v="14"/>
    <n v="3.7089655172413791"/>
    <n v="5477.5"/>
  </r>
  <r>
    <x v="264"/>
    <x v="263"/>
    <x v="264"/>
    <n v="45600"/>
    <n v="165375"/>
    <x v="1"/>
    <n v="5512"/>
    <x v="1"/>
    <s v="USD"/>
    <n v="1360648800"/>
    <n v="1362031200"/>
    <b v="0"/>
    <x v="0"/>
    <s v="theater/plays"/>
    <x v="3"/>
    <x v="3"/>
    <n v="3.6266447368421053"/>
    <n v="85443.5"/>
  </r>
  <r>
    <x v="265"/>
    <x v="264"/>
    <x v="265"/>
    <n v="4900"/>
    <n v="6031"/>
    <x v="1"/>
    <n v="86"/>
    <x v="1"/>
    <s v="USD"/>
    <n v="1451800800"/>
    <n v="1455602400"/>
    <b v="0"/>
    <x v="0"/>
    <s v="theater/plays"/>
    <x v="3"/>
    <x v="3"/>
    <n v="1.2308163265306122"/>
    <n v="3058.5"/>
  </r>
  <r>
    <x v="266"/>
    <x v="265"/>
    <x v="266"/>
    <n v="111900"/>
    <n v="85902"/>
    <x v="0"/>
    <n v="3182"/>
    <x v="6"/>
    <s v="EUR"/>
    <n v="1415340000"/>
    <n v="1418191200"/>
    <b v="0"/>
    <x v="1"/>
    <s v="music/jazz"/>
    <x v="1"/>
    <x v="17"/>
    <n v="0.76766756032171579"/>
    <n v="44542"/>
  </r>
  <r>
    <x v="267"/>
    <x v="266"/>
    <x v="267"/>
    <n v="61600"/>
    <n v="143910"/>
    <x v="1"/>
    <n v="2768"/>
    <x v="2"/>
    <s v="AUD"/>
    <n v="1351054800"/>
    <n v="1352440800"/>
    <b v="0"/>
    <x v="0"/>
    <s v="theater/plays"/>
    <x v="3"/>
    <x v="3"/>
    <n v="2.3362012987012988"/>
    <n v="73339"/>
  </r>
  <r>
    <x v="268"/>
    <x v="267"/>
    <x v="268"/>
    <n v="1500"/>
    <n v="2708"/>
    <x v="1"/>
    <n v="48"/>
    <x v="1"/>
    <s v="USD"/>
    <n v="1349326800"/>
    <n v="1353304800"/>
    <b v="0"/>
    <x v="0"/>
    <s v="film &amp; video/documentary"/>
    <x v="4"/>
    <x v="4"/>
    <n v="1.8053333333333332"/>
    <n v="1378"/>
  </r>
  <r>
    <x v="269"/>
    <x v="268"/>
    <x v="269"/>
    <n v="3500"/>
    <n v="8842"/>
    <x v="1"/>
    <n v="87"/>
    <x v="1"/>
    <s v="USD"/>
    <n v="1548914400"/>
    <n v="1550728800"/>
    <b v="0"/>
    <x v="0"/>
    <s v="film &amp; video/television"/>
    <x v="4"/>
    <x v="19"/>
    <n v="2.5262857142857142"/>
    <n v="4464.5"/>
  </r>
  <r>
    <x v="270"/>
    <x v="269"/>
    <x v="270"/>
    <n v="173900"/>
    <n v="47260"/>
    <x v="3"/>
    <n v="1890"/>
    <x v="1"/>
    <s v="USD"/>
    <n v="1291269600"/>
    <n v="1291442400"/>
    <b v="0"/>
    <x v="0"/>
    <s v="games/video games"/>
    <x v="6"/>
    <x v="11"/>
    <n v="0.27176538240368026"/>
    <n v="24575"/>
  </r>
  <r>
    <x v="271"/>
    <x v="270"/>
    <x v="271"/>
    <n v="153700"/>
    <n v="1953"/>
    <x v="2"/>
    <n v="61"/>
    <x v="1"/>
    <s v="USD"/>
    <n v="1449468000"/>
    <n v="1452146400"/>
    <b v="0"/>
    <x v="0"/>
    <s v="photography/photography books"/>
    <x v="7"/>
    <x v="14"/>
    <n v="1.2706571242680547E-2"/>
    <n v="1007"/>
  </r>
  <r>
    <x v="272"/>
    <x v="271"/>
    <x v="272"/>
    <n v="51100"/>
    <n v="155349"/>
    <x v="1"/>
    <n v="1894"/>
    <x v="1"/>
    <s v="USD"/>
    <n v="1562734800"/>
    <n v="1564894800"/>
    <b v="0"/>
    <x v="1"/>
    <s v="theater/plays"/>
    <x v="3"/>
    <x v="3"/>
    <n v="3.0400978473581213"/>
    <n v="78621.5"/>
  </r>
  <r>
    <x v="273"/>
    <x v="272"/>
    <x v="273"/>
    <n v="7800"/>
    <n v="10704"/>
    <x v="1"/>
    <n v="282"/>
    <x v="0"/>
    <s v="CAD"/>
    <n v="1505624400"/>
    <n v="1505883600"/>
    <b v="0"/>
    <x v="0"/>
    <s v="theater/plays"/>
    <x v="3"/>
    <x v="3"/>
    <n v="1.3723076923076922"/>
    <n v="5493"/>
  </r>
  <r>
    <x v="274"/>
    <x v="273"/>
    <x v="274"/>
    <n v="2400"/>
    <n v="773"/>
    <x v="0"/>
    <n v="15"/>
    <x v="1"/>
    <s v="USD"/>
    <n v="1509948000"/>
    <n v="1510380000"/>
    <b v="0"/>
    <x v="0"/>
    <s v="theater/plays"/>
    <x v="3"/>
    <x v="3"/>
    <n v="0.32208333333333333"/>
    <n v="394"/>
  </r>
  <r>
    <x v="275"/>
    <x v="274"/>
    <x v="275"/>
    <n v="3900"/>
    <n v="9419"/>
    <x v="1"/>
    <n v="116"/>
    <x v="1"/>
    <s v="USD"/>
    <n v="1554526800"/>
    <n v="1555218000"/>
    <b v="0"/>
    <x v="0"/>
    <s v="publishing/translations"/>
    <x v="5"/>
    <x v="18"/>
    <n v="2.4151282051282053"/>
    <n v="4767.5"/>
  </r>
  <r>
    <x v="276"/>
    <x v="275"/>
    <x v="276"/>
    <n v="5500"/>
    <n v="5324"/>
    <x v="0"/>
    <n v="133"/>
    <x v="1"/>
    <s v="USD"/>
    <n v="1334811600"/>
    <n v="1335243600"/>
    <b v="0"/>
    <x v="1"/>
    <s v="games/video games"/>
    <x v="6"/>
    <x v="11"/>
    <n v="0.96799999999999997"/>
    <n v="2728.5"/>
  </r>
  <r>
    <x v="277"/>
    <x v="276"/>
    <x v="277"/>
    <n v="700"/>
    <n v="7465"/>
    <x v="1"/>
    <n v="83"/>
    <x v="1"/>
    <s v="USD"/>
    <n v="1279515600"/>
    <n v="1279688400"/>
    <b v="0"/>
    <x v="0"/>
    <s v="theater/plays"/>
    <x v="3"/>
    <x v="3"/>
    <n v="10.664285714285715"/>
    <n v="3774"/>
  </r>
  <r>
    <x v="278"/>
    <x v="277"/>
    <x v="278"/>
    <n v="2700"/>
    <n v="8799"/>
    <x v="1"/>
    <n v="91"/>
    <x v="1"/>
    <s v="USD"/>
    <n v="1353909600"/>
    <n v="1356069600"/>
    <b v="0"/>
    <x v="0"/>
    <s v="technology/web"/>
    <x v="2"/>
    <x v="2"/>
    <n v="3.2588888888888889"/>
    <n v="4445"/>
  </r>
  <r>
    <x v="279"/>
    <x v="278"/>
    <x v="279"/>
    <n v="8000"/>
    <n v="13656"/>
    <x v="1"/>
    <n v="546"/>
    <x v="1"/>
    <s v="USD"/>
    <n v="1535950800"/>
    <n v="1536210000"/>
    <b v="0"/>
    <x v="0"/>
    <s v="theater/plays"/>
    <x v="3"/>
    <x v="3"/>
    <n v="1.7070000000000001"/>
    <n v="7101"/>
  </r>
  <r>
    <x v="280"/>
    <x v="279"/>
    <x v="280"/>
    <n v="2500"/>
    <n v="14536"/>
    <x v="1"/>
    <n v="393"/>
    <x v="1"/>
    <s v="USD"/>
    <n v="1511244000"/>
    <n v="1511762400"/>
    <b v="0"/>
    <x v="0"/>
    <s v="film &amp; video/animation"/>
    <x v="4"/>
    <x v="10"/>
    <n v="5.8144"/>
    <n v="7464.5"/>
  </r>
  <r>
    <x v="281"/>
    <x v="280"/>
    <x v="281"/>
    <n v="164500"/>
    <n v="150552"/>
    <x v="0"/>
    <n v="2062"/>
    <x v="1"/>
    <s v="USD"/>
    <n v="1331445600"/>
    <n v="1333256400"/>
    <b v="0"/>
    <x v="1"/>
    <s v="theater/plays"/>
    <x v="3"/>
    <x v="3"/>
    <n v="0.91520972644376897"/>
    <n v="76307"/>
  </r>
  <r>
    <x v="282"/>
    <x v="281"/>
    <x v="282"/>
    <n v="8400"/>
    <n v="9076"/>
    <x v="1"/>
    <n v="133"/>
    <x v="1"/>
    <s v="USD"/>
    <n v="1480226400"/>
    <n v="1480744800"/>
    <b v="0"/>
    <x v="1"/>
    <s v="film &amp; video/television"/>
    <x v="4"/>
    <x v="19"/>
    <n v="1.0804761904761904"/>
    <n v="4604.5"/>
  </r>
  <r>
    <x v="283"/>
    <x v="282"/>
    <x v="283"/>
    <n v="8100"/>
    <n v="1517"/>
    <x v="0"/>
    <n v="29"/>
    <x v="3"/>
    <s v="DKK"/>
    <n v="1464584400"/>
    <n v="1465016400"/>
    <b v="0"/>
    <x v="0"/>
    <s v="music/rock"/>
    <x v="1"/>
    <x v="1"/>
    <n v="0.18728395061728395"/>
    <n v="773"/>
  </r>
  <r>
    <x v="284"/>
    <x v="283"/>
    <x v="284"/>
    <n v="9800"/>
    <n v="8153"/>
    <x v="0"/>
    <n v="132"/>
    <x v="1"/>
    <s v="USD"/>
    <n v="1335848400"/>
    <n v="1336280400"/>
    <b v="0"/>
    <x v="0"/>
    <s v="technology/web"/>
    <x v="2"/>
    <x v="2"/>
    <n v="0.83193877551020412"/>
    <n v="4142.5"/>
  </r>
  <r>
    <x v="285"/>
    <x v="284"/>
    <x v="285"/>
    <n v="900"/>
    <n v="6357"/>
    <x v="1"/>
    <n v="254"/>
    <x v="1"/>
    <s v="USD"/>
    <n v="1473483600"/>
    <n v="1476766800"/>
    <b v="0"/>
    <x v="0"/>
    <s v="theater/plays"/>
    <x v="3"/>
    <x v="3"/>
    <n v="7.0633333333333335"/>
    <n v="3305.5"/>
  </r>
  <r>
    <x v="286"/>
    <x v="285"/>
    <x v="286"/>
    <n v="112100"/>
    <n v="19557"/>
    <x v="3"/>
    <n v="184"/>
    <x v="1"/>
    <s v="USD"/>
    <n v="1479880800"/>
    <n v="1480485600"/>
    <b v="0"/>
    <x v="0"/>
    <s v="theater/plays"/>
    <x v="3"/>
    <x v="3"/>
    <n v="0.17446030330062445"/>
    <n v="9870.5"/>
  </r>
  <r>
    <x v="287"/>
    <x v="286"/>
    <x v="287"/>
    <n v="6300"/>
    <n v="13213"/>
    <x v="1"/>
    <n v="176"/>
    <x v="1"/>
    <s v="USD"/>
    <n v="1430197200"/>
    <n v="1430197200"/>
    <b v="0"/>
    <x v="0"/>
    <s v="music/electric music"/>
    <x v="1"/>
    <x v="5"/>
    <n v="2.0973015873015872"/>
    <n v="6694.5"/>
  </r>
  <r>
    <x v="288"/>
    <x v="287"/>
    <x v="288"/>
    <n v="5600"/>
    <n v="5476"/>
    <x v="0"/>
    <n v="137"/>
    <x v="3"/>
    <s v="DKK"/>
    <n v="1331701200"/>
    <n v="1331787600"/>
    <b v="0"/>
    <x v="1"/>
    <s v="music/metal"/>
    <x v="1"/>
    <x v="16"/>
    <n v="0.97785714285714287"/>
    <n v="2806.5"/>
  </r>
  <r>
    <x v="289"/>
    <x v="288"/>
    <x v="289"/>
    <n v="800"/>
    <n v="13474"/>
    <x v="1"/>
    <n v="337"/>
    <x v="0"/>
    <s v="CAD"/>
    <n v="1438578000"/>
    <n v="1438837200"/>
    <b v="0"/>
    <x v="0"/>
    <s v="theater/plays"/>
    <x v="3"/>
    <x v="3"/>
    <n v="16.842500000000001"/>
    <n v="6905.5"/>
  </r>
  <r>
    <x v="290"/>
    <x v="289"/>
    <x v="290"/>
    <n v="168600"/>
    <n v="91722"/>
    <x v="0"/>
    <n v="908"/>
    <x v="1"/>
    <s v="USD"/>
    <n v="1368162000"/>
    <n v="1370926800"/>
    <b v="0"/>
    <x v="1"/>
    <s v="film &amp; video/documentary"/>
    <x v="4"/>
    <x v="4"/>
    <n v="0.54402135231316728"/>
    <n v="46315"/>
  </r>
  <r>
    <x v="291"/>
    <x v="290"/>
    <x v="291"/>
    <n v="1800"/>
    <n v="8219"/>
    <x v="1"/>
    <n v="107"/>
    <x v="1"/>
    <s v="USD"/>
    <n v="1318654800"/>
    <n v="1319000400"/>
    <b v="1"/>
    <x v="0"/>
    <s v="technology/web"/>
    <x v="2"/>
    <x v="2"/>
    <n v="4.5661111111111108"/>
    <n v="4163"/>
  </r>
  <r>
    <x v="292"/>
    <x v="291"/>
    <x v="292"/>
    <n v="7300"/>
    <n v="717"/>
    <x v="0"/>
    <n v="10"/>
    <x v="1"/>
    <s v="USD"/>
    <n v="1331874000"/>
    <n v="1333429200"/>
    <b v="0"/>
    <x v="0"/>
    <s v="food/food trucks"/>
    <x v="0"/>
    <x v="0"/>
    <n v="9.8219178082191785E-2"/>
    <n v="363.5"/>
  </r>
  <r>
    <x v="293"/>
    <x v="292"/>
    <x v="293"/>
    <n v="6500"/>
    <n v="1065"/>
    <x v="3"/>
    <n v="32"/>
    <x v="6"/>
    <s v="EUR"/>
    <n v="1286254800"/>
    <n v="1287032400"/>
    <b v="0"/>
    <x v="0"/>
    <s v="theater/plays"/>
    <x v="3"/>
    <x v="3"/>
    <n v="0.16384615384615384"/>
    <n v="548.5"/>
  </r>
  <r>
    <x v="294"/>
    <x v="293"/>
    <x v="294"/>
    <n v="600"/>
    <n v="8038"/>
    <x v="1"/>
    <n v="183"/>
    <x v="1"/>
    <s v="USD"/>
    <n v="1540530000"/>
    <n v="1541570400"/>
    <b v="0"/>
    <x v="0"/>
    <s v="theater/plays"/>
    <x v="3"/>
    <x v="3"/>
    <n v="13.396666666666667"/>
    <n v="4110.5"/>
  </r>
  <r>
    <x v="295"/>
    <x v="294"/>
    <x v="295"/>
    <n v="192900"/>
    <n v="68769"/>
    <x v="0"/>
    <n v="1910"/>
    <x v="5"/>
    <s v="CHF"/>
    <n v="1381813200"/>
    <n v="1383976800"/>
    <b v="0"/>
    <x v="0"/>
    <s v="theater/plays"/>
    <x v="3"/>
    <x v="3"/>
    <n v="0.35650077760497667"/>
    <n v="35339.5"/>
  </r>
  <r>
    <x v="296"/>
    <x v="295"/>
    <x v="296"/>
    <n v="6100"/>
    <n v="3352"/>
    <x v="0"/>
    <n v="38"/>
    <x v="2"/>
    <s v="AUD"/>
    <n v="1548655200"/>
    <n v="1550556000"/>
    <b v="0"/>
    <x v="0"/>
    <s v="theater/plays"/>
    <x v="3"/>
    <x v="3"/>
    <n v="0.54950819672131146"/>
    <n v="1695"/>
  </r>
  <r>
    <x v="297"/>
    <x v="296"/>
    <x v="297"/>
    <n v="7200"/>
    <n v="6785"/>
    <x v="0"/>
    <n v="104"/>
    <x v="2"/>
    <s v="AUD"/>
    <n v="1389679200"/>
    <n v="1390456800"/>
    <b v="0"/>
    <x v="1"/>
    <s v="theater/plays"/>
    <x v="3"/>
    <x v="3"/>
    <n v="0.94236111111111109"/>
    <n v="3444.5"/>
  </r>
  <r>
    <x v="298"/>
    <x v="297"/>
    <x v="298"/>
    <n v="3500"/>
    <n v="5037"/>
    <x v="1"/>
    <n v="72"/>
    <x v="1"/>
    <s v="USD"/>
    <n v="1456466400"/>
    <n v="1458018000"/>
    <b v="0"/>
    <x v="1"/>
    <s v="music/rock"/>
    <x v="1"/>
    <x v="1"/>
    <n v="1.4391428571428571"/>
    <n v="2554.5"/>
  </r>
  <r>
    <x v="299"/>
    <x v="298"/>
    <x v="299"/>
    <n v="3800"/>
    <n v="1954"/>
    <x v="0"/>
    <n v="49"/>
    <x v="1"/>
    <s v="USD"/>
    <n v="1456984800"/>
    <n v="1461819600"/>
    <b v="0"/>
    <x v="0"/>
    <s v="food/food trucks"/>
    <x v="0"/>
    <x v="0"/>
    <n v="0.51421052631578945"/>
    <n v="1001.5"/>
  </r>
  <r>
    <x v="300"/>
    <x v="299"/>
    <x v="300"/>
    <n v="100"/>
    <n v="5"/>
    <x v="0"/>
    <n v="1"/>
    <x v="3"/>
    <s v="DKK"/>
    <n v="1504069200"/>
    <n v="1504155600"/>
    <b v="0"/>
    <x v="1"/>
    <s v="publishing/nonfiction"/>
    <x v="5"/>
    <x v="9"/>
    <n v="0.05"/>
    <n v="3"/>
  </r>
  <r>
    <x v="301"/>
    <x v="300"/>
    <x v="301"/>
    <n v="900"/>
    <n v="12102"/>
    <x v="1"/>
    <n v="295"/>
    <x v="1"/>
    <s v="USD"/>
    <n v="1424930400"/>
    <n v="1426395600"/>
    <b v="0"/>
    <x v="0"/>
    <s v="film &amp; video/documentary"/>
    <x v="4"/>
    <x v="4"/>
    <n v="13.446666666666667"/>
    <n v="6198.5"/>
  </r>
  <r>
    <x v="302"/>
    <x v="301"/>
    <x v="302"/>
    <n v="76100"/>
    <n v="24234"/>
    <x v="0"/>
    <n v="245"/>
    <x v="1"/>
    <s v="USD"/>
    <n v="1535864400"/>
    <n v="1537074000"/>
    <b v="0"/>
    <x v="0"/>
    <s v="theater/plays"/>
    <x v="3"/>
    <x v="3"/>
    <n v="0.31844940867279897"/>
    <n v="12239.5"/>
  </r>
  <r>
    <x v="303"/>
    <x v="302"/>
    <x v="303"/>
    <n v="3400"/>
    <n v="2809"/>
    <x v="0"/>
    <n v="32"/>
    <x v="1"/>
    <s v="USD"/>
    <n v="1452146400"/>
    <n v="1452578400"/>
    <b v="0"/>
    <x v="0"/>
    <s v="music/indie rock"/>
    <x v="1"/>
    <x v="7"/>
    <n v="0.82617647058823529"/>
    <n v="1420.5"/>
  </r>
  <r>
    <x v="304"/>
    <x v="303"/>
    <x v="304"/>
    <n v="2100"/>
    <n v="11469"/>
    <x v="1"/>
    <n v="142"/>
    <x v="1"/>
    <s v="USD"/>
    <n v="1470546000"/>
    <n v="1474088400"/>
    <b v="0"/>
    <x v="0"/>
    <s v="film &amp; video/documentary"/>
    <x v="4"/>
    <x v="4"/>
    <n v="5.4614285714285717"/>
    <n v="5805.5"/>
  </r>
  <r>
    <x v="305"/>
    <x v="304"/>
    <x v="305"/>
    <n v="2800"/>
    <n v="8014"/>
    <x v="1"/>
    <n v="85"/>
    <x v="1"/>
    <s v="USD"/>
    <n v="1458363600"/>
    <n v="1461906000"/>
    <b v="0"/>
    <x v="0"/>
    <s v="theater/plays"/>
    <x v="3"/>
    <x v="3"/>
    <n v="2.8621428571428571"/>
    <n v="4049.5"/>
  </r>
  <r>
    <x v="306"/>
    <x v="305"/>
    <x v="306"/>
    <n v="6500"/>
    <n v="514"/>
    <x v="0"/>
    <n v="7"/>
    <x v="1"/>
    <s v="USD"/>
    <n v="1500008400"/>
    <n v="1500267600"/>
    <b v="0"/>
    <x v="1"/>
    <s v="theater/plays"/>
    <x v="3"/>
    <x v="3"/>
    <n v="7.9076923076923072E-2"/>
    <n v="260.5"/>
  </r>
  <r>
    <x v="307"/>
    <x v="306"/>
    <x v="307"/>
    <n v="32900"/>
    <n v="43473"/>
    <x v="1"/>
    <n v="659"/>
    <x v="3"/>
    <s v="DKK"/>
    <n v="1338958800"/>
    <n v="1340686800"/>
    <b v="0"/>
    <x v="1"/>
    <s v="publishing/fiction"/>
    <x v="5"/>
    <x v="13"/>
    <n v="1.3213677811550153"/>
    <n v="22066"/>
  </r>
  <r>
    <x v="308"/>
    <x v="307"/>
    <x v="308"/>
    <n v="118200"/>
    <n v="87560"/>
    <x v="0"/>
    <n v="803"/>
    <x v="1"/>
    <s v="USD"/>
    <n v="1303102800"/>
    <n v="1303189200"/>
    <b v="0"/>
    <x v="0"/>
    <s v="theater/plays"/>
    <x v="3"/>
    <x v="3"/>
    <n v="0.74077834179357027"/>
    <n v="44181.5"/>
  </r>
  <r>
    <x v="309"/>
    <x v="308"/>
    <x v="309"/>
    <n v="4100"/>
    <n v="3087"/>
    <x v="3"/>
    <n v="75"/>
    <x v="1"/>
    <s v="USD"/>
    <n v="1316581200"/>
    <n v="1318309200"/>
    <b v="0"/>
    <x v="1"/>
    <s v="music/indie rock"/>
    <x v="1"/>
    <x v="7"/>
    <n v="0.75292682926829269"/>
    <n v="1581"/>
  </r>
  <r>
    <x v="310"/>
    <x v="309"/>
    <x v="310"/>
    <n v="7800"/>
    <n v="1586"/>
    <x v="0"/>
    <n v="16"/>
    <x v="1"/>
    <s v="USD"/>
    <n v="1270789200"/>
    <n v="1272171600"/>
    <b v="0"/>
    <x v="0"/>
    <s v="games/video games"/>
    <x v="6"/>
    <x v="11"/>
    <n v="0.20333333333333334"/>
    <n v="801"/>
  </r>
  <r>
    <x v="311"/>
    <x v="310"/>
    <x v="311"/>
    <n v="6300"/>
    <n v="12812"/>
    <x v="1"/>
    <n v="121"/>
    <x v="1"/>
    <s v="USD"/>
    <n v="1297836000"/>
    <n v="1298872800"/>
    <b v="0"/>
    <x v="0"/>
    <s v="theater/plays"/>
    <x v="3"/>
    <x v="3"/>
    <n v="2.0336507936507937"/>
    <n v="6466.5"/>
  </r>
  <r>
    <x v="312"/>
    <x v="311"/>
    <x v="312"/>
    <n v="59100"/>
    <n v="183345"/>
    <x v="1"/>
    <n v="3742"/>
    <x v="1"/>
    <s v="USD"/>
    <n v="1382677200"/>
    <n v="1383282000"/>
    <b v="0"/>
    <x v="0"/>
    <s v="theater/plays"/>
    <x v="3"/>
    <x v="3"/>
    <n v="3.1022842639593908"/>
    <n v="93543.5"/>
  </r>
  <r>
    <x v="313"/>
    <x v="312"/>
    <x v="313"/>
    <n v="2200"/>
    <n v="8697"/>
    <x v="1"/>
    <n v="223"/>
    <x v="1"/>
    <s v="USD"/>
    <n v="1330322400"/>
    <n v="1330495200"/>
    <b v="0"/>
    <x v="0"/>
    <s v="music/rock"/>
    <x v="1"/>
    <x v="1"/>
    <n v="3.9531818181818181"/>
    <n v="4460"/>
  </r>
  <r>
    <x v="314"/>
    <x v="313"/>
    <x v="314"/>
    <n v="1400"/>
    <n v="4126"/>
    <x v="1"/>
    <n v="133"/>
    <x v="1"/>
    <s v="USD"/>
    <n v="1552366800"/>
    <n v="1552798800"/>
    <b v="0"/>
    <x v="1"/>
    <s v="film &amp; video/documentary"/>
    <x v="4"/>
    <x v="4"/>
    <n v="2.9471428571428571"/>
    <n v="2129.5"/>
  </r>
  <r>
    <x v="315"/>
    <x v="314"/>
    <x v="315"/>
    <n v="9500"/>
    <n v="3220"/>
    <x v="0"/>
    <n v="31"/>
    <x v="1"/>
    <s v="USD"/>
    <n v="1400907600"/>
    <n v="1403413200"/>
    <b v="0"/>
    <x v="0"/>
    <s v="theater/plays"/>
    <x v="3"/>
    <x v="3"/>
    <n v="0.33894736842105261"/>
    <n v="1625.5"/>
  </r>
  <r>
    <x v="316"/>
    <x v="315"/>
    <x v="316"/>
    <n v="9600"/>
    <n v="6401"/>
    <x v="0"/>
    <n v="108"/>
    <x v="6"/>
    <s v="EUR"/>
    <n v="1574143200"/>
    <n v="1574229600"/>
    <b v="0"/>
    <x v="1"/>
    <s v="food/food trucks"/>
    <x v="0"/>
    <x v="0"/>
    <n v="0.66677083333333331"/>
    <n v="3254.5"/>
  </r>
  <r>
    <x v="317"/>
    <x v="316"/>
    <x v="317"/>
    <n v="6600"/>
    <n v="1269"/>
    <x v="0"/>
    <n v="30"/>
    <x v="1"/>
    <s v="USD"/>
    <n v="1494738000"/>
    <n v="1495861200"/>
    <b v="0"/>
    <x v="0"/>
    <s v="theater/plays"/>
    <x v="3"/>
    <x v="3"/>
    <n v="0.19227272727272726"/>
    <n v="649.5"/>
  </r>
  <r>
    <x v="318"/>
    <x v="317"/>
    <x v="318"/>
    <n v="5700"/>
    <n v="903"/>
    <x v="0"/>
    <n v="17"/>
    <x v="1"/>
    <s v="USD"/>
    <n v="1392357600"/>
    <n v="1392530400"/>
    <b v="0"/>
    <x v="0"/>
    <s v="music/rock"/>
    <x v="1"/>
    <x v="1"/>
    <n v="0.15842105263157893"/>
    <n v="460"/>
  </r>
  <r>
    <x v="319"/>
    <x v="318"/>
    <x v="319"/>
    <n v="8400"/>
    <n v="3251"/>
    <x v="3"/>
    <n v="64"/>
    <x v="1"/>
    <s v="USD"/>
    <n v="1281589200"/>
    <n v="1283662800"/>
    <b v="0"/>
    <x v="0"/>
    <s v="technology/web"/>
    <x v="2"/>
    <x v="2"/>
    <n v="0.38702380952380955"/>
    <n v="1657.5"/>
  </r>
  <r>
    <x v="320"/>
    <x v="319"/>
    <x v="320"/>
    <n v="84400"/>
    <n v="8092"/>
    <x v="0"/>
    <n v="80"/>
    <x v="1"/>
    <s v="USD"/>
    <n v="1305003600"/>
    <n v="1305781200"/>
    <b v="0"/>
    <x v="0"/>
    <s v="publishing/fiction"/>
    <x v="5"/>
    <x v="13"/>
    <n v="9.5876777251184833E-2"/>
    <n v="4086"/>
  </r>
  <r>
    <x v="321"/>
    <x v="320"/>
    <x v="321"/>
    <n v="170400"/>
    <n v="160422"/>
    <x v="0"/>
    <n v="2468"/>
    <x v="1"/>
    <s v="USD"/>
    <n v="1301634000"/>
    <n v="1302325200"/>
    <b v="0"/>
    <x v="0"/>
    <s v="film &amp; video/shorts"/>
    <x v="4"/>
    <x v="12"/>
    <n v="0.94144366197183094"/>
    <n v="81445"/>
  </r>
  <r>
    <x v="322"/>
    <x v="321"/>
    <x v="322"/>
    <n v="117900"/>
    <n v="196377"/>
    <x v="1"/>
    <n v="5168"/>
    <x v="1"/>
    <s v="USD"/>
    <n v="1290664800"/>
    <n v="1291788000"/>
    <b v="0"/>
    <x v="0"/>
    <s v="theater/plays"/>
    <x v="3"/>
    <x v="3"/>
    <n v="1.6656234096692113"/>
    <n v="100772.5"/>
  </r>
  <r>
    <x v="323"/>
    <x v="322"/>
    <x v="323"/>
    <n v="8900"/>
    <n v="2148"/>
    <x v="0"/>
    <n v="26"/>
    <x v="4"/>
    <s v="GBP"/>
    <n v="1395896400"/>
    <n v="1396069200"/>
    <b v="0"/>
    <x v="0"/>
    <s v="film &amp; video/documentary"/>
    <x v="4"/>
    <x v="4"/>
    <n v="0.24134831460674158"/>
    <n v="1087"/>
  </r>
  <r>
    <x v="324"/>
    <x v="323"/>
    <x v="324"/>
    <n v="7100"/>
    <n v="11648"/>
    <x v="1"/>
    <n v="307"/>
    <x v="1"/>
    <s v="USD"/>
    <n v="1434862800"/>
    <n v="1435899600"/>
    <b v="0"/>
    <x v="1"/>
    <s v="theater/plays"/>
    <x v="3"/>
    <x v="3"/>
    <n v="1.6405633802816901"/>
    <n v="5977.5"/>
  </r>
  <r>
    <x v="325"/>
    <x v="324"/>
    <x v="325"/>
    <n v="6500"/>
    <n v="5897"/>
    <x v="0"/>
    <n v="73"/>
    <x v="1"/>
    <s v="USD"/>
    <n v="1529125200"/>
    <n v="1531112400"/>
    <b v="0"/>
    <x v="1"/>
    <s v="theater/plays"/>
    <x v="3"/>
    <x v="3"/>
    <n v="0.90723076923076929"/>
    <n v="2985"/>
  </r>
  <r>
    <x v="326"/>
    <x v="325"/>
    <x v="326"/>
    <n v="7200"/>
    <n v="3326"/>
    <x v="0"/>
    <n v="128"/>
    <x v="1"/>
    <s v="USD"/>
    <n v="1451109600"/>
    <n v="1451628000"/>
    <b v="0"/>
    <x v="0"/>
    <s v="film &amp; video/animation"/>
    <x v="4"/>
    <x v="10"/>
    <n v="0.46194444444444444"/>
    <n v="1727"/>
  </r>
  <r>
    <x v="327"/>
    <x v="326"/>
    <x v="327"/>
    <n v="2600"/>
    <n v="1002"/>
    <x v="0"/>
    <n v="33"/>
    <x v="1"/>
    <s v="USD"/>
    <n v="1566968400"/>
    <n v="1567314000"/>
    <b v="0"/>
    <x v="1"/>
    <s v="theater/plays"/>
    <x v="3"/>
    <x v="3"/>
    <n v="0.38538461538461538"/>
    <n v="517.5"/>
  </r>
  <r>
    <x v="328"/>
    <x v="327"/>
    <x v="328"/>
    <n v="98700"/>
    <n v="131826"/>
    <x v="1"/>
    <n v="2441"/>
    <x v="1"/>
    <s v="USD"/>
    <n v="1543557600"/>
    <n v="1544508000"/>
    <b v="0"/>
    <x v="0"/>
    <s v="music/rock"/>
    <x v="1"/>
    <x v="1"/>
    <n v="1.3356231003039514"/>
    <n v="67133.5"/>
  </r>
  <r>
    <x v="329"/>
    <x v="328"/>
    <x v="329"/>
    <n v="93800"/>
    <n v="21477"/>
    <x v="2"/>
    <n v="211"/>
    <x v="1"/>
    <s v="USD"/>
    <n v="1481522400"/>
    <n v="1482472800"/>
    <b v="0"/>
    <x v="0"/>
    <s v="games/video games"/>
    <x v="6"/>
    <x v="11"/>
    <n v="0.22896588486140726"/>
    <n v="10844"/>
  </r>
  <r>
    <x v="330"/>
    <x v="329"/>
    <x v="330"/>
    <n v="33700"/>
    <n v="62330"/>
    <x v="1"/>
    <n v="1385"/>
    <x v="4"/>
    <s v="GBP"/>
    <n v="1512712800"/>
    <n v="1512799200"/>
    <b v="0"/>
    <x v="0"/>
    <s v="film &amp; video/documentary"/>
    <x v="4"/>
    <x v="4"/>
    <n v="1.8495548961424333"/>
    <n v="31857.5"/>
  </r>
  <r>
    <x v="331"/>
    <x v="330"/>
    <x v="331"/>
    <n v="3300"/>
    <n v="14643"/>
    <x v="1"/>
    <n v="190"/>
    <x v="1"/>
    <s v="USD"/>
    <n v="1324274400"/>
    <n v="1324360800"/>
    <b v="0"/>
    <x v="0"/>
    <s v="food/food trucks"/>
    <x v="0"/>
    <x v="0"/>
    <n v="4.4372727272727275"/>
    <n v="7416.5"/>
  </r>
  <r>
    <x v="332"/>
    <x v="331"/>
    <x v="332"/>
    <n v="20700"/>
    <n v="41396"/>
    <x v="1"/>
    <n v="470"/>
    <x v="1"/>
    <s v="USD"/>
    <n v="1364446800"/>
    <n v="1364533200"/>
    <b v="0"/>
    <x v="0"/>
    <s v="technology/wearables"/>
    <x v="2"/>
    <x v="8"/>
    <n v="1.999806763285024"/>
    <n v="20933"/>
  </r>
  <r>
    <x v="333"/>
    <x v="332"/>
    <x v="333"/>
    <n v="9600"/>
    <n v="11900"/>
    <x v="1"/>
    <n v="253"/>
    <x v="1"/>
    <s v="USD"/>
    <n v="1542693600"/>
    <n v="1545112800"/>
    <b v="0"/>
    <x v="0"/>
    <s v="theater/plays"/>
    <x v="3"/>
    <x v="3"/>
    <n v="1.2395833333333333"/>
    <n v="6076.5"/>
  </r>
  <r>
    <x v="334"/>
    <x v="333"/>
    <x v="334"/>
    <n v="66200"/>
    <n v="123538"/>
    <x v="1"/>
    <n v="1113"/>
    <x v="1"/>
    <s v="USD"/>
    <n v="1515564000"/>
    <n v="1516168800"/>
    <b v="0"/>
    <x v="0"/>
    <s v="music/rock"/>
    <x v="1"/>
    <x v="1"/>
    <n v="1.8661329305135952"/>
    <n v="62325.5"/>
  </r>
  <r>
    <x v="335"/>
    <x v="334"/>
    <x v="335"/>
    <n v="173800"/>
    <n v="198628"/>
    <x v="1"/>
    <n v="2283"/>
    <x v="1"/>
    <s v="USD"/>
    <n v="1573797600"/>
    <n v="1574920800"/>
    <b v="0"/>
    <x v="0"/>
    <s v="music/rock"/>
    <x v="1"/>
    <x v="1"/>
    <n v="1.1428538550057536"/>
    <n v="100455.5"/>
  </r>
  <r>
    <x v="336"/>
    <x v="335"/>
    <x v="336"/>
    <n v="70700"/>
    <n v="68602"/>
    <x v="0"/>
    <n v="1072"/>
    <x v="1"/>
    <s v="USD"/>
    <n v="1292392800"/>
    <n v="1292479200"/>
    <b v="0"/>
    <x v="1"/>
    <s v="music/rock"/>
    <x v="1"/>
    <x v="1"/>
    <n v="0.97032531824611035"/>
    <n v="34837"/>
  </r>
  <r>
    <x v="337"/>
    <x v="336"/>
    <x v="337"/>
    <n v="94500"/>
    <n v="116064"/>
    <x v="1"/>
    <n v="1095"/>
    <x v="1"/>
    <s v="USD"/>
    <n v="1573452000"/>
    <n v="1573538400"/>
    <b v="0"/>
    <x v="0"/>
    <s v="theater/plays"/>
    <x v="3"/>
    <x v="3"/>
    <n v="1.2281904761904763"/>
    <n v="58579.5"/>
  </r>
  <r>
    <x v="338"/>
    <x v="337"/>
    <x v="338"/>
    <n v="69800"/>
    <n v="125042"/>
    <x v="1"/>
    <n v="1690"/>
    <x v="1"/>
    <s v="USD"/>
    <n v="1317790800"/>
    <n v="1320382800"/>
    <b v="0"/>
    <x v="0"/>
    <s v="theater/plays"/>
    <x v="3"/>
    <x v="3"/>
    <n v="1.7914326647564469"/>
    <n v="63366"/>
  </r>
  <r>
    <x v="339"/>
    <x v="338"/>
    <x v="339"/>
    <n v="136300"/>
    <n v="108974"/>
    <x v="3"/>
    <n v="1297"/>
    <x v="0"/>
    <s v="CAD"/>
    <n v="1501650000"/>
    <n v="1502859600"/>
    <b v="0"/>
    <x v="0"/>
    <s v="theater/plays"/>
    <x v="3"/>
    <x v="3"/>
    <n v="0.79951577402787966"/>
    <n v="55135.5"/>
  </r>
  <r>
    <x v="340"/>
    <x v="339"/>
    <x v="340"/>
    <n v="37100"/>
    <n v="34964"/>
    <x v="0"/>
    <n v="393"/>
    <x v="1"/>
    <s v="USD"/>
    <n v="1323669600"/>
    <n v="1323756000"/>
    <b v="0"/>
    <x v="0"/>
    <s v="photography/photography books"/>
    <x v="7"/>
    <x v="14"/>
    <n v="0.94242587601078165"/>
    <n v="17678.5"/>
  </r>
  <r>
    <x v="341"/>
    <x v="340"/>
    <x v="341"/>
    <n v="114300"/>
    <n v="96777"/>
    <x v="0"/>
    <n v="1257"/>
    <x v="1"/>
    <s v="USD"/>
    <n v="1440738000"/>
    <n v="1441342800"/>
    <b v="0"/>
    <x v="0"/>
    <s v="music/indie rock"/>
    <x v="1"/>
    <x v="7"/>
    <n v="0.84669291338582675"/>
    <n v="49017"/>
  </r>
  <r>
    <x v="342"/>
    <x v="341"/>
    <x v="342"/>
    <n v="47900"/>
    <n v="31864"/>
    <x v="0"/>
    <n v="328"/>
    <x v="1"/>
    <s v="USD"/>
    <n v="1374296400"/>
    <n v="1375333200"/>
    <b v="0"/>
    <x v="0"/>
    <s v="theater/plays"/>
    <x v="3"/>
    <x v="3"/>
    <n v="0.66521920668058454"/>
    <n v="16096"/>
  </r>
  <r>
    <x v="343"/>
    <x v="342"/>
    <x v="343"/>
    <n v="9000"/>
    <n v="4853"/>
    <x v="0"/>
    <n v="147"/>
    <x v="1"/>
    <s v="USD"/>
    <n v="1384840800"/>
    <n v="1389420000"/>
    <b v="0"/>
    <x v="0"/>
    <s v="theater/plays"/>
    <x v="3"/>
    <x v="3"/>
    <n v="0.53922222222222227"/>
    <n v="2500"/>
  </r>
  <r>
    <x v="344"/>
    <x v="343"/>
    <x v="344"/>
    <n v="197600"/>
    <n v="82959"/>
    <x v="0"/>
    <n v="830"/>
    <x v="1"/>
    <s v="USD"/>
    <n v="1516600800"/>
    <n v="1520056800"/>
    <b v="0"/>
    <x v="0"/>
    <s v="games/video games"/>
    <x v="6"/>
    <x v="11"/>
    <n v="0.41983299595141699"/>
    <n v="41894.5"/>
  </r>
  <r>
    <x v="345"/>
    <x v="344"/>
    <x v="345"/>
    <n v="157600"/>
    <n v="23159"/>
    <x v="0"/>
    <n v="331"/>
    <x v="4"/>
    <s v="GBP"/>
    <n v="1436418000"/>
    <n v="1436504400"/>
    <b v="0"/>
    <x v="0"/>
    <s v="film &amp; video/drama"/>
    <x v="4"/>
    <x v="6"/>
    <n v="0.14694796954314721"/>
    <n v="11745"/>
  </r>
  <r>
    <x v="346"/>
    <x v="345"/>
    <x v="346"/>
    <n v="8000"/>
    <n v="2758"/>
    <x v="0"/>
    <n v="25"/>
    <x v="1"/>
    <s v="USD"/>
    <n v="1503550800"/>
    <n v="1508302800"/>
    <b v="0"/>
    <x v="1"/>
    <s v="music/indie rock"/>
    <x v="1"/>
    <x v="7"/>
    <n v="0.34475"/>
    <n v="1391.5"/>
  </r>
  <r>
    <x v="347"/>
    <x v="346"/>
    <x v="347"/>
    <n v="900"/>
    <n v="12607"/>
    <x v="1"/>
    <n v="191"/>
    <x v="1"/>
    <s v="USD"/>
    <n v="1423634400"/>
    <n v="1425708000"/>
    <b v="0"/>
    <x v="0"/>
    <s v="technology/web"/>
    <x v="2"/>
    <x v="2"/>
    <n v="14.007777777777777"/>
    <n v="6399"/>
  </r>
  <r>
    <x v="348"/>
    <x v="347"/>
    <x v="348"/>
    <n v="199000"/>
    <n v="142823"/>
    <x v="0"/>
    <n v="3483"/>
    <x v="1"/>
    <s v="USD"/>
    <n v="1487224800"/>
    <n v="1488348000"/>
    <b v="0"/>
    <x v="0"/>
    <s v="food/food trucks"/>
    <x v="0"/>
    <x v="0"/>
    <n v="0.71770351758793971"/>
    <n v="73153"/>
  </r>
  <r>
    <x v="349"/>
    <x v="348"/>
    <x v="349"/>
    <n v="180800"/>
    <n v="95958"/>
    <x v="0"/>
    <n v="923"/>
    <x v="1"/>
    <s v="USD"/>
    <n v="1500008400"/>
    <n v="1502600400"/>
    <b v="0"/>
    <x v="0"/>
    <s v="theater/plays"/>
    <x v="3"/>
    <x v="3"/>
    <n v="0.53074115044247783"/>
    <n v="48440.5"/>
  </r>
  <r>
    <x v="350"/>
    <x v="349"/>
    <x v="350"/>
    <n v="100"/>
    <n v="5"/>
    <x v="0"/>
    <n v="1"/>
    <x v="1"/>
    <s v="USD"/>
    <n v="1432098000"/>
    <n v="1433653200"/>
    <b v="0"/>
    <x v="1"/>
    <s v="music/jazz"/>
    <x v="1"/>
    <x v="17"/>
    <n v="0.05"/>
    <n v="3"/>
  </r>
  <r>
    <x v="351"/>
    <x v="350"/>
    <x v="351"/>
    <n v="74100"/>
    <n v="94631"/>
    <x v="1"/>
    <n v="2013"/>
    <x v="1"/>
    <s v="USD"/>
    <n v="1440392400"/>
    <n v="1441602000"/>
    <b v="0"/>
    <x v="0"/>
    <s v="music/rock"/>
    <x v="1"/>
    <x v="1"/>
    <n v="1.2770715249662619"/>
    <n v="48322"/>
  </r>
  <r>
    <x v="352"/>
    <x v="351"/>
    <x v="352"/>
    <n v="2800"/>
    <n v="977"/>
    <x v="0"/>
    <n v="33"/>
    <x v="0"/>
    <s v="CAD"/>
    <n v="1446876000"/>
    <n v="1447567200"/>
    <b v="0"/>
    <x v="0"/>
    <s v="theater/plays"/>
    <x v="3"/>
    <x v="3"/>
    <n v="0.34892857142857142"/>
    <n v="505"/>
  </r>
  <r>
    <x v="353"/>
    <x v="352"/>
    <x v="353"/>
    <n v="33600"/>
    <n v="137961"/>
    <x v="1"/>
    <n v="1703"/>
    <x v="1"/>
    <s v="USD"/>
    <n v="1562302800"/>
    <n v="1562389200"/>
    <b v="0"/>
    <x v="0"/>
    <s v="theater/plays"/>
    <x v="3"/>
    <x v="3"/>
    <n v="4.105982142857143"/>
    <n v="69832"/>
  </r>
  <r>
    <x v="354"/>
    <x v="353"/>
    <x v="354"/>
    <n v="6100"/>
    <n v="7548"/>
    <x v="1"/>
    <n v="80"/>
    <x v="3"/>
    <s v="DKK"/>
    <n v="1378184400"/>
    <n v="1378789200"/>
    <b v="0"/>
    <x v="0"/>
    <s v="film &amp; video/documentary"/>
    <x v="4"/>
    <x v="4"/>
    <n v="1.2373770491803278"/>
    <n v="3814"/>
  </r>
  <r>
    <x v="355"/>
    <x v="354"/>
    <x v="355"/>
    <n v="3800"/>
    <n v="2241"/>
    <x v="2"/>
    <n v="86"/>
    <x v="1"/>
    <s v="USD"/>
    <n v="1485064800"/>
    <n v="1488520800"/>
    <b v="0"/>
    <x v="0"/>
    <s v="technology/wearables"/>
    <x v="2"/>
    <x v="8"/>
    <n v="0.58973684210526311"/>
    <n v="1163.5"/>
  </r>
  <r>
    <x v="356"/>
    <x v="355"/>
    <x v="356"/>
    <n v="9300"/>
    <n v="3431"/>
    <x v="0"/>
    <n v="40"/>
    <x v="6"/>
    <s v="EUR"/>
    <n v="1326520800"/>
    <n v="1327298400"/>
    <b v="0"/>
    <x v="0"/>
    <s v="theater/plays"/>
    <x v="3"/>
    <x v="3"/>
    <n v="0.36892473118279567"/>
    <n v="1735.5"/>
  </r>
  <r>
    <x v="357"/>
    <x v="356"/>
    <x v="357"/>
    <n v="2300"/>
    <n v="4253"/>
    <x v="1"/>
    <n v="41"/>
    <x v="1"/>
    <s v="USD"/>
    <n v="1441256400"/>
    <n v="1443416400"/>
    <b v="0"/>
    <x v="0"/>
    <s v="games/video games"/>
    <x v="6"/>
    <x v="11"/>
    <n v="1.8491304347826087"/>
    <n v="2147"/>
  </r>
  <r>
    <x v="358"/>
    <x v="357"/>
    <x v="358"/>
    <n v="9700"/>
    <n v="1146"/>
    <x v="0"/>
    <n v="23"/>
    <x v="0"/>
    <s v="CAD"/>
    <n v="1533877200"/>
    <n v="1534136400"/>
    <b v="1"/>
    <x v="0"/>
    <s v="photography/photography books"/>
    <x v="7"/>
    <x v="14"/>
    <n v="0.11814432989690722"/>
    <n v="584.5"/>
  </r>
  <r>
    <x v="359"/>
    <x v="358"/>
    <x v="359"/>
    <n v="4000"/>
    <n v="11948"/>
    <x v="1"/>
    <n v="187"/>
    <x v="1"/>
    <s v="USD"/>
    <n v="1314421200"/>
    <n v="1315026000"/>
    <b v="0"/>
    <x v="0"/>
    <s v="film &amp; video/animation"/>
    <x v="4"/>
    <x v="10"/>
    <n v="2.9870000000000001"/>
    <n v="6067.5"/>
  </r>
  <r>
    <x v="360"/>
    <x v="359"/>
    <x v="360"/>
    <n v="59700"/>
    <n v="135132"/>
    <x v="1"/>
    <n v="2875"/>
    <x v="4"/>
    <s v="GBP"/>
    <n v="1293861600"/>
    <n v="1295071200"/>
    <b v="0"/>
    <x v="1"/>
    <s v="theater/plays"/>
    <x v="3"/>
    <x v="3"/>
    <n v="2.2635175879396985"/>
    <n v="69003.5"/>
  </r>
  <r>
    <x v="361"/>
    <x v="360"/>
    <x v="361"/>
    <n v="5500"/>
    <n v="9546"/>
    <x v="1"/>
    <n v="88"/>
    <x v="1"/>
    <s v="USD"/>
    <n v="1507352400"/>
    <n v="1509426000"/>
    <b v="0"/>
    <x v="0"/>
    <s v="theater/plays"/>
    <x v="3"/>
    <x v="3"/>
    <n v="1.7356363636363636"/>
    <n v="4817"/>
  </r>
  <r>
    <x v="362"/>
    <x v="361"/>
    <x v="362"/>
    <n v="3700"/>
    <n v="13755"/>
    <x v="1"/>
    <n v="191"/>
    <x v="1"/>
    <s v="USD"/>
    <n v="1296108000"/>
    <n v="1299391200"/>
    <b v="0"/>
    <x v="0"/>
    <s v="music/rock"/>
    <x v="1"/>
    <x v="1"/>
    <n v="3.7175675675675675"/>
    <n v="6973"/>
  </r>
  <r>
    <x v="363"/>
    <x v="362"/>
    <x v="363"/>
    <n v="5200"/>
    <n v="8330"/>
    <x v="1"/>
    <n v="139"/>
    <x v="1"/>
    <s v="USD"/>
    <n v="1324965600"/>
    <n v="1325052000"/>
    <b v="0"/>
    <x v="0"/>
    <s v="music/rock"/>
    <x v="1"/>
    <x v="1"/>
    <n v="1.601923076923077"/>
    <n v="4234.5"/>
  </r>
  <r>
    <x v="364"/>
    <x v="363"/>
    <x v="364"/>
    <n v="900"/>
    <n v="14547"/>
    <x v="1"/>
    <n v="186"/>
    <x v="1"/>
    <s v="USD"/>
    <n v="1520229600"/>
    <n v="1522818000"/>
    <b v="0"/>
    <x v="0"/>
    <s v="music/indie rock"/>
    <x v="1"/>
    <x v="7"/>
    <n v="16.163333333333334"/>
    <n v="7366.5"/>
  </r>
  <r>
    <x v="365"/>
    <x v="364"/>
    <x v="365"/>
    <n v="1600"/>
    <n v="11735"/>
    <x v="1"/>
    <n v="112"/>
    <x v="2"/>
    <s v="AUD"/>
    <n v="1482991200"/>
    <n v="1485324000"/>
    <b v="0"/>
    <x v="0"/>
    <s v="theater/plays"/>
    <x v="3"/>
    <x v="3"/>
    <n v="7.3343749999999996"/>
    <n v="5923.5"/>
  </r>
  <r>
    <x v="366"/>
    <x v="365"/>
    <x v="366"/>
    <n v="1800"/>
    <n v="10658"/>
    <x v="1"/>
    <n v="101"/>
    <x v="1"/>
    <s v="USD"/>
    <n v="1294034400"/>
    <n v="1294120800"/>
    <b v="0"/>
    <x v="1"/>
    <s v="theater/plays"/>
    <x v="3"/>
    <x v="3"/>
    <n v="5.9211111111111112"/>
    <n v="5379.5"/>
  </r>
  <r>
    <x v="367"/>
    <x v="366"/>
    <x v="367"/>
    <n v="9900"/>
    <n v="1870"/>
    <x v="0"/>
    <n v="75"/>
    <x v="1"/>
    <s v="USD"/>
    <n v="1413608400"/>
    <n v="1415685600"/>
    <b v="0"/>
    <x v="1"/>
    <s v="theater/plays"/>
    <x v="3"/>
    <x v="3"/>
    <n v="0.18888888888888888"/>
    <n v="972.5"/>
  </r>
  <r>
    <x v="368"/>
    <x v="367"/>
    <x v="368"/>
    <n v="5200"/>
    <n v="14394"/>
    <x v="1"/>
    <n v="206"/>
    <x v="4"/>
    <s v="GBP"/>
    <n v="1286946000"/>
    <n v="1288933200"/>
    <b v="0"/>
    <x v="1"/>
    <s v="film &amp; video/documentary"/>
    <x v="4"/>
    <x v="4"/>
    <n v="2.7680769230769231"/>
    <n v="7300"/>
  </r>
  <r>
    <x v="369"/>
    <x v="368"/>
    <x v="369"/>
    <n v="5400"/>
    <n v="14743"/>
    <x v="1"/>
    <n v="154"/>
    <x v="1"/>
    <s v="USD"/>
    <n v="1359871200"/>
    <n v="1363237200"/>
    <b v="0"/>
    <x v="1"/>
    <s v="film &amp; video/television"/>
    <x v="4"/>
    <x v="19"/>
    <n v="2.730185185185185"/>
    <n v="7448.5"/>
  </r>
  <r>
    <x v="370"/>
    <x v="369"/>
    <x v="370"/>
    <n v="112300"/>
    <n v="178965"/>
    <x v="1"/>
    <n v="5966"/>
    <x v="1"/>
    <s v="USD"/>
    <n v="1555304400"/>
    <n v="1555822800"/>
    <b v="0"/>
    <x v="0"/>
    <s v="theater/plays"/>
    <x v="3"/>
    <x v="3"/>
    <n v="1.593633125556545"/>
    <n v="92465.5"/>
  </r>
  <r>
    <x v="371"/>
    <x v="370"/>
    <x v="371"/>
    <n v="189200"/>
    <n v="128410"/>
    <x v="0"/>
    <n v="2176"/>
    <x v="1"/>
    <s v="USD"/>
    <n v="1423375200"/>
    <n v="1427778000"/>
    <b v="0"/>
    <x v="0"/>
    <s v="theater/plays"/>
    <x v="3"/>
    <x v="3"/>
    <n v="0.67869978858350954"/>
    <n v="65293"/>
  </r>
  <r>
    <x v="372"/>
    <x v="371"/>
    <x v="372"/>
    <n v="900"/>
    <n v="14324"/>
    <x v="1"/>
    <n v="169"/>
    <x v="1"/>
    <s v="USD"/>
    <n v="1420696800"/>
    <n v="1422424800"/>
    <b v="0"/>
    <x v="1"/>
    <s v="film &amp; video/documentary"/>
    <x v="4"/>
    <x v="4"/>
    <n v="15.915555555555555"/>
    <n v="7246.5"/>
  </r>
  <r>
    <x v="373"/>
    <x v="372"/>
    <x v="373"/>
    <n v="22500"/>
    <n v="164291"/>
    <x v="1"/>
    <n v="2106"/>
    <x v="1"/>
    <s v="USD"/>
    <n v="1502946000"/>
    <n v="1503637200"/>
    <b v="0"/>
    <x v="0"/>
    <s v="theater/plays"/>
    <x v="3"/>
    <x v="3"/>
    <n v="7.3018222222222224"/>
    <n v="83198.5"/>
  </r>
  <r>
    <x v="374"/>
    <x v="373"/>
    <x v="374"/>
    <n v="167400"/>
    <n v="22073"/>
    <x v="0"/>
    <n v="441"/>
    <x v="1"/>
    <s v="USD"/>
    <n v="1547186400"/>
    <n v="1547618400"/>
    <b v="0"/>
    <x v="1"/>
    <s v="film &amp; video/documentary"/>
    <x v="4"/>
    <x v="4"/>
    <n v="0.13185782556750297"/>
    <n v="11257"/>
  </r>
  <r>
    <x v="375"/>
    <x v="374"/>
    <x v="375"/>
    <n v="2700"/>
    <n v="1479"/>
    <x v="0"/>
    <n v="25"/>
    <x v="1"/>
    <s v="USD"/>
    <n v="1444971600"/>
    <n v="1449900000"/>
    <b v="0"/>
    <x v="0"/>
    <s v="music/indie rock"/>
    <x v="1"/>
    <x v="7"/>
    <n v="0.54777777777777781"/>
    <n v="752"/>
  </r>
  <r>
    <x v="376"/>
    <x v="375"/>
    <x v="376"/>
    <n v="3400"/>
    <n v="12275"/>
    <x v="1"/>
    <n v="131"/>
    <x v="1"/>
    <s v="USD"/>
    <n v="1404622800"/>
    <n v="1405141200"/>
    <b v="0"/>
    <x v="0"/>
    <s v="music/rock"/>
    <x v="1"/>
    <x v="1"/>
    <n v="3.6102941176470589"/>
    <n v="6203"/>
  </r>
  <r>
    <x v="377"/>
    <x v="376"/>
    <x v="377"/>
    <n v="49700"/>
    <n v="5098"/>
    <x v="0"/>
    <n v="127"/>
    <x v="1"/>
    <s v="USD"/>
    <n v="1571720400"/>
    <n v="1572933600"/>
    <b v="0"/>
    <x v="0"/>
    <s v="theater/plays"/>
    <x v="3"/>
    <x v="3"/>
    <n v="0.10257545271629778"/>
    <n v="2612.5"/>
  </r>
  <r>
    <x v="378"/>
    <x v="377"/>
    <x v="378"/>
    <n v="178200"/>
    <n v="24882"/>
    <x v="0"/>
    <n v="355"/>
    <x v="1"/>
    <s v="USD"/>
    <n v="1526878800"/>
    <n v="1530162000"/>
    <b v="0"/>
    <x v="0"/>
    <s v="film &amp; video/documentary"/>
    <x v="4"/>
    <x v="4"/>
    <n v="0.13962962962962963"/>
    <n v="12618.5"/>
  </r>
  <r>
    <x v="379"/>
    <x v="378"/>
    <x v="379"/>
    <n v="7200"/>
    <n v="2912"/>
    <x v="0"/>
    <n v="44"/>
    <x v="4"/>
    <s v="GBP"/>
    <n v="1319691600"/>
    <n v="1320904800"/>
    <b v="0"/>
    <x v="0"/>
    <s v="theater/plays"/>
    <x v="3"/>
    <x v="3"/>
    <n v="0.40444444444444444"/>
    <n v="1478"/>
  </r>
  <r>
    <x v="380"/>
    <x v="379"/>
    <x v="380"/>
    <n v="2500"/>
    <n v="4008"/>
    <x v="1"/>
    <n v="84"/>
    <x v="1"/>
    <s v="USD"/>
    <n v="1371963600"/>
    <n v="1372395600"/>
    <b v="0"/>
    <x v="0"/>
    <s v="theater/plays"/>
    <x v="3"/>
    <x v="3"/>
    <n v="1.6032"/>
    <n v="2046"/>
  </r>
  <r>
    <x v="381"/>
    <x v="380"/>
    <x v="381"/>
    <n v="5300"/>
    <n v="9749"/>
    <x v="1"/>
    <n v="155"/>
    <x v="1"/>
    <s v="USD"/>
    <n v="1433739600"/>
    <n v="1437714000"/>
    <b v="0"/>
    <x v="0"/>
    <s v="theater/plays"/>
    <x v="3"/>
    <x v="3"/>
    <n v="1.8394339622641509"/>
    <n v="4952"/>
  </r>
  <r>
    <x v="382"/>
    <x v="381"/>
    <x v="382"/>
    <n v="9100"/>
    <n v="5803"/>
    <x v="0"/>
    <n v="67"/>
    <x v="1"/>
    <s v="USD"/>
    <n v="1508130000"/>
    <n v="1509771600"/>
    <b v="0"/>
    <x v="0"/>
    <s v="photography/photography books"/>
    <x v="7"/>
    <x v="14"/>
    <n v="0.63769230769230767"/>
    <n v="2935"/>
  </r>
  <r>
    <x v="383"/>
    <x v="382"/>
    <x v="383"/>
    <n v="6300"/>
    <n v="14199"/>
    <x v="1"/>
    <n v="189"/>
    <x v="1"/>
    <s v="USD"/>
    <n v="1550037600"/>
    <n v="1550556000"/>
    <b v="0"/>
    <x v="1"/>
    <s v="food/food trucks"/>
    <x v="0"/>
    <x v="0"/>
    <n v="2.2538095238095237"/>
    <n v="7194"/>
  </r>
  <r>
    <x v="384"/>
    <x v="383"/>
    <x v="384"/>
    <n v="114400"/>
    <n v="196779"/>
    <x v="1"/>
    <n v="4799"/>
    <x v="1"/>
    <s v="USD"/>
    <n v="1486706400"/>
    <n v="1489039200"/>
    <b v="1"/>
    <x v="1"/>
    <s v="film &amp; video/documentary"/>
    <x v="4"/>
    <x v="4"/>
    <n v="1.7200961538461539"/>
    <n v="100789"/>
  </r>
  <r>
    <x v="385"/>
    <x v="384"/>
    <x v="385"/>
    <n v="38900"/>
    <n v="56859"/>
    <x v="1"/>
    <n v="1137"/>
    <x v="1"/>
    <s v="USD"/>
    <n v="1553835600"/>
    <n v="1556600400"/>
    <b v="0"/>
    <x v="0"/>
    <s v="publishing/nonfiction"/>
    <x v="5"/>
    <x v="9"/>
    <n v="1.4616709511568124"/>
    <n v="28998"/>
  </r>
  <r>
    <x v="386"/>
    <x v="385"/>
    <x v="386"/>
    <n v="135500"/>
    <n v="103554"/>
    <x v="0"/>
    <n v="1068"/>
    <x v="1"/>
    <s v="USD"/>
    <n v="1277528400"/>
    <n v="1278565200"/>
    <b v="0"/>
    <x v="0"/>
    <s v="theater/plays"/>
    <x v="3"/>
    <x v="3"/>
    <n v="0.76423616236162362"/>
    <n v="52311"/>
  </r>
  <r>
    <x v="387"/>
    <x v="386"/>
    <x v="387"/>
    <n v="109000"/>
    <n v="42795"/>
    <x v="0"/>
    <n v="424"/>
    <x v="1"/>
    <s v="USD"/>
    <n v="1339477200"/>
    <n v="1339909200"/>
    <b v="0"/>
    <x v="0"/>
    <s v="technology/wearables"/>
    <x v="2"/>
    <x v="8"/>
    <n v="0.39261467889908258"/>
    <n v="21609.5"/>
  </r>
  <r>
    <x v="388"/>
    <x v="387"/>
    <x v="388"/>
    <n v="114800"/>
    <n v="12938"/>
    <x v="3"/>
    <n v="145"/>
    <x v="5"/>
    <s v="CHF"/>
    <n v="1325656800"/>
    <n v="1325829600"/>
    <b v="0"/>
    <x v="0"/>
    <s v="music/indie rock"/>
    <x v="1"/>
    <x v="7"/>
    <n v="0.11270034843205574"/>
    <n v="6541.5"/>
  </r>
  <r>
    <x v="389"/>
    <x v="388"/>
    <x v="389"/>
    <n v="83000"/>
    <n v="101352"/>
    <x v="1"/>
    <n v="1152"/>
    <x v="1"/>
    <s v="USD"/>
    <n v="1288242000"/>
    <n v="1290578400"/>
    <b v="0"/>
    <x v="0"/>
    <s v="theater/plays"/>
    <x v="3"/>
    <x v="3"/>
    <n v="1.2211084337349398"/>
    <n v="51252"/>
  </r>
  <r>
    <x v="390"/>
    <x v="389"/>
    <x v="390"/>
    <n v="2400"/>
    <n v="4477"/>
    <x v="1"/>
    <n v="50"/>
    <x v="1"/>
    <s v="USD"/>
    <n v="1379048400"/>
    <n v="1380344400"/>
    <b v="0"/>
    <x v="0"/>
    <s v="photography/photography books"/>
    <x v="7"/>
    <x v="14"/>
    <n v="1.8654166666666667"/>
    <n v="2263.5"/>
  </r>
  <r>
    <x v="391"/>
    <x v="390"/>
    <x v="391"/>
    <n v="60400"/>
    <n v="4393"/>
    <x v="0"/>
    <n v="151"/>
    <x v="1"/>
    <s v="USD"/>
    <n v="1389679200"/>
    <n v="1389852000"/>
    <b v="0"/>
    <x v="0"/>
    <s v="publishing/nonfiction"/>
    <x v="5"/>
    <x v="9"/>
    <n v="7.27317880794702E-2"/>
    <n v="2272"/>
  </r>
  <r>
    <x v="392"/>
    <x v="391"/>
    <x v="392"/>
    <n v="102900"/>
    <n v="67546"/>
    <x v="0"/>
    <n v="1608"/>
    <x v="1"/>
    <s v="USD"/>
    <n v="1294293600"/>
    <n v="1294466400"/>
    <b v="0"/>
    <x v="0"/>
    <s v="technology/wearables"/>
    <x v="2"/>
    <x v="8"/>
    <n v="0.65642371234207963"/>
    <n v="34577"/>
  </r>
  <r>
    <x v="393"/>
    <x v="392"/>
    <x v="393"/>
    <n v="62800"/>
    <n v="143788"/>
    <x v="1"/>
    <n v="3059"/>
    <x v="0"/>
    <s v="CAD"/>
    <n v="1500267600"/>
    <n v="1500354000"/>
    <b v="0"/>
    <x v="0"/>
    <s v="music/jazz"/>
    <x v="1"/>
    <x v="17"/>
    <n v="2.2896178343949045"/>
    <n v="73423.5"/>
  </r>
  <r>
    <x v="394"/>
    <x v="393"/>
    <x v="394"/>
    <n v="800"/>
    <n v="3755"/>
    <x v="1"/>
    <n v="34"/>
    <x v="1"/>
    <s v="USD"/>
    <n v="1375074000"/>
    <n v="1375938000"/>
    <b v="0"/>
    <x v="1"/>
    <s v="film &amp; video/documentary"/>
    <x v="4"/>
    <x v="4"/>
    <n v="4.6937499999999996"/>
    <n v="1894.5"/>
  </r>
  <r>
    <x v="395"/>
    <x v="122"/>
    <x v="395"/>
    <n v="7100"/>
    <n v="9238"/>
    <x v="1"/>
    <n v="220"/>
    <x v="1"/>
    <s v="USD"/>
    <n v="1323324000"/>
    <n v="1323410400"/>
    <b v="1"/>
    <x v="0"/>
    <s v="theater/plays"/>
    <x v="3"/>
    <x v="3"/>
    <n v="1.3011267605633803"/>
    <n v="4729"/>
  </r>
  <r>
    <x v="396"/>
    <x v="394"/>
    <x v="396"/>
    <n v="46100"/>
    <n v="77012"/>
    <x v="1"/>
    <n v="1604"/>
    <x v="2"/>
    <s v="AUD"/>
    <n v="1538715600"/>
    <n v="1539406800"/>
    <b v="0"/>
    <x v="0"/>
    <s v="film &amp; video/drama"/>
    <x v="4"/>
    <x v="6"/>
    <n v="1.6705422993492407"/>
    <n v="39308"/>
  </r>
  <r>
    <x v="397"/>
    <x v="395"/>
    <x v="397"/>
    <n v="8100"/>
    <n v="14083"/>
    <x v="1"/>
    <n v="454"/>
    <x v="1"/>
    <s v="USD"/>
    <n v="1369285200"/>
    <n v="1369803600"/>
    <b v="0"/>
    <x v="0"/>
    <s v="music/rock"/>
    <x v="1"/>
    <x v="1"/>
    <n v="1.738641975308642"/>
    <n v="7268.5"/>
  </r>
  <r>
    <x v="398"/>
    <x v="396"/>
    <x v="398"/>
    <n v="1700"/>
    <n v="12202"/>
    <x v="1"/>
    <n v="123"/>
    <x v="6"/>
    <s v="EUR"/>
    <n v="1525755600"/>
    <n v="1525928400"/>
    <b v="0"/>
    <x v="1"/>
    <s v="film &amp; video/animation"/>
    <x v="4"/>
    <x v="10"/>
    <n v="7.1776470588235295"/>
    <n v="6162.5"/>
  </r>
  <r>
    <x v="399"/>
    <x v="397"/>
    <x v="399"/>
    <n v="97300"/>
    <n v="62127"/>
    <x v="0"/>
    <n v="941"/>
    <x v="1"/>
    <s v="USD"/>
    <n v="1296626400"/>
    <n v="1297231200"/>
    <b v="0"/>
    <x v="0"/>
    <s v="music/indie rock"/>
    <x v="1"/>
    <x v="7"/>
    <n v="0.63850976361767731"/>
    <n v="31534"/>
  </r>
  <r>
    <x v="400"/>
    <x v="398"/>
    <x v="400"/>
    <n v="100"/>
    <n v="2"/>
    <x v="0"/>
    <n v="1"/>
    <x v="1"/>
    <s v="USD"/>
    <n v="1376629200"/>
    <n v="1378530000"/>
    <b v="0"/>
    <x v="1"/>
    <s v="photography/photography books"/>
    <x v="7"/>
    <x v="14"/>
    <n v="0.02"/>
    <n v="1.5"/>
  </r>
  <r>
    <x v="401"/>
    <x v="399"/>
    <x v="401"/>
    <n v="900"/>
    <n v="13772"/>
    <x v="1"/>
    <n v="299"/>
    <x v="1"/>
    <s v="USD"/>
    <n v="1572152400"/>
    <n v="1572152400"/>
    <b v="0"/>
    <x v="0"/>
    <s v="theater/plays"/>
    <x v="3"/>
    <x v="3"/>
    <n v="15.302222222222222"/>
    <n v="7035.5"/>
  </r>
  <r>
    <x v="402"/>
    <x v="400"/>
    <x v="402"/>
    <n v="7300"/>
    <n v="2946"/>
    <x v="0"/>
    <n v="40"/>
    <x v="1"/>
    <s v="USD"/>
    <n v="1325829600"/>
    <n v="1329890400"/>
    <b v="0"/>
    <x v="1"/>
    <s v="film &amp; video/shorts"/>
    <x v="4"/>
    <x v="12"/>
    <n v="0.40356164383561643"/>
    <n v="1493"/>
  </r>
  <r>
    <x v="403"/>
    <x v="401"/>
    <x v="403"/>
    <n v="195800"/>
    <n v="168820"/>
    <x v="0"/>
    <n v="3015"/>
    <x v="0"/>
    <s v="CAD"/>
    <n v="1273640400"/>
    <n v="1276750800"/>
    <b v="0"/>
    <x v="1"/>
    <s v="theater/plays"/>
    <x v="3"/>
    <x v="3"/>
    <n v="0.86220633299284988"/>
    <n v="85917.5"/>
  </r>
  <r>
    <x v="404"/>
    <x v="402"/>
    <x v="404"/>
    <n v="48900"/>
    <n v="154321"/>
    <x v="1"/>
    <n v="2237"/>
    <x v="1"/>
    <s v="USD"/>
    <n v="1510639200"/>
    <n v="1510898400"/>
    <b v="0"/>
    <x v="0"/>
    <s v="theater/plays"/>
    <x v="3"/>
    <x v="3"/>
    <n v="3.1558486707566464"/>
    <n v="78279"/>
  </r>
  <r>
    <x v="405"/>
    <x v="403"/>
    <x v="405"/>
    <n v="29600"/>
    <n v="26527"/>
    <x v="0"/>
    <n v="435"/>
    <x v="1"/>
    <s v="USD"/>
    <n v="1528088400"/>
    <n v="1532408400"/>
    <b v="0"/>
    <x v="0"/>
    <s v="theater/plays"/>
    <x v="3"/>
    <x v="3"/>
    <n v="0.89618243243243245"/>
    <n v="13481"/>
  </r>
  <r>
    <x v="406"/>
    <x v="404"/>
    <x v="406"/>
    <n v="39300"/>
    <n v="71583"/>
    <x v="1"/>
    <n v="645"/>
    <x v="1"/>
    <s v="USD"/>
    <n v="1359525600"/>
    <n v="1360562400"/>
    <b v="1"/>
    <x v="0"/>
    <s v="film &amp; video/documentary"/>
    <x v="4"/>
    <x v="4"/>
    <n v="1.8214503816793892"/>
    <n v="36114"/>
  </r>
  <r>
    <x v="407"/>
    <x v="405"/>
    <x v="407"/>
    <n v="3400"/>
    <n v="12100"/>
    <x v="1"/>
    <n v="484"/>
    <x v="3"/>
    <s v="DKK"/>
    <n v="1570942800"/>
    <n v="1571547600"/>
    <b v="0"/>
    <x v="0"/>
    <s v="theater/plays"/>
    <x v="3"/>
    <x v="3"/>
    <n v="3.5588235294117645"/>
    <n v="6292"/>
  </r>
  <r>
    <x v="408"/>
    <x v="406"/>
    <x v="408"/>
    <n v="9200"/>
    <n v="12129"/>
    <x v="1"/>
    <n v="154"/>
    <x v="0"/>
    <s v="CAD"/>
    <n v="1466398800"/>
    <n v="1468126800"/>
    <b v="0"/>
    <x v="0"/>
    <s v="film &amp; video/documentary"/>
    <x v="4"/>
    <x v="4"/>
    <n v="1.3183695652173912"/>
    <n v="6141.5"/>
  </r>
  <r>
    <x v="409"/>
    <x v="97"/>
    <x v="409"/>
    <n v="135600"/>
    <n v="62804"/>
    <x v="0"/>
    <n v="714"/>
    <x v="1"/>
    <s v="USD"/>
    <n v="1492491600"/>
    <n v="1492837200"/>
    <b v="0"/>
    <x v="0"/>
    <s v="music/rock"/>
    <x v="1"/>
    <x v="1"/>
    <n v="0.46315634218289087"/>
    <n v="31759"/>
  </r>
  <r>
    <x v="410"/>
    <x v="407"/>
    <x v="410"/>
    <n v="153700"/>
    <n v="55536"/>
    <x v="2"/>
    <n v="1111"/>
    <x v="1"/>
    <s v="USD"/>
    <n v="1430197200"/>
    <n v="1430197200"/>
    <b v="0"/>
    <x v="0"/>
    <s v="games/mobile games"/>
    <x v="6"/>
    <x v="20"/>
    <n v="0.36132726089785294"/>
    <n v="28323.5"/>
  </r>
  <r>
    <x v="411"/>
    <x v="408"/>
    <x v="411"/>
    <n v="7800"/>
    <n v="8161"/>
    <x v="1"/>
    <n v="82"/>
    <x v="1"/>
    <s v="USD"/>
    <n v="1496034000"/>
    <n v="1496206800"/>
    <b v="0"/>
    <x v="0"/>
    <s v="theater/plays"/>
    <x v="3"/>
    <x v="3"/>
    <n v="1.0462820512820512"/>
    <n v="4121.5"/>
  </r>
  <r>
    <x v="412"/>
    <x v="409"/>
    <x v="412"/>
    <n v="2100"/>
    <n v="14046"/>
    <x v="1"/>
    <n v="134"/>
    <x v="1"/>
    <s v="USD"/>
    <n v="1388728800"/>
    <n v="1389592800"/>
    <b v="0"/>
    <x v="0"/>
    <s v="publishing/fiction"/>
    <x v="5"/>
    <x v="13"/>
    <n v="6.6885714285714286"/>
    <n v="7090"/>
  </r>
  <r>
    <x v="413"/>
    <x v="410"/>
    <x v="413"/>
    <n v="189500"/>
    <n v="117628"/>
    <x v="2"/>
    <n v="1089"/>
    <x v="1"/>
    <s v="USD"/>
    <n v="1543298400"/>
    <n v="1545631200"/>
    <b v="0"/>
    <x v="0"/>
    <s v="film &amp; video/animation"/>
    <x v="4"/>
    <x v="10"/>
    <n v="0.62072823218997364"/>
    <n v="59358.5"/>
  </r>
  <r>
    <x v="414"/>
    <x v="411"/>
    <x v="414"/>
    <n v="188200"/>
    <n v="159405"/>
    <x v="0"/>
    <n v="5497"/>
    <x v="1"/>
    <s v="USD"/>
    <n v="1271739600"/>
    <n v="1272430800"/>
    <b v="0"/>
    <x v="1"/>
    <s v="food/food trucks"/>
    <x v="0"/>
    <x v="0"/>
    <n v="0.84699787460148779"/>
    <n v="82451"/>
  </r>
  <r>
    <x v="415"/>
    <x v="412"/>
    <x v="415"/>
    <n v="113500"/>
    <n v="12552"/>
    <x v="0"/>
    <n v="418"/>
    <x v="1"/>
    <s v="USD"/>
    <n v="1326434400"/>
    <n v="1327903200"/>
    <b v="0"/>
    <x v="0"/>
    <s v="theater/plays"/>
    <x v="3"/>
    <x v="3"/>
    <n v="0.11059030837004405"/>
    <n v="6485"/>
  </r>
  <r>
    <x v="416"/>
    <x v="413"/>
    <x v="416"/>
    <n v="134600"/>
    <n v="59007"/>
    <x v="0"/>
    <n v="1439"/>
    <x v="1"/>
    <s v="USD"/>
    <n v="1295244000"/>
    <n v="1296021600"/>
    <b v="0"/>
    <x v="1"/>
    <s v="film &amp; video/documentary"/>
    <x v="4"/>
    <x v="4"/>
    <n v="0.43838781575037145"/>
    <n v="30223"/>
  </r>
  <r>
    <x v="417"/>
    <x v="414"/>
    <x v="417"/>
    <n v="1700"/>
    <n v="943"/>
    <x v="0"/>
    <n v="15"/>
    <x v="1"/>
    <s v="USD"/>
    <n v="1541221200"/>
    <n v="1543298400"/>
    <b v="0"/>
    <x v="0"/>
    <s v="theater/plays"/>
    <x v="3"/>
    <x v="3"/>
    <n v="0.55470588235294116"/>
    <n v="479"/>
  </r>
  <r>
    <x v="418"/>
    <x v="32"/>
    <x v="418"/>
    <n v="163700"/>
    <n v="93963"/>
    <x v="0"/>
    <n v="1999"/>
    <x v="0"/>
    <s v="CAD"/>
    <n v="1336280400"/>
    <n v="1336366800"/>
    <b v="0"/>
    <x v="0"/>
    <s v="film &amp; video/documentary"/>
    <x v="4"/>
    <x v="4"/>
    <n v="0.57399511301160655"/>
    <n v="47981"/>
  </r>
  <r>
    <x v="419"/>
    <x v="415"/>
    <x v="419"/>
    <n v="113800"/>
    <n v="140469"/>
    <x v="1"/>
    <n v="5203"/>
    <x v="1"/>
    <s v="USD"/>
    <n v="1324533600"/>
    <n v="1325052000"/>
    <b v="0"/>
    <x v="0"/>
    <s v="technology/web"/>
    <x v="2"/>
    <x v="2"/>
    <n v="1.2343497363796134"/>
    <n v="72836"/>
  </r>
  <r>
    <x v="420"/>
    <x v="416"/>
    <x v="420"/>
    <n v="5000"/>
    <n v="6423"/>
    <x v="1"/>
    <n v="94"/>
    <x v="1"/>
    <s v="USD"/>
    <n v="1498366800"/>
    <n v="1499576400"/>
    <b v="0"/>
    <x v="0"/>
    <s v="theater/plays"/>
    <x v="3"/>
    <x v="3"/>
    <n v="1.2846"/>
    <n v="3258.5"/>
  </r>
  <r>
    <x v="421"/>
    <x v="417"/>
    <x v="421"/>
    <n v="9400"/>
    <n v="6015"/>
    <x v="0"/>
    <n v="118"/>
    <x v="1"/>
    <s v="USD"/>
    <n v="1498712400"/>
    <n v="1501304400"/>
    <b v="0"/>
    <x v="1"/>
    <s v="technology/wearables"/>
    <x v="2"/>
    <x v="8"/>
    <n v="0.63989361702127656"/>
    <n v="3066.5"/>
  </r>
  <r>
    <x v="422"/>
    <x v="418"/>
    <x v="422"/>
    <n v="8700"/>
    <n v="11075"/>
    <x v="1"/>
    <n v="205"/>
    <x v="1"/>
    <s v="USD"/>
    <n v="1271480400"/>
    <n v="1273208400"/>
    <b v="0"/>
    <x v="1"/>
    <s v="theater/plays"/>
    <x v="3"/>
    <x v="3"/>
    <n v="1.2729885057471264"/>
    <n v="5640"/>
  </r>
  <r>
    <x v="423"/>
    <x v="419"/>
    <x v="423"/>
    <n v="147800"/>
    <n v="15723"/>
    <x v="0"/>
    <n v="162"/>
    <x v="1"/>
    <s v="USD"/>
    <n v="1316667600"/>
    <n v="1316840400"/>
    <b v="0"/>
    <x v="1"/>
    <s v="food/food trucks"/>
    <x v="0"/>
    <x v="0"/>
    <n v="0.10638024357239513"/>
    <n v="7942.5"/>
  </r>
  <r>
    <x v="424"/>
    <x v="420"/>
    <x v="424"/>
    <n v="5100"/>
    <n v="2064"/>
    <x v="0"/>
    <n v="83"/>
    <x v="1"/>
    <s v="USD"/>
    <n v="1524027600"/>
    <n v="1524546000"/>
    <b v="0"/>
    <x v="0"/>
    <s v="music/indie rock"/>
    <x v="1"/>
    <x v="7"/>
    <n v="0.40470588235294119"/>
    <n v="1073.5"/>
  </r>
  <r>
    <x v="425"/>
    <x v="421"/>
    <x v="425"/>
    <n v="2700"/>
    <n v="7767"/>
    <x v="1"/>
    <n v="92"/>
    <x v="1"/>
    <s v="USD"/>
    <n v="1438059600"/>
    <n v="1438578000"/>
    <b v="0"/>
    <x v="0"/>
    <s v="photography/photography books"/>
    <x v="7"/>
    <x v="14"/>
    <n v="2.8766666666666665"/>
    <n v="3929.5"/>
  </r>
  <r>
    <x v="426"/>
    <x v="422"/>
    <x v="426"/>
    <n v="1800"/>
    <n v="10313"/>
    <x v="1"/>
    <n v="219"/>
    <x v="1"/>
    <s v="USD"/>
    <n v="1361944800"/>
    <n v="1362549600"/>
    <b v="0"/>
    <x v="0"/>
    <s v="theater/plays"/>
    <x v="3"/>
    <x v="3"/>
    <n v="5.7294444444444448"/>
    <n v="5266"/>
  </r>
  <r>
    <x v="427"/>
    <x v="423"/>
    <x v="427"/>
    <n v="174500"/>
    <n v="197018"/>
    <x v="1"/>
    <n v="2526"/>
    <x v="1"/>
    <s v="USD"/>
    <n v="1410584400"/>
    <n v="1413349200"/>
    <b v="0"/>
    <x v="1"/>
    <s v="theater/plays"/>
    <x v="3"/>
    <x v="3"/>
    <n v="1.1290429799426933"/>
    <n v="99772"/>
  </r>
  <r>
    <x v="428"/>
    <x v="424"/>
    <x v="428"/>
    <n v="101400"/>
    <n v="47037"/>
    <x v="0"/>
    <n v="747"/>
    <x v="1"/>
    <s v="USD"/>
    <n v="1297404000"/>
    <n v="1298008800"/>
    <b v="0"/>
    <x v="0"/>
    <s v="film &amp; video/animation"/>
    <x v="4"/>
    <x v="10"/>
    <n v="0.46387573964497042"/>
    <n v="23892"/>
  </r>
  <r>
    <x v="429"/>
    <x v="425"/>
    <x v="429"/>
    <n v="191000"/>
    <n v="173191"/>
    <x v="3"/>
    <n v="2138"/>
    <x v="1"/>
    <s v="USD"/>
    <n v="1392012000"/>
    <n v="1394427600"/>
    <b v="0"/>
    <x v="1"/>
    <s v="photography/photography books"/>
    <x v="7"/>
    <x v="14"/>
    <n v="0.90675916230366493"/>
    <n v="87664.5"/>
  </r>
  <r>
    <x v="430"/>
    <x v="426"/>
    <x v="430"/>
    <n v="8100"/>
    <n v="5487"/>
    <x v="0"/>
    <n v="84"/>
    <x v="1"/>
    <s v="USD"/>
    <n v="1569733200"/>
    <n v="1572670800"/>
    <b v="0"/>
    <x v="0"/>
    <s v="theater/plays"/>
    <x v="3"/>
    <x v="3"/>
    <n v="0.67740740740740746"/>
    <n v="2785.5"/>
  </r>
  <r>
    <x v="431"/>
    <x v="427"/>
    <x v="431"/>
    <n v="5100"/>
    <n v="9817"/>
    <x v="1"/>
    <n v="94"/>
    <x v="1"/>
    <s v="USD"/>
    <n v="1529643600"/>
    <n v="1531112400"/>
    <b v="1"/>
    <x v="0"/>
    <s v="theater/plays"/>
    <x v="3"/>
    <x v="3"/>
    <n v="1.9249019607843136"/>
    <n v="4955.5"/>
  </r>
  <r>
    <x v="432"/>
    <x v="428"/>
    <x v="432"/>
    <n v="7700"/>
    <n v="6369"/>
    <x v="0"/>
    <n v="91"/>
    <x v="1"/>
    <s v="USD"/>
    <n v="1399006800"/>
    <n v="1400734800"/>
    <b v="0"/>
    <x v="0"/>
    <s v="theater/plays"/>
    <x v="3"/>
    <x v="3"/>
    <n v="0.82714285714285718"/>
    <n v="3230"/>
  </r>
  <r>
    <x v="433"/>
    <x v="429"/>
    <x v="433"/>
    <n v="121400"/>
    <n v="65755"/>
    <x v="0"/>
    <n v="792"/>
    <x v="1"/>
    <s v="USD"/>
    <n v="1385359200"/>
    <n v="1386741600"/>
    <b v="0"/>
    <x v="1"/>
    <s v="film &amp; video/documentary"/>
    <x v="4"/>
    <x v="4"/>
    <n v="0.54163920922570019"/>
    <n v="33273.5"/>
  </r>
  <r>
    <x v="434"/>
    <x v="430"/>
    <x v="434"/>
    <n v="5400"/>
    <n v="903"/>
    <x v="3"/>
    <n v="10"/>
    <x v="0"/>
    <s v="CAD"/>
    <n v="1480572000"/>
    <n v="1481781600"/>
    <b v="1"/>
    <x v="0"/>
    <s v="theater/plays"/>
    <x v="3"/>
    <x v="3"/>
    <n v="0.16722222222222222"/>
    <n v="456.5"/>
  </r>
  <r>
    <x v="435"/>
    <x v="431"/>
    <x v="435"/>
    <n v="152400"/>
    <n v="178120"/>
    <x v="1"/>
    <n v="1713"/>
    <x v="6"/>
    <s v="EUR"/>
    <n v="1418623200"/>
    <n v="1419660000"/>
    <b v="0"/>
    <x v="1"/>
    <s v="theater/plays"/>
    <x v="3"/>
    <x v="3"/>
    <n v="1.168766404199475"/>
    <n v="89916.5"/>
  </r>
  <r>
    <x v="436"/>
    <x v="432"/>
    <x v="436"/>
    <n v="1300"/>
    <n v="13678"/>
    <x v="1"/>
    <n v="249"/>
    <x v="1"/>
    <s v="USD"/>
    <n v="1555736400"/>
    <n v="1555822800"/>
    <b v="0"/>
    <x v="0"/>
    <s v="music/jazz"/>
    <x v="1"/>
    <x v="17"/>
    <n v="10.521538461538462"/>
    <n v="6963.5"/>
  </r>
  <r>
    <x v="437"/>
    <x v="433"/>
    <x v="437"/>
    <n v="8100"/>
    <n v="9969"/>
    <x v="1"/>
    <n v="192"/>
    <x v="1"/>
    <s v="USD"/>
    <n v="1442120400"/>
    <n v="1442379600"/>
    <b v="0"/>
    <x v="1"/>
    <s v="film &amp; video/animation"/>
    <x v="4"/>
    <x v="10"/>
    <n v="1.2307407407407407"/>
    <n v="5080.5"/>
  </r>
  <r>
    <x v="438"/>
    <x v="434"/>
    <x v="438"/>
    <n v="8300"/>
    <n v="14827"/>
    <x v="1"/>
    <n v="247"/>
    <x v="1"/>
    <s v="USD"/>
    <n v="1362376800"/>
    <n v="1364965200"/>
    <b v="0"/>
    <x v="0"/>
    <s v="theater/plays"/>
    <x v="3"/>
    <x v="3"/>
    <n v="1.7863855421686747"/>
    <n v="7537"/>
  </r>
  <r>
    <x v="439"/>
    <x v="435"/>
    <x v="439"/>
    <n v="28400"/>
    <n v="100900"/>
    <x v="1"/>
    <n v="2293"/>
    <x v="1"/>
    <s v="USD"/>
    <n v="1478408400"/>
    <n v="1479016800"/>
    <b v="0"/>
    <x v="0"/>
    <s v="film &amp; video/science fiction"/>
    <x v="4"/>
    <x v="22"/>
    <n v="3.5528169014084505"/>
    <n v="51596.5"/>
  </r>
  <r>
    <x v="440"/>
    <x v="436"/>
    <x v="440"/>
    <n v="102500"/>
    <n v="165954"/>
    <x v="1"/>
    <n v="3131"/>
    <x v="1"/>
    <s v="USD"/>
    <n v="1498798800"/>
    <n v="1499662800"/>
    <b v="0"/>
    <x v="0"/>
    <s v="film &amp; video/television"/>
    <x v="4"/>
    <x v="19"/>
    <n v="1.6190634146341463"/>
    <n v="84542.5"/>
  </r>
  <r>
    <x v="441"/>
    <x v="437"/>
    <x v="441"/>
    <n v="7000"/>
    <n v="1744"/>
    <x v="0"/>
    <n v="32"/>
    <x v="1"/>
    <s v="USD"/>
    <n v="1335416400"/>
    <n v="1337835600"/>
    <b v="0"/>
    <x v="0"/>
    <s v="technology/wearables"/>
    <x v="2"/>
    <x v="8"/>
    <n v="0.24914285714285714"/>
    <n v="888"/>
  </r>
  <r>
    <x v="442"/>
    <x v="438"/>
    <x v="442"/>
    <n v="5400"/>
    <n v="10731"/>
    <x v="1"/>
    <n v="143"/>
    <x v="6"/>
    <s v="EUR"/>
    <n v="1504328400"/>
    <n v="1505710800"/>
    <b v="0"/>
    <x v="0"/>
    <s v="theater/plays"/>
    <x v="3"/>
    <x v="3"/>
    <n v="1.9872222222222222"/>
    <n v="5437"/>
  </r>
  <r>
    <x v="443"/>
    <x v="439"/>
    <x v="443"/>
    <n v="9300"/>
    <n v="3232"/>
    <x v="3"/>
    <n v="90"/>
    <x v="1"/>
    <s v="USD"/>
    <n v="1285822800"/>
    <n v="1287464400"/>
    <b v="0"/>
    <x v="0"/>
    <s v="theater/plays"/>
    <x v="3"/>
    <x v="3"/>
    <n v="0.34752688172043011"/>
    <n v="1661"/>
  </r>
  <r>
    <x v="444"/>
    <x v="347"/>
    <x v="444"/>
    <n v="6200"/>
    <n v="10938"/>
    <x v="1"/>
    <n v="296"/>
    <x v="1"/>
    <s v="USD"/>
    <n v="1311483600"/>
    <n v="1311656400"/>
    <b v="0"/>
    <x v="1"/>
    <s v="music/indie rock"/>
    <x v="1"/>
    <x v="7"/>
    <n v="1.7641935483870967"/>
    <n v="5617"/>
  </r>
  <r>
    <x v="445"/>
    <x v="440"/>
    <x v="445"/>
    <n v="2100"/>
    <n v="10739"/>
    <x v="1"/>
    <n v="170"/>
    <x v="1"/>
    <s v="USD"/>
    <n v="1291356000"/>
    <n v="1293170400"/>
    <b v="0"/>
    <x v="1"/>
    <s v="theater/plays"/>
    <x v="3"/>
    <x v="3"/>
    <n v="5.1138095238095236"/>
    <n v="5454.5"/>
  </r>
  <r>
    <x v="446"/>
    <x v="441"/>
    <x v="446"/>
    <n v="6800"/>
    <n v="5579"/>
    <x v="0"/>
    <n v="186"/>
    <x v="1"/>
    <s v="USD"/>
    <n v="1355810400"/>
    <n v="1355983200"/>
    <b v="0"/>
    <x v="0"/>
    <s v="technology/wearables"/>
    <x v="2"/>
    <x v="8"/>
    <n v="0.82044117647058823"/>
    <n v="2882.5"/>
  </r>
  <r>
    <x v="447"/>
    <x v="442"/>
    <x v="447"/>
    <n v="155200"/>
    <n v="37754"/>
    <x v="3"/>
    <n v="439"/>
    <x v="4"/>
    <s v="GBP"/>
    <n v="1513663200"/>
    <n v="1515045600"/>
    <b v="0"/>
    <x v="0"/>
    <s v="film &amp; video/television"/>
    <x v="4"/>
    <x v="19"/>
    <n v="0.24326030927835052"/>
    <n v="19096.5"/>
  </r>
  <r>
    <x v="448"/>
    <x v="443"/>
    <x v="448"/>
    <n v="89900"/>
    <n v="45384"/>
    <x v="0"/>
    <n v="605"/>
    <x v="1"/>
    <s v="USD"/>
    <n v="1365915600"/>
    <n v="1366088400"/>
    <b v="0"/>
    <x v="1"/>
    <s v="games/video games"/>
    <x v="6"/>
    <x v="11"/>
    <n v="0.50482758620689661"/>
    <n v="22994.5"/>
  </r>
  <r>
    <x v="449"/>
    <x v="444"/>
    <x v="449"/>
    <n v="900"/>
    <n v="8703"/>
    <x v="1"/>
    <n v="86"/>
    <x v="3"/>
    <s v="DKK"/>
    <n v="1551852000"/>
    <n v="1553317200"/>
    <b v="0"/>
    <x v="0"/>
    <s v="games/video games"/>
    <x v="6"/>
    <x v="11"/>
    <n v="9.67"/>
    <n v="4394.5"/>
  </r>
  <r>
    <x v="450"/>
    <x v="445"/>
    <x v="450"/>
    <n v="100"/>
    <n v="4"/>
    <x v="0"/>
    <n v="1"/>
    <x v="0"/>
    <s v="CAD"/>
    <n v="1540098000"/>
    <n v="1542088800"/>
    <b v="0"/>
    <x v="0"/>
    <s v="film &amp; video/animation"/>
    <x v="4"/>
    <x v="10"/>
    <n v="0.04"/>
    <n v="2.5"/>
  </r>
  <r>
    <x v="451"/>
    <x v="446"/>
    <x v="451"/>
    <n v="148400"/>
    <n v="182302"/>
    <x v="1"/>
    <n v="6286"/>
    <x v="1"/>
    <s v="USD"/>
    <n v="1500440400"/>
    <n v="1503118800"/>
    <b v="0"/>
    <x v="0"/>
    <s v="music/rock"/>
    <x v="1"/>
    <x v="1"/>
    <n v="1.2284501347708894"/>
    <n v="94294"/>
  </r>
  <r>
    <x v="452"/>
    <x v="447"/>
    <x v="452"/>
    <n v="4800"/>
    <n v="3045"/>
    <x v="0"/>
    <n v="31"/>
    <x v="1"/>
    <s v="USD"/>
    <n v="1278392400"/>
    <n v="1278478800"/>
    <b v="0"/>
    <x v="0"/>
    <s v="film &amp; video/drama"/>
    <x v="4"/>
    <x v="6"/>
    <n v="0.63437500000000002"/>
    <n v="1538"/>
  </r>
  <r>
    <x v="453"/>
    <x v="448"/>
    <x v="453"/>
    <n v="182400"/>
    <n v="102749"/>
    <x v="0"/>
    <n v="1181"/>
    <x v="1"/>
    <s v="USD"/>
    <n v="1480572000"/>
    <n v="1484114400"/>
    <b v="0"/>
    <x v="0"/>
    <s v="film &amp; video/science fiction"/>
    <x v="4"/>
    <x v="22"/>
    <n v="0.56331688596491225"/>
    <n v="51965"/>
  </r>
  <r>
    <x v="454"/>
    <x v="449"/>
    <x v="454"/>
    <n v="4000"/>
    <n v="1763"/>
    <x v="0"/>
    <n v="39"/>
    <x v="1"/>
    <s v="USD"/>
    <n v="1382331600"/>
    <n v="1385445600"/>
    <b v="0"/>
    <x v="1"/>
    <s v="film &amp; video/drama"/>
    <x v="4"/>
    <x v="6"/>
    <n v="0.44074999999999998"/>
    <n v="901"/>
  </r>
  <r>
    <x v="455"/>
    <x v="450"/>
    <x v="455"/>
    <n v="116500"/>
    <n v="137904"/>
    <x v="1"/>
    <n v="3727"/>
    <x v="1"/>
    <s v="USD"/>
    <n v="1316754000"/>
    <n v="1318741200"/>
    <b v="0"/>
    <x v="0"/>
    <s v="theater/plays"/>
    <x v="3"/>
    <x v="3"/>
    <n v="1.1837253218884121"/>
    <n v="70815.5"/>
  </r>
  <r>
    <x v="456"/>
    <x v="451"/>
    <x v="456"/>
    <n v="146400"/>
    <n v="152438"/>
    <x v="1"/>
    <n v="1605"/>
    <x v="1"/>
    <s v="USD"/>
    <n v="1518242400"/>
    <n v="1518242400"/>
    <b v="0"/>
    <x v="1"/>
    <s v="music/indie rock"/>
    <x v="1"/>
    <x v="7"/>
    <n v="1.041243169398907"/>
    <n v="77021.5"/>
  </r>
  <r>
    <x v="457"/>
    <x v="452"/>
    <x v="457"/>
    <n v="5000"/>
    <n v="1332"/>
    <x v="0"/>
    <n v="46"/>
    <x v="1"/>
    <s v="USD"/>
    <n v="1476421200"/>
    <n v="1476594000"/>
    <b v="0"/>
    <x v="0"/>
    <s v="theater/plays"/>
    <x v="3"/>
    <x v="3"/>
    <n v="0.26640000000000003"/>
    <n v="689"/>
  </r>
  <r>
    <x v="458"/>
    <x v="453"/>
    <x v="458"/>
    <n v="33800"/>
    <n v="118706"/>
    <x v="1"/>
    <n v="2120"/>
    <x v="1"/>
    <s v="USD"/>
    <n v="1269752400"/>
    <n v="1273554000"/>
    <b v="0"/>
    <x v="0"/>
    <s v="theater/plays"/>
    <x v="3"/>
    <x v="3"/>
    <n v="3.5120118343195266"/>
    <n v="60413"/>
  </r>
  <r>
    <x v="459"/>
    <x v="454"/>
    <x v="459"/>
    <n v="6300"/>
    <n v="5674"/>
    <x v="0"/>
    <n v="105"/>
    <x v="1"/>
    <s v="USD"/>
    <n v="1419746400"/>
    <n v="1421906400"/>
    <b v="0"/>
    <x v="0"/>
    <s v="film &amp; video/documentary"/>
    <x v="4"/>
    <x v="4"/>
    <n v="0.90063492063492068"/>
    <n v="2889.5"/>
  </r>
  <r>
    <x v="460"/>
    <x v="455"/>
    <x v="460"/>
    <n v="2400"/>
    <n v="4119"/>
    <x v="1"/>
    <n v="50"/>
    <x v="1"/>
    <s v="USD"/>
    <n v="1281330000"/>
    <n v="1281589200"/>
    <b v="0"/>
    <x v="0"/>
    <s v="theater/plays"/>
    <x v="3"/>
    <x v="3"/>
    <n v="1.7162500000000001"/>
    <n v="2084.5"/>
  </r>
  <r>
    <x v="461"/>
    <x v="456"/>
    <x v="461"/>
    <n v="98800"/>
    <n v="139354"/>
    <x v="1"/>
    <n v="2080"/>
    <x v="1"/>
    <s v="USD"/>
    <n v="1398661200"/>
    <n v="1400389200"/>
    <b v="0"/>
    <x v="0"/>
    <s v="film &amp; video/drama"/>
    <x v="4"/>
    <x v="6"/>
    <n v="1.4104655870445344"/>
    <n v="70717"/>
  </r>
  <r>
    <x v="462"/>
    <x v="457"/>
    <x v="462"/>
    <n v="188800"/>
    <n v="57734"/>
    <x v="0"/>
    <n v="535"/>
    <x v="1"/>
    <s v="USD"/>
    <n v="1359525600"/>
    <n v="1362808800"/>
    <b v="0"/>
    <x v="0"/>
    <s v="games/mobile games"/>
    <x v="6"/>
    <x v="20"/>
    <n v="0.30579449152542371"/>
    <n v="29134.5"/>
  </r>
  <r>
    <x v="463"/>
    <x v="458"/>
    <x v="463"/>
    <n v="134300"/>
    <n v="145265"/>
    <x v="1"/>
    <n v="2105"/>
    <x v="1"/>
    <s v="USD"/>
    <n v="1388469600"/>
    <n v="1388815200"/>
    <b v="0"/>
    <x v="0"/>
    <s v="film &amp; video/animation"/>
    <x v="4"/>
    <x v="10"/>
    <n v="1.0816455696202532"/>
    <n v="73685"/>
  </r>
  <r>
    <x v="464"/>
    <x v="459"/>
    <x v="464"/>
    <n v="71200"/>
    <n v="95020"/>
    <x v="1"/>
    <n v="2436"/>
    <x v="1"/>
    <s v="USD"/>
    <n v="1518328800"/>
    <n v="1519538400"/>
    <b v="0"/>
    <x v="0"/>
    <s v="theater/plays"/>
    <x v="3"/>
    <x v="3"/>
    <n v="1.3345505617977529"/>
    <n v="48728"/>
  </r>
  <r>
    <x v="465"/>
    <x v="460"/>
    <x v="465"/>
    <n v="4700"/>
    <n v="8829"/>
    <x v="1"/>
    <n v="80"/>
    <x v="1"/>
    <s v="USD"/>
    <n v="1517032800"/>
    <n v="1517810400"/>
    <b v="0"/>
    <x v="0"/>
    <s v="publishing/translations"/>
    <x v="5"/>
    <x v="18"/>
    <n v="1.8785106382978722"/>
    <n v="4454.5"/>
  </r>
  <r>
    <x v="466"/>
    <x v="461"/>
    <x v="466"/>
    <n v="1200"/>
    <n v="3984"/>
    <x v="1"/>
    <n v="42"/>
    <x v="1"/>
    <s v="USD"/>
    <n v="1368594000"/>
    <n v="1370581200"/>
    <b v="0"/>
    <x v="1"/>
    <s v="technology/wearables"/>
    <x v="2"/>
    <x v="8"/>
    <n v="3.32"/>
    <n v="2013"/>
  </r>
  <r>
    <x v="467"/>
    <x v="462"/>
    <x v="467"/>
    <n v="1400"/>
    <n v="8053"/>
    <x v="1"/>
    <n v="139"/>
    <x v="0"/>
    <s v="CAD"/>
    <n v="1448258400"/>
    <n v="1448863200"/>
    <b v="0"/>
    <x v="1"/>
    <s v="technology/web"/>
    <x v="2"/>
    <x v="2"/>
    <n v="5.7521428571428572"/>
    <n v="4096"/>
  </r>
  <r>
    <x v="468"/>
    <x v="463"/>
    <x v="468"/>
    <n v="4000"/>
    <n v="1620"/>
    <x v="0"/>
    <n v="16"/>
    <x v="1"/>
    <s v="USD"/>
    <n v="1555218000"/>
    <n v="1556600400"/>
    <b v="0"/>
    <x v="0"/>
    <s v="theater/plays"/>
    <x v="3"/>
    <x v="3"/>
    <n v="0.40500000000000003"/>
    <n v="818"/>
  </r>
  <r>
    <x v="469"/>
    <x v="464"/>
    <x v="469"/>
    <n v="5600"/>
    <n v="10328"/>
    <x v="1"/>
    <n v="159"/>
    <x v="1"/>
    <s v="USD"/>
    <n v="1431925200"/>
    <n v="1432098000"/>
    <b v="0"/>
    <x v="0"/>
    <s v="film &amp; video/drama"/>
    <x v="4"/>
    <x v="6"/>
    <n v="1.8442857142857143"/>
    <n v="5243.5"/>
  </r>
  <r>
    <x v="470"/>
    <x v="465"/>
    <x v="470"/>
    <n v="3600"/>
    <n v="10289"/>
    <x v="1"/>
    <n v="381"/>
    <x v="1"/>
    <s v="USD"/>
    <n v="1481522400"/>
    <n v="1482127200"/>
    <b v="0"/>
    <x v="0"/>
    <s v="technology/wearables"/>
    <x v="2"/>
    <x v="8"/>
    <n v="2.8580555555555556"/>
    <n v="5335"/>
  </r>
  <r>
    <x v="471"/>
    <x v="197"/>
    <x v="471"/>
    <n v="3100"/>
    <n v="9889"/>
    <x v="1"/>
    <n v="194"/>
    <x v="4"/>
    <s v="GBP"/>
    <n v="1335934800"/>
    <n v="1335934800"/>
    <b v="0"/>
    <x v="1"/>
    <s v="food/food trucks"/>
    <x v="0"/>
    <x v="0"/>
    <n v="3.19"/>
    <n v="5041.5"/>
  </r>
  <r>
    <x v="472"/>
    <x v="466"/>
    <x v="472"/>
    <n v="153800"/>
    <n v="60342"/>
    <x v="0"/>
    <n v="575"/>
    <x v="1"/>
    <s v="USD"/>
    <n v="1552280400"/>
    <n v="1556946000"/>
    <b v="0"/>
    <x v="0"/>
    <s v="music/rock"/>
    <x v="1"/>
    <x v="1"/>
    <n v="0.39234070221066319"/>
    <n v="30458.5"/>
  </r>
  <r>
    <x v="473"/>
    <x v="467"/>
    <x v="473"/>
    <n v="5000"/>
    <n v="8907"/>
    <x v="1"/>
    <n v="106"/>
    <x v="1"/>
    <s v="USD"/>
    <n v="1529989200"/>
    <n v="1530075600"/>
    <b v="0"/>
    <x v="0"/>
    <s v="music/electric music"/>
    <x v="1"/>
    <x v="5"/>
    <n v="1.7814000000000001"/>
    <n v="4506.5"/>
  </r>
  <r>
    <x v="474"/>
    <x v="468"/>
    <x v="474"/>
    <n v="4000"/>
    <n v="14606"/>
    <x v="1"/>
    <n v="142"/>
    <x v="1"/>
    <s v="USD"/>
    <n v="1418709600"/>
    <n v="1418796000"/>
    <b v="0"/>
    <x v="0"/>
    <s v="film &amp; video/television"/>
    <x v="4"/>
    <x v="19"/>
    <n v="3.6515"/>
    <n v="7374"/>
  </r>
  <r>
    <x v="475"/>
    <x v="469"/>
    <x v="475"/>
    <n v="7400"/>
    <n v="8432"/>
    <x v="1"/>
    <n v="211"/>
    <x v="1"/>
    <s v="USD"/>
    <n v="1372136400"/>
    <n v="1372482000"/>
    <b v="0"/>
    <x v="1"/>
    <s v="publishing/translations"/>
    <x v="5"/>
    <x v="18"/>
    <n v="1.1394594594594594"/>
    <n v="4321.5"/>
  </r>
  <r>
    <x v="476"/>
    <x v="470"/>
    <x v="476"/>
    <n v="191500"/>
    <n v="57122"/>
    <x v="0"/>
    <n v="1120"/>
    <x v="1"/>
    <s v="USD"/>
    <n v="1533877200"/>
    <n v="1534395600"/>
    <b v="0"/>
    <x v="0"/>
    <s v="publishing/fiction"/>
    <x v="5"/>
    <x v="13"/>
    <n v="0.29828720626631855"/>
    <n v="29121"/>
  </r>
  <r>
    <x v="477"/>
    <x v="471"/>
    <x v="477"/>
    <n v="8500"/>
    <n v="4613"/>
    <x v="0"/>
    <n v="113"/>
    <x v="1"/>
    <s v="USD"/>
    <n v="1309064400"/>
    <n v="1311397200"/>
    <b v="0"/>
    <x v="0"/>
    <s v="film &amp; video/science fiction"/>
    <x v="4"/>
    <x v="22"/>
    <n v="0.54270588235294115"/>
    <n v="2363"/>
  </r>
  <r>
    <x v="478"/>
    <x v="472"/>
    <x v="478"/>
    <n v="68800"/>
    <n v="162603"/>
    <x v="1"/>
    <n v="2756"/>
    <x v="1"/>
    <s v="USD"/>
    <n v="1425877200"/>
    <n v="1426914000"/>
    <b v="0"/>
    <x v="0"/>
    <s v="technology/wearables"/>
    <x v="2"/>
    <x v="8"/>
    <n v="2.3634156976744185"/>
    <n v="82679.5"/>
  </r>
  <r>
    <x v="479"/>
    <x v="473"/>
    <x v="479"/>
    <n v="2400"/>
    <n v="12310"/>
    <x v="1"/>
    <n v="173"/>
    <x v="4"/>
    <s v="GBP"/>
    <n v="1501304400"/>
    <n v="1501477200"/>
    <b v="0"/>
    <x v="0"/>
    <s v="food/food trucks"/>
    <x v="0"/>
    <x v="0"/>
    <n v="5.1291666666666664"/>
    <n v="6241.5"/>
  </r>
  <r>
    <x v="480"/>
    <x v="474"/>
    <x v="480"/>
    <n v="8600"/>
    <n v="8656"/>
    <x v="1"/>
    <n v="87"/>
    <x v="1"/>
    <s v="USD"/>
    <n v="1268287200"/>
    <n v="1269061200"/>
    <b v="0"/>
    <x v="1"/>
    <s v="photography/photography books"/>
    <x v="7"/>
    <x v="14"/>
    <n v="1.0065116279069768"/>
    <n v="4371.5"/>
  </r>
  <r>
    <x v="481"/>
    <x v="475"/>
    <x v="481"/>
    <n v="196600"/>
    <n v="159931"/>
    <x v="0"/>
    <n v="1538"/>
    <x v="1"/>
    <s v="USD"/>
    <n v="1412139600"/>
    <n v="1415772000"/>
    <b v="0"/>
    <x v="1"/>
    <s v="theater/plays"/>
    <x v="3"/>
    <x v="3"/>
    <n v="0.81348423194303154"/>
    <n v="80734.5"/>
  </r>
  <r>
    <x v="482"/>
    <x v="476"/>
    <x v="482"/>
    <n v="4200"/>
    <n v="689"/>
    <x v="0"/>
    <n v="9"/>
    <x v="1"/>
    <s v="USD"/>
    <n v="1330063200"/>
    <n v="1331013600"/>
    <b v="0"/>
    <x v="1"/>
    <s v="publishing/fiction"/>
    <x v="5"/>
    <x v="13"/>
    <n v="0.16404761904761905"/>
    <n v="349"/>
  </r>
  <r>
    <x v="483"/>
    <x v="477"/>
    <x v="483"/>
    <n v="91400"/>
    <n v="48236"/>
    <x v="0"/>
    <n v="554"/>
    <x v="1"/>
    <s v="USD"/>
    <n v="1576130400"/>
    <n v="1576735200"/>
    <b v="0"/>
    <x v="0"/>
    <s v="theater/plays"/>
    <x v="3"/>
    <x v="3"/>
    <n v="0.52774617067833696"/>
    <n v="24395"/>
  </r>
  <r>
    <x v="484"/>
    <x v="478"/>
    <x v="484"/>
    <n v="29600"/>
    <n v="77021"/>
    <x v="1"/>
    <n v="1572"/>
    <x v="4"/>
    <s v="GBP"/>
    <n v="1407128400"/>
    <n v="1411362000"/>
    <b v="0"/>
    <x v="1"/>
    <s v="food/food trucks"/>
    <x v="0"/>
    <x v="0"/>
    <n v="2.6020608108108108"/>
    <n v="39296.5"/>
  </r>
  <r>
    <x v="485"/>
    <x v="479"/>
    <x v="485"/>
    <n v="90600"/>
    <n v="27844"/>
    <x v="0"/>
    <n v="648"/>
    <x v="4"/>
    <s v="GBP"/>
    <n v="1560142800"/>
    <n v="1563685200"/>
    <b v="0"/>
    <x v="0"/>
    <s v="theater/plays"/>
    <x v="3"/>
    <x v="3"/>
    <n v="0.30732891832229581"/>
    <n v="14246"/>
  </r>
  <r>
    <x v="486"/>
    <x v="480"/>
    <x v="486"/>
    <n v="5200"/>
    <n v="702"/>
    <x v="0"/>
    <n v="21"/>
    <x v="4"/>
    <s v="GBP"/>
    <n v="1520575200"/>
    <n v="1521867600"/>
    <b v="0"/>
    <x v="1"/>
    <s v="publishing/translations"/>
    <x v="5"/>
    <x v="18"/>
    <n v="0.13500000000000001"/>
    <n v="361.5"/>
  </r>
  <r>
    <x v="487"/>
    <x v="481"/>
    <x v="487"/>
    <n v="110300"/>
    <n v="197024"/>
    <x v="1"/>
    <n v="2346"/>
    <x v="1"/>
    <s v="USD"/>
    <n v="1492664400"/>
    <n v="1495515600"/>
    <b v="0"/>
    <x v="0"/>
    <s v="theater/plays"/>
    <x v="3"/>
    <x v="3"/>
    <n v="1.7862556663644606"/>
    <n v="99685"/>
  </r>
  <r>
    <x v="488"/>
    <x v="482"/>
    <x v="488"/>
    <n v="5300"/>
    <n v="11663"/>
    <x v="1"/>
    <n v="115"/>
    <x v="1"/>
    <s v="USD"/>
    <n v="1454479200"/>
    <n v="1455948000"/>
    <b v="0"/>
    <x v="0"/>
    <s v="theater/plays"/>
    <x v="3"/>
    <x v="3"/>
    <n v="2.2005660377358489"/>
    <n v="5889"/>
  </r>
  <r>
    <x v="489"/>
    <x v="483"/>
    <x v="489"/>
    <n v="9200"/>
    <n v="9339"/>
    <x v="1"/>
    <n v="85"/>
    <x v="6"/>
    <s v="EUR"/>
    <n v="1281934800"/>
    <n v="1282366800"/>
    <b v="0"/>
    <x v="0"/>
    <s v="technology/wearables"/>
    <x v="2"/>
    <x v="8"/>
    <n v="1.015108695652174"/>
    <n v="4712"/>
  </r>
  <r>
    <x v="490"/>
    <x v="484"/>
    <x v="490"/>
    <n v="2400"/>
    <n v="4596"/>
    <x v="1"/>
    <n v="144"/>
    <x v="1"/>
    <s v="USD"/>
    <n v="1573970400"/>
    <n v="1574575200"/>
    <b v="0"/>
    <x v="0"/>
    <s v="journalism/audio"/>
    <x v="8"/>
    <x v="23"/>
    <n v="1.915"/>
    <n v="2370"/>
  </r>
  <r>
    <x v="491"/>
    <x v="485"/>
    <x v="491"/>
    <n v="56800"/>
    <n v="173437"/>
    <x v="1"/>
    <n v="2443"/>
    <x v="1"/>
    <s v="USD"/>
    <n v="1372654800"/>
    <n v="1374901200"/>
    <b v="0"/>
    <x v="1"/>
    <s v="food/food trucks"/>
    <x v="0"/>
    <x v="0"/>
    <n v="3.0534683098591549"/>
    <n v="87940"/>
  </r>
  <r>
    <x v="492"/>
    <x v="486"/>
    <x v="492"/>
    <n v="191000"/>
    <n v="45831"/>
    <x v="3"/>
    <n v="595"/>
    <x v="1"/>
    <s v="USD"/>
    <n v="1275886800"/>
    <n v="1278910800"/>
    <b v="1"/>
    <x v="1"/>
    <s v="film &amp; video/shorts"/>
    <x v="4"/>
    <x v="12"/>
    <n v="0.23995287958115183"/>
    <n v="23213"/>
  </r>
  <r>
    <x v="493"/>
    <x v="487"/>
    <x v="493"/>
    <n v="900"/>
    <n v="6514"/>
    <x v="1"/>
    <n v="64"/>
    <x v="1"/>
    <s v="USD"/>
    <n v="1561784400"/>
    <n v="1562907600"/>
    <b v="0"/>
    <x v="0"/>
    <s v="photography/photography books"/>
    <x v="7"/>
    <x v="14"/>
    <n v="7.2377777777777776"/>
    <n v="3289"/>
  </r>
  <r>
    <x v="494"/>
    <x v="488"/>
    <x v="494"/>
    <n v="2500"/>
    <n v="13684"/>
    <x v="1"/>
    <n v="268"/>
    <x v="1"/>
    <s v="USD"/>
    <n v="1332392400"/>
    <n v="1332478800"/>
    <b v="0"/>
    <x v="0"/>
    <s v="technology/wearables"/>
    <x v="2"/>
    <x v="8"/>
    <n v="5.4736000000000002"/>
    <n v="6976"/>
  </r>
  <r>
    <x v="495"/>
    <x v="489"/>
    <x v="495"/>
    <n v="3200"/>
    <n v="13264"/>
    <x v="1"/>
    <n v="195"/>
    <x v="3"/>
    <s v="DKK"/>
    <n v="1402376400"/>
    <n v="1402722000"/>
    <b v="0"/>
    <x v="0"/>
    <s v="theater/plays"/>
    <x v="3"/>
    <x v="3"/>
    <n v="4.1449999999999996"/>
    <n v="6729.5"/>
  </r>
  <r>
    <x v="496"/>
    <x v="490"/>
    <x v="496"/>
    <n v="183800"/>
    <n v="1667"/>
    <x v="0"/>
    <n v="54"/>
    <x v="1"/>
    <s v="USD"/>
    <n v="1495342800"/>
    <n v="1496811600"/>
    <b v="0"/>
    <x v="0"/>
    <s v="film &amp; video/animation"/>
    <x v="4"/>
    <x v="10"/>
    <n v="9.0696409140369975E-3"/>
    <n v="860.5"/>
  </r>
  <r>
    <x v="497"/>
    <x v="491"/>
    <x v="497"/>
    <n v="9800"/>
    <n v="3349"/>
    <x v="0"/>
    <n v="120"/>
    <x v="1"/>
    <s v="USD"/>
    <n v="1482213600"/>
    <n v="1482213600"/>
    <b v="0"/>
    <x v="1"/>
    <s v="technology/wearables"/>
    <x v="2"/>
    <x v="8"/>
    <n v="0.34173469387755101"/>
    <n v="1734.5"/>
  </r>
  <r>
    <x v="498"/>
    <x v="492"/>
    <x v="498"/>
    <n v="193400"/>
    <n v="46317"/>
    <x v="0"/>
    <n v="579"/>
    <x v="3"/>
    <s v="DKK"/>
    <n v="1420092000"/>
    <n v="1420264800"/>
    <b v="0"/>
    <x v="0"/>
    <s v="technology/web"/>
    <x v="2"/>
    <x v="2"/>
    <n v="0.239488107549121"/>
    <n v="23448"/>
  </r>
  <r>
    <x v="499"/>
    <x v="493"/>
    <x v="499"/>
    <n v="163800"/>
    <n v="78743"/>
    <x v="0"/>
    <n v="2072"/>
    <x v="1"/>
    <s v="USD"/>
    <n v="1458018000"/>
    <n v="1458450000"/>
    <b v="0"/>
    <x v="1"/>
    <s v="film &amp; video/documentary"/>
    <x v="4"/>
    <x v="4"/>
    <n v="0.48072649572649573"/>
    <n v="40407.5"/>
  </r>
  <r>
    <x v="500"/>
    <x v="494"/>
    <x v="500"/>
    <n v="100"/>
    <n v="0"/>
    <x v="0"/>
    <n v="0"/>
    <x v="1"/>
    <s v="USD"/>
    <n v="1367384400"/>
    <n v="1369803600"/>
    <b v="0"/>
    <x v="1"/>
    <s v="theater/plays"/>
    <x v="3"/>
    <x v="3"/>
    <n v="0"/>
    <n v="0"/>
  </r>
  <r>
    <x v="501"/>
    <x v="495"/>
    <x v="501"/>
    <n v="153600"/>
    <n v="107743"/>
    <x v="0"/>
    <n v="1796"/>
    <x v="1"/>
    <s v="USD"/>
    <n v="1363064400"/>
    <n v="1363237200"/>
    <b v="0"/>
    <x v="0"/>
    <s v="film &amp; video/documentary"/>
    <x v="4"/>
    <x v="4"/>
    <n v="0.70145182291666663"/>
    <n v="54769.5"/>
  </r>
  <r>
    <x v="502"/>
    <x v="212"/>
    <x v="502"/>
    <n v="1300"/>
    <n v="6889"/>
    <x v="1"/>
    <n v="186"/>
    <x v="2"/>
    <s v="AUD"/>
    <n v="1343365200"/>
    <n v="1345870800"/>
    <b v="0"/>
    <x v="1"/>
    <s v="games/video games"/>
    <x v="6"/>
    <x v="11"/>
    <n v="5.2992307692307694"/>
    <n v="3537.5"/>
  </r>
  <r>
    <x v="503"/>
    <x v="496"/>
    <x v="503"/>
    <n v="25500"/>
    <n v="45983"/>
    <x v="1"/>
    <n v="460"/>
    <x v="1"/>
    <s v="USD"/>
    <n v="1435726800"/>
    <n v="1437454800"/>
    <b v="0"/>
    <x v="0"/>
    <s v="film &amp; video/drama"/>
    <x v="4"/>
    <x v="6"/>
    <n v="1.8032549019607844"/>
    <n v="23221.5"/>
  </r>
  <r>
    <x v="504"/>
    <x v="497"/>
    <x v="504"/>
    <n v="7500"/>
    <n v="6924"/>
    <x v="0"/>
    <n v="62"/>
    <x v="6"/>
    <s v="EUR"/>
    <n v="1431925200"/>
    <n v="1432011600"/>
    <b v="0"/>
    <x v="0"/>
    <s v="music/rock"/>
    <x v="1"/>
    <x v="1"/>
    <n v="0.92320000000000002"/>
    <n v="3493"/>
  </r>
  <r>
    <x v="505"/>
    <x v="498"/>
    <x v="505"/>
    <n v="89900"/>
    <n v="12497"/>
    <x v="0"/>
    <n v="347"/>
    <x v="1"/>
    <s v="USD"/>
    <n v="1362722400"/>
    <n v="1366347600"/>
    <b v="0"/>
    <x v="1"/>
    <s v="publishing/radio &amp; podcasts"/>
    <x v="5"/>
    <x v="15"/>
    <n v="0.13901001112347053"/>
    <n v="6422"/>
  </r>
  <r>
    <x v="506"/>
    <x v="499"/>
    <x v="506"/>
    <n v="18000"/>
    <n v="166874"/>
    <x v="1"/>
    <n v="2528"/>
    <x v="1"/>
    <s v="USD"/>
    <n v="1511416800"/>
    <n v="1512885600"/>
    <b v="0"/>
    <x v="1"/>
    <s v="theater/plays"/>
    <x v="3"/>
    <x v="3"/>
    <n v="9.2707777777777771"/>
    <n v="84701"/>
  </r>
  <r>
    <x v="507"/>
    <x v="500"/>
    <x v="507"/>
    <n v="2100"/>
    <n v="837"/>
    <x v="0"/>
    <n v="19"/>
    <x v="1"/>
    <s v="USD"/>
    <n v="1365483600"/>
    <n v="1369717200"/>
    <b v="0"/>
    <x v="1"/>
    <s v="technology/web"/>
    <x v="2"/>
    <x v="2"/>
    <n v="0.39857142857142858"/>
    <n v="428"/>
  </r>
  <r>
    <x v="508"/>
    <x v="501"/>
    <x v="508"/>
    <n v="172700"/>
    <n v="193820"/>
    <x v="1"/>
    <n v="3657"/>
    <x v="1"/>
    <s v="USD"/>
    <n v="1532840400"/>
    <n v="1534654800"/>
    <b v="0"/>
    <x v="0"/>
    <s v="theater/plays"/>
    <x v="3"/>
    <x v="3"/>
    <n v="1.1222929936305732"/>
    <n v="98738.5"/>
  </r>
  <r>
    <x v="509"/>
    <x v="173"/>
    <x v="509"/>
    <n v="168500"/>
    <n v="119510"/>
    <x v="0"/>
    <n v="1258"/>
    <x v="1"/>
    <s v="USD"/>
    <n v="1336194000"/>
    <n v="1337058000"/>
    <b v="0"/>
    <x v="0"/>
    <s v="theater/plays"/>
    <x v="3"/>
    <x v="3"/>
    <n v="0.70925816023738875"/>
    <n v="60384"/>
  </r>
  <r>
    <x v="510"/>
    <x v="502"/>
    <x v="510"/>
    <n v="7800"/>
    <n v="9289"/>
    <x v="1"/>
    <n v="131"/>
    <x v="2"/>
    <s v="AUD"/>
    <n v="1527742800"/>
    <n v="1529816400"/>
    <b v="0"/>
    <x v="0"/>
    <s v="film &amp; video/drama"/>
    <x v="4"/>
    <x v="6"/>
    <n v="1.1908974358974358"/>
    <n v="4710"/>
  </r>
  <r>
    <x v="511"/>
    <x v="503"/>
    <x v="511"/>
    <n v="147800"/>
    <n v="35498"/>
    <x v="0"/>
    <n v="362"/>
    <x v="1"/>
    <s v="USD"/>
    <n v="1564030800"/>
    <n v="1564894800"/>
    <b v="0"/>
    <x v="0"/>
    <s v="theater/plays"/>
    <x v="3"/>
    <x v="3"/>
    <n v="0.24017591339648173"/>
    <n v="17930"/>
  </r>
  <r>
    <x v="512"/>
    <x v="504"/>
    <x v="512"/>
    <n v="9100"/>
    <n v="12678"/>
    <x v="1"/>
    <n v="239"/>
    <x v="1"/>
    <s v="USD"/>
    <n v="1404536400"/>
    <n v="1404622800"/>
    <b v="0"/>
    <x v="1"/>
    <s v="games/video games"/>
    <x v="6"/>
    <x v="11"/>
    <n v="1.3931868131868133"/>
    <n v="6458.5"/>
  </r>
  <r>
    <x v="513"/>
    <x v="505"/>
    <x v="513"/>
    <n v="8300"/>
    <n v="3260"/>
    <x v="3"/>
    <n v="35"/>
    <x v="1"/>
    <s v="USD"/>
    <n v="1284008400"/>
    <n v="1284181200"/>
    <b v="0"/>
    <x v="0"/>
    <s v="film &amp; video/television"/>
    <x v="4"/>
    <x v="19"/>
    <n v="0.39277108433734942"/>
    <n v="1647.5"/>
  </r>
  <r>
    <x v="514"/>
    <x v="506"/>
    <x v="514"/>
    <n v="138700"/>
    <n v="31123"/>
    <x v="3"/>
    <n v="528"/>
    <x v="5"/>
    <s v="CHF"/>
    <n v="1386309600"/>
    <n v="1386741600"/>
    <b v="0"/>
    <x v="1"/>
    <s v="music/rock"/>
    <x v="1"/>
    <x v="1"/>
    <n v="0.22439077144917088"/>
    <n v="15825.5"/>
  </r>
  <r>
    <x v="515"/>
    <x v="507"/>
    <x v="515"/>
    <n v="8600"/>
    <n v="4797"/>
    <x v="0"/>
    <n v="133"/>
    <x v="0"/>
    <s v="CAD"/>
    <n v="1324620000"/>
    <n v="1324792800"/>
    <b v="0"/>
    <x v="1"/>
    <s v="theater/plays"/>
    <x v="3"/>
    <x v="3"/>
    <n v="0.55779069767441858"/>
    <n v="2465"/>
  </r>
  <r>
    <x v="516"/>
    <x v="508"/>
    <x v="516"/>
    <n v="125400"/>
    <n v="53324"/>
    <x v="0"/>
    <n v="846"/>
    <x v="1"/>
    <s v="USD"/>
    <n v="1281070800"/>
    <n v="1284354000"/>
    <b v="0"/>
    <x v="0"/>
    <s v="publishing/nonfiction"/>
    <x v="5"/>
    <x v="9"/>
    <n v="0.42523125996810207"/>
    <n v="27085"/>
  </r>
  <r>
    <x v="517"/>
    <x v="509"/>
    <x v="517"/>
    <n v="5900"/>
    <n v="6608"/>
    <x v="1"/>
    <n v="78"/>
    <x v="1"/>
    <s v="USD"/>
    <n v="1493960400"/>
    <n v="1494392400"/>
    <b v="0"/>
    <x v="0"/>
    <s v="food/food trucks"/>
    <x v="0"/>
    <x v="0"/>
    <n v="1.1200000000000001"/>
    <n v="3343"/>
  </r>
  <r>
    <x v="518"/>
    <x v="510"/>
    <x v="518"/>
    <n v="8800"/>
    <n v="622"/>
    <x v="0"/>
    <n v="10"/>
    <x v="1"/>
    <s v="USD"/>
    <n v="1519365600"/>
    <n v="1519538400"/>
    <b v="0"/>
    <x v="1"/>
    <s v="film &amp; video/animation"/>
    <x v="4"/>
    <x v="10"/>
    <n v="7.0681818181818179E-2"/>
    <n v="316"/>
  </r>
  <r>
    <x v="519"/>
    <x v="511"/>
    <x v="519"/>
    <n v="177700"/>
    <n v="180802"/>
    <x v="1"/>
    <n v="1773"/>
    <x v="1"/>
    <s v="USD"/>
    <n v="1420696800"/>
    <n v="1421906400"/>
    <b v="0"/>
    <x v="1"/>
    <s v="music/rock"/>
    <x v="1"/>
    <x v="1"/>
    <n v="1.0174563871693867"/>
    <n v="91287.5"/>
  </r>
  <r>
    <x v="520"/>
    <x v="512"/>
    <x v="520"/>
    <n v="800"/>
    <n v="3406"/>
    <x v="1"/>
    <n v="32"/>
    <x v="1"/>
    <s v="USD"/>
    <n v="1555650000"/>
    <n v="1555909200"/>
    <b v="0"/>
    <x v="0"/>
    <s v="theater/plays"/>
    <x v="3"/>
    <x v="3"/>
    <n v="4.2575000000000003"/>
    <n v="1719"/>
  </r>
  <r>
    <x v="521"/>
    <x v="513"/>
    <x v="47"/>
    <n v="7600"/>
    <n v="11061"/>
    <x v="1"/>
    <n v="369"/>
    <x v="1"/>
    <s v="USD"/>
    <n v="1471928400"/>
    <n v="1472446800"/>
    <b v="0"/>
    <x v="1"/>
    <s v="film &amp; video/drama"/>
    <x v="4"/>
    <x v="6"/>
    <n v="1.4553947368421052"/>
    <n v="5715"/>
  </r>
  <r>
    <x v="522"/>
    <x v="514"/>
    <x v="521"/>
    <n v="50500"/>
    <n v="16389"/>
    <x v="0"/>
    <n v="191"/>
    <x v="1"/>
    <s v="USD"/>
    <n v="1341291600"/>
    <n v="1342328400"/>
    <b v="0"/>
    <x v="0"/>
    <s v="film &amp; video/shorts"/>
    <x v="4"/>
    <x v="12"/>
    <n v="0.32453465346534655"/>
    <n v="8290"/>
  </r>
  <r>
    <x v="523"/>
    <x v="515"/>
    <x v="522"/>
    <n v="900"/>
    <n v="6303"/>
    <x v="1"/>
    <n v="89"/>
    <x v="1"/>
    <s v="USD"/>
    <n v="1267682400"/>
    <n v="1268114400"/>
    <b v="0"/>
    <x v="0"/>
    <s v="film &amp; video/shorts"/>
    <x v="4"/>
    <x v="12"/>
    <n v="7.003333333333333"/>
    <n v="3196"/>
  </r>
  <r>
    <x v="524"/>
    <x v="516"/>
    <x v="523"/>
    <n v="96700"/>
    <n v="81136"/>
    <x v="0"/>
    <n v="1979"/>
    <x v="1"/>
    <s v="USD"/>
    <n v="1272258000"/>
    <n v="1273381200"/>
    <b v="0"/>
    <x v="0"/>
    <s v="theater/plays"/>
    <x v="3"/>
    <x v="3"/>
    <n v="0.83904860392967939"/>
    <n v="41557.5"/>
  </r>
  <r>
    <x v="525"/>
    <x v="517"/>
    <x v="524"/>
    <n v="2100"/>
    <n v="1768"/>
    <x v="0"/>
    <n v="63"/>
    <x v="1"/>
    <s v="USD"/>
    <n v="1290492000"/>
    <n v="1290837600"/>
    <b v="0"/>
    <x v="0"/>
    <s v="technology/wearables"/>
    <x v="2"/>
    <x v="8"/>
    <n v="0.84190476190476193"/>
    <n v="915.5"/>
  </r>
  <r>
    <x v="526"/>
    <x v="518"/>
    <x v="525"/>
    <n v="8300"/>
    <n v="12944"/>
    <x v="1"/>
    <n v="147"/>
    <x v="1"/>
    <s v="USD"/>
    <n v="1451109600"/>
    <n v="1454306400"/>
    <b v="0"/>
    <x v="1"/>
    <s v="theater/plays"/>
    <x v="3"/>
    <x v="3"/>
    <n v="1.5595180722891566"/>
    <n v="6545.5"/>
  </r>
  <r>
    <x v="527"/>
    <x v="519"/>
    <x v="526"/>
    <n v="189200"/>
    <n v="188480"/>
    <x v="0"/>
    <n v="6080"/>
    <x v="0"/>
    <s v="CAD"/>
    <n v="1454652000"/>
    <n v="1457762400"/>
    <b v="0"/>
    <x v="0"/>
    <s v="film &amp; video/animation"/>
    <x v="4"/>
    <x v="10"/>
    <n v="0.99619450317124736"/>
    <n v="97280"/>
  </r>
  <r>
    <x v="528"/>
    <x v="520"/>
    <x v="527"/>
    <n v="9000"/>
    <n v="7227"/>
    <x v="0"/>
    <n v="80"/>
    <x v="4"/>
    <s v="GBP"/>
    <n v="1385186400"/>
    <n v="1389074400"/>
    <b v="0"/>
    <x v="0"/>
    <s v="music/indie rock"/>
    <x v="1"/>
    <x v="7"/>
    <n v="0.80300000000000005"/>
    <n v="3653.5"/>
  </r>
  <r>
    <x v="529"/>
    <x v="521"/>
    <x v="528"/>
    <n v="5100"/>
    <n v="574"/>
    <x v="0"/>
    <n v="9"/>
    <x v="1"/>
    <s v="USD"/>
    <n v="1399698000"/>
    <n v="1402117200"/>
    <b v="0"/>
    <x v="0"/>
    <s v="games/video games"/>
    <x v="6"/>
    <x v="11"/>
    <n v="0.11254901960784314"/>
    <n v="291.5"/>
  </r>
  <r>
    <x v="530"/>
    <x v="522"/>
    <x v="529"/>
    <n v="105000"/>
    <n v="96328"/>
    <x v="0"/>
    <n v="1784"/>
    <x v="1"/>
    <s v="USD"/>
    <n v="1283230800"/>
    <n v="1284440400"/>
    <b v="0"/>
    <x v="1"/>
    <s v="publishing/fiction"/>
    <x v="5"/>
    <x v="13"/>
    <n v="0.91740952380952379"/>
    <n v="49056"/>
  </r>
  <r>
    <x v="531"/>
    <x v="523"/>
    <x v="530"/>
    <n v="186700"/>
    <n v="178338"/>
    <x v="2"/>
    <n v="3640"/>
    <x v="5"/>
    <s v="CHF"/>
    <n v="1384149600"/>
    <n v="1388988000"/>
    <b v="0"/>
    <x v="0"/>
    <s v="games/video games"/>
    <x v="6"/>
    <x v="11"/>
    <n v="0.95521156936261387"/>
    <n v="90989"/>
  </r>
  <r>
    <x v="532"/>
    <x v="524"/>
    <x v="531"/>
    <n v="1600"/>
    <n v="8046"/>
    <x v="1"/>
    <n v="126"/>
    <x v="0"/>
    <s v="CAD"/>
    <n v="1516860000"/>
    <n v="1516946400"/>
    <b v="0"/>
    <x v="0"/>
    <s v="theater/plays"/>
    <x v="3"/>
    <x v="3"/>
    <n v="5.0287499999999996"/>
    <n v="4086"/>
  </r>
  <r>
    <x v="533"/>
    <x v="525"/>
    <x v="532"/>
    <n v="115600"/>
    <n v="184086"/>
    <x v="1"/>
    <n v="2218"/>
    <x v="4"/>
    <s v="GBP"/>
    <n v="1374642000"/>
    <n v="1377752400"/>
    <b v="0"/>
    <x v="0"/>
    <s v="music/indie rock"/>
    <x v="1"/>
    <x v="7"/>
    <n v="1.5924394463667819"/>
    <n v="93152"/>
  </r>
  <r>
    <x v="534"/>
    <x v="526"/>
    <x v="533"/>
    <n v="89100"/>
    <n v="13385"/>
    <x v="0"/>
    <n v="243"/>
    <x v="1"/>
    <s v="USD"/>
    <n v="1534482000"/>
    <n v="1534568400"/>
    <b v="0"/>
    <x v="1"/>
    <s v="film &amp; video/drama"/>
    <x v="4"/>
    <x v="6"/>
    <n v="0.15022446689113356"/>
    <n v="6814"/>
  </r>
  <r>
    <x v="535"/>
    <x v="527"/>
    <x v="534"/>
    <n v="2600"/>
    <n v="12533"/>
    <x v="1"/>
    <n v="202"/>
    <x v="6"/>
    <s v="EUR"/>
    <n v="1528434000"/>
    <n v="1528606800"/>
    <b v="0"/>
    <x v="1"/>
    <s v="theater/plays"/>
    <x v="3"/>
    <x v="3"/>
    <n v="4.820384615384615"/>
    <n v="6367.5"/>
  </r>
  <r>
    <x v="536"/>
    <x v="528"/>
    <x v="535"/>
    <n v="9800"/>
    <n v="14697"/>
    <x v="1"/>
    <n v="140"/>
    <x v="6"/>
    <s v="EUR"/>
    <n v="1282626000"/>
    <n v="1284872400"/>
    <b v="0"/>
    <x v="0"/>
    <s v="publishing/fiction"/>
    <x v="5"/>
    <x v="13"/>
    <n v="1.4996938775510205"/>
    <n v="7418.5"/>
  </r>
  <r>
    <x v="537"/>
    <x v="529"/>
    <x v="536"/>
    <n v="84400"/>
    <n v="98935"/>
    <x v="1"/>
    <n v="1052"/>
    <x v="3"/>
    <s v="DKK"/>
    <n v="1535605200"/>
    <n v="1537592400"/>
    <b v="1"/>
    <x v="1"/>
    <s v="film &amp; video/documentary"/>
    <x v="4"/>
    <x v="4"/>
    <n v="1.1722156398104266"/>
    <n v="49993.5"/>
  </r>
  <r>
    <x v="538"/>
    <x v="530"/>
    <x v="537"/>
    <n v="151300"/>
    <n v="57034"/>
    <x v="0"/>
    <n v="1296"/>
    <x v="1"/>
    <s v="USD"/>
    <n v="1379826000"/>
    <n v="1381208400"/>
    <b v="0"/>
    <x v="0"/>
    <s v="games/mobile games"/>
    <x v="6"/>
    <x v="20"/>
    <n v="0.37695968274950431"/>
    <n v="29165"/>
  </r>
  <r>
    <x v="539"/>
    <x v="531"/>
    <x v="538"/>
    <n v="9800"/>
    <n v="7120"/>
    <x v="0"/>
    <n v="77"/>
    <x v="1"/>
    <s v="USD"/>
    <n v="1561957200"/>
    <n v="1562475600"/>
    <b v="0"/>
    <x v="1"/>
    <s v="food/food trucks"/>
    <x v="0"/>
    <x v="0"/>
    <n v="0.72653061224489801"/>
    <n v="3598.5"/>
  </r>
  <r>
    <x v="540"/>
    <x v="532"/>
    <x v="539"/>
    <n v="5300"/>
    <n v="14097"/>
    <x v="1"/>
    <n v="247"/>
    <x v="1"/>
    <s v="USD"/>
    <n v="1525496400"/>
    <n v="1527397200"/>
    <b v="0"/>
    <x v="0"/>
    <s v="photography/photography books"/>
    <x v="7"/>
    <x v="14"/>
    <n v="2.6598113207547169"/>
    <n v="7172"/>
  </r>
  <r>
    <x v="541"/>
    <x v="533"/>
    <x v="540"/>
    <n v="178000"/>
    <n v="43086"/>
    <x v="0"/>
    <n v="395"/>
    <x v="6"/>
    <s v="EUR"/>
    <n v="1433912400"/>
    <n v="1436158800"/>
    <b v="0"/>
    <x v="0"/>
    <s v="games/mobile games"/>
    <x v="6"/>
    <x v="20"/>
    <n v="0.24205617977528091"/>
    <n v="21740.5"/>
  </r>
  <r>
    <x v="542"/>
    <x v="534"/>
    <x v="541"/>
    <n v="77000"/>
    <n v="1930"/>
    <x v="0"/>
    <n v="49"/>
    <x v="4"/>
    <s v="GBP"/>
    <n v="1453442400"/>
    <n v="1456034400"/>
    <b v="0"/>
    <x v="0"/>
    <s v="music/indie rock"/>
    <x v="1"/>
    <x v="7"/>
    <n v="2.5064935064935064E-2"/>
    <n v="989.5"/>
  </r>
  <r>
    <x v="543"/>
    <x v="535"/>
    <x v="542"/>
    <n v="84900"/>
    <n v="13864"/>
    <x v="0"/>
    <n v="180"/>
    <x v="1"/>
    <s v="USD"/>
    <n v="1378875600"/>
    <n v="1380171600"/>
    <b v="0"/>
    <x v="0"/>
    <s v="games/video games"/>
    <x v="6"/>
    <x v="11"/>
    <n v="0.1632979976442874"/>
    <n v="7022"/>
  </r>
  <r>
    <x v="544"/>
    <x v="536"/>
    <x v="543"/>
    <n v="2800"/>
    <n v="7742"/>
    <x v="1"/>
    <n v="84"/>
    <x v="1"/>
    <s v="USD"/>
    <n v="1452232800"/>
    <n v="1453356000"/>
    <b v="0"/>
    <x v="0"/>
    <s v="music/rock"/>
    <x v="1"/>
    <x v="1"/>
    <n v="2.7650000000000001"/>
    <n v="3913"/>
  </r>
  <r>
    <x v="545"/>
    <x v="537"/>
    <x v="544"/>
    <n v="184800"/>
    <n v="164109"/>
    <x v="0"/>
    <n v="2690"/>
    <x v="1"/>
    <s v="USD"/>
    <n v="1577253600"/>
    <n v="1578981600"/>
    <b v="0"/>
    <x v="0"/>
    <s v="theater/plays"/>
    <x v="3"/>
    <x v="3"/>
    <n v="0.88803571428571426"/>
    <n v="83399.5"/>
  </r>
  <r>
    <x v="546"/>
    <x v="538"/>
    <x v="545"/>
    <n v="4200"/>
    <n v="6870"/>
    <x v="1"/>
    <n v="88"/>
    <x v="1"/>
    <s v="USD"/>
    <n v="1537160400"/>
    <n v="1537419600"/>
    <b v="0"/>
    <x v="1"/>
    <s v="theater/plays"/>
    <x v="3"/>
    <x v="3"/>
    <n v="1.6357142857142857"/>
    <n v="3479"/>
  </r>
  <r>
    <x v="547"/>
    <x v="539"/>
    <x v="546"/>
    <n v="1300"/>
    <n v="12597"/>
    <x v="1"/>
    <n v="156"/>
    <x v="1"/>
    <s v="USD"/>
    <n v="1422165600"/>
    <n v="1423202400"/>
    <b v="0"/>
    <x v="0"/>
    <s v="film &amp; video/drama"/>
    <x v="4"/>
    <x v="6"/>
    <n v="9.69"/>
    <n v="6376.5"/>
  </r>
  <r>
    <x v="548"/>
    <x v="540"/>
    <x v="547"/>
    <n v="66100"/>
    <n v="179074"/>
    <x v="1"/>
    <n v="2985"/>
    <x v="1"/>
    <s v="USD"/>
    <n v="1459486800"/>
    <n v="1460610000"/>
    <b v="0"/>
    <x v="0"/>
    <s v="theater/plays"/>
    <x v="3"/>
    <x v="3"/>
    <n v="2.7091376701966716"/>
    <n v="91029.5"/>
  </r>
  <r>
    <x v="549"/>
    <x v="541"/>
    <x v="548"/>
    <n v="29500"/>
    <n v="83843"/>
    <x v="1"/>
    <n v="762"/>
    <x v="1"/>
    <s v="USD"/>
    <n v="1369717200"/>
    <n v="1370494800"/>
    <b v="0"/>
    <x v="0"/>
    <s v="technology/wearables"/>
    <x v="2"/>
    <x v="8"/>
    <n v="2.8421355932203389"/>
    <n v="42302.5"/>
  </r>
  <r>
    <x v="550"/>
    <x v="542"/>
    <x v="549"/>
    <n v="100"/>
    <n v="4"/>
    <x v="3"/>
    <n v="1"/>
    <x v="5"/>
    <s v="CHF"/>
    <n v="1330495200"/>
    <n v="1332306000"/>
    <b v="0"/>
    <x v="0"/>
    <s v="music/indie rock"/>
    <x v="1"/>
    <x v="7"/>
    <n v="0.04"/>
    <n v="2.5"/>
  </r>
  <r>
    <x v="551"/>
    <x v="543"/>
    <x v="550"/>
    <n v="180100"/>
    <n v="105598"/>
    <x v="0"/>
    <n v="2779"/>
    <x v="2"/>
    <s v="AUD"/>
    <n v="1419055200"/>
    <n v="1422511200"/>
    <b v="0"/>
    <x v="1"/>
    <s v="technology/web"/>
    <x v="2"/>
    <x v="2"/>
    <n v="0.58632981676846196"/>
    <n v="54188.5"/>
  </r>
  <r>
    <x v="552"/>
    <x v="544"/>
    <x v="551"/>
    <n v="9000"/>
    <n v="8866"/>
    <x v="0"/>
    <n v="92"/>
    <x v="1"/>
    <s v="USD"/>
    <n v="1480140000"/>
    <n v="1480312800"/>
    <b v="0"/>
    <x v="0"/>
    <s v="theater/plays"/>
    <x v="3"/>
    <x v="3"/>
    <n v="0.98511111111111116"/>
    <n v="4479"/>
  </r>
  <r>
    <x v="553"/>
    <x v="545"/>
    <x v="552"/>
    <n v="170600"/>
    <n v="75022"/>
    <x v="0"/>
    <n v="1028"/>
    <x v="1"/>
    <s v="USD"/>
    <n v="1293948000"/>
    <n v="1294034400"/>
    <b v="0"/>
    <x v="0"/>
    <s v="music/rock"/>
    <x v="1"/>
    <x v="1"/>
    <n v="0.43975381008206332"/>
    <n v="38025"/>
  </r>
  <r>
    <x v="554"/>
    <x v="546"/>
    <x v="553"/>
    <n v="9500"/>
    <n v="14408"/>
    <x v="1"/>
    <n v="554"/>
    <x v="0"/>
    <s v="CAD"/>
    <n v="1482127200"/>
    <n v="1482645600"/>
    <b v="0"/>
    <x v="0"/>
    <s v="music/indie rock"/>
    <x v="1"/>
    <x v="7"/>
    <n v="1.5166315789473683"/>
    <n v="7481"/>
  </r>
  <r>
    <x v="555"/>
    <x v="547"/>
    <x v="554"/>
    <n v="6300"/>
    <n v="14089"/>
    <x v="1"/>
    <n v="135"/>
    <x v="3"/>
    <s v="DKK"/>
    <n v="1396414800"/>
    <n v="1399093200"/>
    <b v="0"/>
    <x v="0"/>
    <s v="music/rock"/>
    <x v="1"/>
    <x v="1"/>
    <n v="2.2363492063492063"/>
    <n v="7112"/>
  </r>
  <r>
    <x v="556"/>
    <x v="195"/>
    <x v="555"/>
    <n v="5200"/>
    <n v="12467"/>
    <x v="1"/>
    <n v="122"/>
    <x v="1"/>
    <s v="USD"/>
    <n v="1315285200"/>
    <n v="1315890000"/>
    <b v="0"/>
    <x v="1"/>
    <s v="publishing/translations"/>
    <x v="5"/>
    <x v="18"/>
    <n v="2.3975"/>
    <n v="6294.5"/>
  </r>
  <r>
    <x v="557"/>
    <x v="548"/>
    <x v="556"/>
    <n v="6000"/>
    <n v="11960"/>
    <x v="1"/>
    <n v="221"/>
    <x v="1"/>
    <s v="USD"/>
    <n v="1443762000"/>
    <n v="1444021200"/>
    <b v="0"/>
    <x v="1"/>
    <s v="film &amp; video/science fiction"/>
    <x v="4"/>
    <x v="22"/>
    <n v="1.9933333333333334"/>
    <n v="6090.5"/>
  </r>
  <r>
    <x v="558"/>
    <x v="549"/>
    <x v="557"/>
    <n v="5800"/>
    <n v="7966"/>
    <x v="1"/>
    <n v="126"/>
    <x v="1"/>
    <s v="USD"/>
    <n v="1456293600"/>
    <n v="1460005200"/>
    <b v="0"/>
    <x v="0"/>
    <s v="theater/plays"/>
    <x v="3"/>
    <x v="3"/>
    <n v="1.373448275862069"/>
    <n v="4046"/>
  </r>
  <r>
    <x v="559"/>
    <x v="550"/>
    <x v="558"/>
    <n v="105300"/>
    <n v="106321"/>
    <x v="1"/>
    <n v="1022"/>
    <x v="1"/>
    <s v="USD"/>
    <n v="1470114000"/>
    <n v="1470718800"/>
    <b v="0"/>
    <x v="0"/>
    <s v="theater/plays"/>
    <x v="3"/>
    <x v="3"/>
    <n v="1.009696106362773"/>
    <n v="53671.5"/>
  </r>
  <r>
    <x v="560"/>
    <x v="551"/>
    <x v="559"/>
    <n v="20000"/>
    <n v="158832"/>
    <x v="1"/>
    <n v="3177"/>
    <x v="1"/>
    <s v="USD"/>
    <n v="1321596000"/>
    <n v="1325052000"/>
    <b v="0"/>
    <x v="0"/>
    <s v="film &amp; video/animation"/>
    <x v="4"/>
    <x v="10"/>
    <n v="7.9416000000000002"/>
    <n v="81004.5"/>
  </r>
  <r>
    <x v="561"/>
    <x v="552"/>
    <x v="560"/>
    <n v="3000"/>
    <n v="11091"/>
    <x v="1"/>
    <n v="198"/>
    <x v="5"/>
    <s v="CHF"/>
    <n v="1318827600"/>
    <n v="1319000400"/>
    <b v="0"/>
    <x v="0"/>
    <s v="theater/plays"/>
    <x v="3"/>
    <x v="3"/>
    <n v="3.6970000000000001"/>
    <n v="5644.5"/>
  </r>
  <r>
    <x v="562"/>
    <x v="553"/>
    <x v="561"/>
    <n v="9900"/>
    <n v="1269"/>
    <x v="0"/>
    <n v="26"/>
    <x v="5"/>
    <s v="CHF"/>
    <n v="1552366800"/>
    <n v="1552539600"/>
    <b v="0"/>
    <x v="0"/>
    <s v="music/rock"/>
    <x v="1"/>
    <x v="1"/>
    <n v="0.12818181818181817"/>
    <n v="647.5"/>
  </r>
  <r>
    <x v="563"/>
    <x v="554"/>
    <x v="562"/>
    <n v="3700"/>
    <n v="5107"/>
    <x v="1"/>
    <n v="85"/>
    <x v="2"/>
    <s v="AUD"/>
    <n v="1542088800"/>
    <n v="1543816800"/>
    <b v="0"/>
    <x v="0"/>
    <s v="film &amp; video/documentary"/>
    <x v="4"/>
    <x v="4"/>
    <n v="1.3802702702702703"/>
    <n v="2596"/>
  </r>
  <r>
    <x v="564"/>
    <x v="555"/>
    <x v="563"/>
    <n v="168700"/>
    <n v="141393"/>
    <x v="0"/>
    <n v="1790"/>
    <x v="1"/>
    <s v="USD"/>
    <n v="1426395600"/>
    <n v="1427086800"/>
    <b v="0"/>
    <x v="0"/>
    <s v="theater/plays"/>
    <x v="3"/>
    <x v="3"/>
    <n v="0.83813278008298753"/>
    <n v="71591.5"/>
  </r>
  <r>
    <x v="565"/>
    <x v="556"/>
    <x v="564"/>
    <n v="94900"/>
    <n v="194166"/>
    <x v="1"/>
    <n v="3596"/>
    <x v="1"/>
    <s v="USD"/>
    <n v="1321336800"/>
    <n v="1323064800"/>
    <b v="0"/>
    <x v="0"/>
    <s v="theater/plays"/>
    <x v="3"/>
    <x v="3"/>
    <n v="2.0460063224446787"/>
    <n v="98881"/>
  </r>
  <r>
    <x v="566"/>
    <x v="557"/>
    <x v="565"/>
    <n v="9300"/>
    <n v="4124"/>
    <x v="0"/>
    <n v="37"/>
    <x v="1"/>
    <s v="USD"/>
    <n v="1456293600"/>
    <n v="1458277200"/>
    <b v="0"/>
    <x v="1"/>
    <s v="music/electric music"/>
    <x v="1"/>
    <x v="5"/>
    <n v="0.44344086021505374"/>
    <n v="2080.5"/>
  </r>
  <r>
    <x v="567"/>
    <x v="558"/>
    <x v="566"/>
    <n v="6800"/>
    <n v="14865"/>
    <x v="1"/>
    <n v="244"/>
    <x v="1"/>
    <s v="USD"/>
    <n v="1404968400"/>
    <n v="1405141200"/>
    <b v="0"/>
    <x v="0"/>
    <s v="music/rock"/>
    <x v="1"/>
    <x v="1"/>
    <n v="2.1860294117647059"/>
    <n v="7554.5"/>
  </r>
  <r>
    <x v="568"/>
    <x v="559"/>
    <x v="567"/>
    <n v="72400"/>
    <n v="134688"/>
    <x v="1"/>
    <n v="5180"/>
    <x v="1"/>
    <s v="USD"/>
    <n v="1279170000"/>
    <n v="1283058000"/>
    <b v="0"/>
    <x v="0"/>
    <s v="theater/plays"/>
    <x v="3"/>
    <x v="3"/>
    <n v="1.8603314917127072"/>
    <n v="69934"/>
  </r>
  <r>
    <x v="569"/>
    <x v="560"/>
    <x v="568"/>
    <n v="20100"/>
    <n v="47705"/>
    <x v="1"/>
    <n v="589"/>
    <x v="6"/>
    <s v="EUR"/>
    <n v="1294725600"/>
    <n v="1295762400"/>
    <b v="0"/>
    <x v="0"/>
    <s v="film &amp; video/animation"/>
    <x v="4"/>
    <x v="10"/>
    <n v="2.3733830845771142"/>
    <n v="24147"/>
  </r>
  <r>
    <x v="570"/>
    <x v="561"/>
    <x v="569"/>
    <n v="31200"/>
    <n v="95364"/>
    <x v="1"/>
    <n v="2725"/>
    <x v="1"/>
    <s v="USD"/>
    <n v="1419055200"/>
    <n v="1419573600"/>
    <b v="0"/>
    <x v="1"/>
    <s v="music/rock"/>
    <x v="1"/>
    <x v="1"/>
    <n v="3.0565384615384614"/>
    <n v="49044.5"/>
  </r>
  <r>
    <x v="571"/>
    <x v="562"/>
    <x v="570"/>
    <n v="3500"/>
    <n v="3295"/>
    <x v="0"/>
    <n v="35"/>
    <x v="6"/>
    <s v="EUR"/>
    <n v="1434690000"/>
    <n v="1438750800"/>
    <b v="0"/>
    <x v="0"/>
    <s v="film &amp; video/shorts"/>
    <x v="4"/>
    <x v="12"/>
    <n v="0.94142857142857139"/>
    <n v="1665"/>
  </r>
  <r>
    <x v="572"/>
    <x v="563"/>
    <x v="571"/>
    <n v="9000"/>
    <n v="4896"/>
    <x v="3"/>
    <n v="94"/>
    <x v="1"/>
    <s v="USD"/>
    <n v="1443416400"/>
    <n v="1444798800"/>
    <b v="0"/>
    <x v="1"/>
    <s v="music/rock"/>
    <x v="1"/>
    <x v="1"/>
    <n v="0.54400000000000004"/>
    <n v="2495"/>
  </r>
  <r>
    <x v="573"/>
    <x v="564"/>
    <x v="572"/>
    <n v="6700"/>
    <n v="7496"/>
    <x v="1"/>
    <n v="300"/>
    <x v="1"/>
    <s v="USD"/>
    <n v="1399006800"/>
    <n v="1399179600"/>
    <b v="0"/>
    <x v="0"/>
    <s v="journalism/audio"/>
    <x v="8"/>
    <x v="23"/>
    <n v="1.1188059701492536"/>
    <n v="3898"/>
  </r>
  <r>
    <x v="574"/>
    <x v="565"/>
    <x v="573"/>
    <n v="2700"/>
    <n v="9967"/>
    <x v="1"/>
    <n v="144"/>
    <x v="1"/>
    <s v="USD"/>
    <n v="1575698400"/>
    <n v="1576562400"/>
    <b v="0"/>
    <x v="1"/>
    <s v="food/food trucks"/>
    <x v="0"/>
    <x v="0"/>
    <n v="3.6914814814814814"/>
    <n v="5055.5"/>
  </r>
  <r>
    <x v="575"/>
    <x v="566"/>
    <x v="574"/>
    <n v="83300"/>
    <n v="52421"/>
    <x v="0"/>
    <n v="558"/>
    <x v="1"/>
    <s v="USD"/>
    <n v="1400562000"/>
    <n v="1400821200"/>
    <b v="0"/>
    <x v="1"/>
    <s v="theater/plays"/>
    <x v="3"/>
    <x v="3"/>
    <n v="0.62930372148859548"/>
    <n v="26489.5"/>
  </r>
  <r>
    <x v="576"/>
    <x v="567"/>
    <x v="575"/>
    <n v="9700"/>
    <n v="6298"/>
    <x v="0"/>
    <n v="64"/>
    <x v="1"/>
    <s v="USD"/>
    <n v="1509512400"/>
    <n v="1510984800"/>
    <b v="0"/>
    <x v="0"/>
    <s v="theater/plays"/>
    <x v="3"/>
    <x v="3"/>
    <n v="0.6492783505154639"/>
    <n v="3181"/>
  </r>
  <r>
    <x v="577"/>
    <x v="568"/>
    <x v="576"/>
    <n v="8200"/>
    <n v="1546"/>
    <x v="3"/>
    <n v="37"/>
    <x v="1"/>
    <s v="USD"/>
    <n v="1299823200"/>
    <n v="1302066000"/>
    <b v="0"/>
    <x v="0"/>
    <s v="music/jazz"/>
    <x v="1"/>
    <x v="17"/>
    <n v="0.18853658536585366"/>
    <n v="791.5"/>
  </r>
  <r>
    <x v="578"/>
    <x v="569"/>
    <x v="577"/>
    <n v="96500"/>
    <n v="16168"/>
    <x v="0"/>
    <n v="245"/>
    <x v="1"/>
    <s v="USD"/>
    <n v="1322719200"/>
    <n v="1322978400"/>
    <b v="0"/>
    <x v="0"/>
    <s v="film &amp; video/science fiction"/>
    <x v="4"/>
    <x v="22"/>
    <n v="0.1675440414507772"/>
    <n v="8206.5"/>
  </r>
  <r>
    <x v="579"/>
    <x v="570"/>
    <x v="578"/>
    <n v="6200"/>
    <n v="6269"/>
    <x v="1"/>
    <n v="87"/>
    <x v="1"/>
    <s v="USD"/>
    <n v="1312693200"/>
    <n v="1313730000"/>
    <b v="0"/>
    <x v="0"/>
    <s v="music/jazz"/>
    <x v="1"/>
    <x v="17"/>
    <n v="1.0111290322580646"/>
    <n v="3178"/>
  </r>
  <r>
    <x v="580"/>
    <x v="251"/>
    <x v="579"/>
    <n v="43800"/>
    <n v="149578"/>
    <x v="1"/>
    <n v="3116"/>
    <x v="1"/>
    <s v="USD"/>
    <n v="1393394400"/>
    <n v="1394085600"/>
    <b v="0"/>
    <x v="0"/>
    <s v="theater/plays"/>
    <x v="3"/>
    <x v="3"/>
    <n v="3.4150228310502282"/>
    <n v="76347"/>
  </r>
  <r>
    <x v="581"/>
    <x v="571"/>
    <x v="580"/>
    <n v="6000"/>
    <n v="3841"/>
    <x v="0"/>
    <n v="71"/>
    <x v="1"/>
    <s v="USD"/>
    <n v="1304053200"/>
    <n v="1305349200"/>
    <b v="0"/>
    <x v="0"/>
    <s v="technology/web"/>
    <x v="2"/>
    <x v="2"/>
    <n v="0.64016666666666666"/>
    <n v="1956"/>
  </r>
  <r>
    <x v="582"/>
    <x v="572"/>
    <x v="581"/>
    <n v="8700"/>
    <n v="4531"/>
    <x v="0"/>
    <n v="42"/>
    <x v="1"/>
    <s v="USD"/>
    <n v="1433912400"/>
    <n v="1434344400"/>
    <b v="0"/>
    <x v="1"/>
    <s v="games/video games"/>
    <x v="6"/>
    <x v="11"/>
    <n v="0.5208045977011494"/>
    <n v="2286.5"/>
  </r>
  <r>
    <x v="583"/>
    <x v="573"/>
    <x v="582"/>
    <n v="18900"/>
    <n v="60934"/>
    <x v="1"/>
    <n v="909"/>
    <x v="1"/>
    <s v="USD"/>
    <n v="1329717600"/>
    <n v="1331186400"/>
    <b v="0"/>
    <x v="0"/>
    <s v="film &amp; video/documentary"/>
    <x v="4"/>
    <x v="4"/>
    <n v="3.2240211640211642"/>
    <n v="30921.5"/>
  </r>
  <r>
    <x v="584"/>
    <x v="8"/>
    <x v="583"/>
    <n v="86400"/>
    <n v="103255"/>
    <x v="1"/>
    <n v="1613"/>
    <x v="1"/>
    <s v="USD"/>
    <n v="1335330000"/>
    <n v="1336539600"/>
    <b v="0"/>
    <x v="0"/>
    <s v="technology/web"/>
    <x v="2"/>
    <x v="2"/>
    <n v="1.1950810185185186"/>
    <n v="52434"/>
  </r>
  <r>
    <x v="585"/>
    <x v="574"/>
    <x v="584"/>
    <n v="8900"/>
    <n v="13065"/>
    <x v="1"/>
    <n v="136"/>
    <x v="1"/>
    <s v="USD"/>
    <n v="1268888400"/>
    <n v="1269752400"/>
    <b v="0"/>
    <x v="0"/>
    <s v="publishing/translations"/>
    <x v="5"/>
    <x v="18"/>
    <n v="1.4679775280898877"/>
    <n v="6600.5"/>
  </r>
  <r>
    <x v="586"/>
    <x v="575"/>
    <x v="585"/>
    <n v="700"/>
    <n v="6654"/>
    <x v="1"/>
    <n v="130"/>
    <x v="1"/>
    <s v="USD"/>
    <n v="1289973600"/>
    <n v="1291615200"/>
    <b v="0"/>
    <x v="0"/>
    <s v="music/rock"/>
    <x v="1"/>
    <x v="1"/>
    <n v="9.5057142857142853"/>
    <n v="3392"/>
  </r>
  <r>
    <x v="587"/>
    <x v="576"/>
    <x v="586"/>
    <n v="9400"/>
    <n v="6852"/>
    <x v="0"/>
    <n v="156"/>
    <x v="0"/>
    <s v="CAD"/>
    <n v="1547877600"/>
    <n v="1552366800"/>
    <b v="0"/>
    <x v="1"/>
    <s v="food/food trucks"/>
    <x v="0"/>
    <x v="0"/>
    <n v="0.72893617021276591"/>
    <n v="3504"/>
  </r>
  <r>
    <x v="588"/>
    <x v="577"/>
    <x v="587"/>
    <n v="157600"/>
    <n v="124517"/>
    <x v="0"/>
    <n v="1368"/>
    <x v="4"/>
    <s v="GBP"/>
    <n v="1269493200"/>
    <n v="1272171600"/>
    <b v="0"/>
    <x v="0"/>
    <s v="theater/plays"/>
    <x v="3"/>
    <x v="3"/>
    <n v="0.7900824873096447"/>
    <n v="62942.5"/>
  </r>
  <r>
    <x v="589"/>
    <x v="578"/>
    <x v="588"/>
    <n v="7900"/>
    <n v="5113"/>
    <x v="0"/>
    <n v="102"/>
    <x v="1"/>
    <s v="USD"/>
    <n v="1436072400"/>
    <n v="1436677200"/>
    <b v="0"/>
    <x v="0"/>
    <s v="film &amp; video/documentary"/>
    <x v="4"/>
    <x v="4"/>
    <n v="0.64721518987341775"/>
    <n v="2607.5"/>
  </r>
  <r>
    <x v="590"/>
    <x v="579"/>
    <x v="589"/>
    <n v="7100"/>
    <n v="5824"/>
    <x v="0"/>
    <n v="86"/>
    <x v="2"/>
    <s v="AUD"/>
    <n v="1419141600"/>
    <n v="1420092000"/>
    <b v="0"/>
    <x v="0"/>
    <s v="publishing/radio &amp; podcasts"/>
    <x v="5"/>
    <x v="15"/>
    <n v="0.82028169014084507"/>
    <n v="2955"/>
  </r>
  <r>
    <x v="591"/>
    <x v="580"/>
    <x v="590"/>
    <n v="600"/>
    <n v="6226"/>
    <x v="1"/>
    <n v="102"/>
    <x v="1"/>
    <s v="USD"/>
    <n v="1279083600"/>
    <n v="1279947600"/>
    <b v="0"/>
    <x v="0"/>
    <s v="games/video games"/>
    <x v="6"/>
    <x v="11"/>
    <n v="10.376666666666667"/>
    <n v="3164"/>
  </r>
  <r>
    <x v="592"/>
    <x v="581"/>
    <x v="591"/>
    <n v="156800"/>
    <n v="20243"/>
    <x v="0"/>
    <n v="253"/>
    <x v="1"/>
    <s v="USD"/>
    <n v="1401426000"/>
    <n v="1402203600"/>
    <b v="0"/>
    <x v="0"/>
    <s v="theater/plays"/>
    <x v="3"/>
    <x v="3"/>
    <n v="0.12910076530612244"/>
    <n v="10248"/>
  </r>
  <r>
    <x v="593"/>
    <x v="582"/>
    <x v="592"/>
    <n v="121600"/>
    <n v="188288"/>
    <x v="1"/>
    <n v="4006"/>
    <x v="1"/>
    <s v="USD"/>
    <n v="1395810000"/>
    <n v="1396933200"/>
    <b v="0"/>
    <x v="0"/>
    <s v="film &amp; video/animation"/>
    <x v="4"/>
    <x v="10"/>
    <n v="1.5484210526315789"/>
    <n v="96147"/>
  </r>
  <r>
    <x v="594"/>
    <x v="583"/>
    <x v="593"/>
    <n v="157300"/>
    <n v="11167"/>
    <x v="0"/>
    <n v="157"/>
    <x v="1"/>
    <s v="USD"/>
    <n v="1467003600"/>
    <n v="1467262800"/>
    <b v="0"/>
    <x v="1"/>
    <s v="theater/plays"/>
    <x v="3"/>
    <x v="3"/>
    <n v="7.0991735537190084E-2"/>
    <n v="5662"/>
  </r>
  <r>
    <x v="595"/>
    <x v="584"/>
    <x v="594"/>
    <n v="70300"/>
    <n v="146595"/>
    <x v="1"/>
    <n v="1629"/>
    <x v="1"/>
    <s v="USD"/>
    <n v="1268715600"/>
    <n v="1270530000"/>
    <b v="0"/>
    <x v="1"/>
    <s v="theater/plays"/>
    <x v="3"/>
    <x v="3"/>
    <n v="2.0852773826458035"/>
    <n v="74112"/>
  </r>
  <r>
    <x v="596"/>
    <x v="585"/>
    <x v="595"/>
    <n v="7900"/>
    <n v="7875"/>
    <x v="0"/>
    <n v="183"/>
    <x v="1"/>
    <s v="USD"/>
    <n v="1457157600"/>
    <n v="1457762400"/>
    <b v="0"/>
    <x v="1"/>
    <s v="film &amp; video/drama"/>
    <x v="4"/>
    <x v="6"/>
    <n v="0.99683544303797467"/>
    <n v="4029"/>
  </r>
  <r>
    <x v="597"/>
    <x v="586"/>
    <x v="596"/>
    <n v="73800"/>
    <n v="148779"/>
    <x v="1"/>
    <n v="2188"/>
    <x v="1"/>
    <s v="USD"/>
    <n v="1573970400"/>
    <n v="1575525600"/>
    <b v="0"/>
    <x v="0"/>
    <s v="theater/plays"/>
    <x v="3"/>
    <x v="3"/>
    <n v="2.0159756097560977"/>
    <n v="75483.5"/>
  </r>
  <r>
    <x v="598"/>
    <x v="587"/>
    <x v="597"/>
    <n v="108500"/>
    <n v="175868"/>
    <x v="1"/>
    <n v="2409"/>
    <x v="6"/>
    <s v="EUR"/>
    <n v="1276578000"/>
    <n v="1279083600"/>
    <b v="0"/>
    <x v="0"/>
    <s v="music/rock"/>
    <x v="1"/>
    <x v="1"/>
    <n v="1.6209032258064515"/>
    <n v="89138.5"/>
  </r>
  <r>
    <x v="599"/>
    <x v="588"/>
    <x v="598"/>
    <n v="140300"/>
    <n v="5112"/>
    <x v="0"/>
    <n v="82"/>
    <x v="3"/>
    <s v="DKK"/>
    <n v="1423720800"/>
    <n v="1424412000"/>
    <b v="0"/>
    <x v="0"/>
    <s v="film &amp; video/documentary"/>
    <x v="4"/>
    <x v="4"/>
    <n v="3.6436208125445471E-2"/>
    <n v="2597"/>
  </r>
  <r>
    <x v="600"/>
    <x v="589"/>
    <x v="599"/>
    <n v="100"/>
    <n v="5"/>
    <x v="0"/>
    <n v="1"/>
    <x v="4"/>
    <s v="GBP"/>
    <n v="1375160400"/>
    <n v="1376197200"/>
    <b v="0"/>
    <x v="0"/>
    <s v="food/food trucks"/>
    <x v="0"/>
    <x v="0"/>
    <n v="0.05"/>
    <n v="3"/>
  </r>
  <r>
    <x v="601"/>
    <x v="590"/>
    <x v="600"/>
    <n v="6300"/>
    <n v="13018"/>
    <x v="1"/>
    <n v="194"/>
    <x v="1"/>
    <s v="USD"/>
    <n v="1401426000"/>
    <n v="1402894800"/>
    <b v="1"/>
    <x v="0"/>
    <s v="technology/wearables"/>
    <x v="2"/>
    <x v="8"/>
    <n v="2.0663492063492064"/>
    <n v="6606"/>
  </r>
  <r>
    <x v="602"/>
    <x v="591"/>
    <x v="601"/>
    <n v="71100"/>
    <n v="91176"/>
    <x v="1"/>
    <n v="1140"/>
    <x v="1"/>
    <s v="USD"/>
    <n v="1433480400"/>
    <n v="1434430800"/>
    <b v="0"/>
    <x v="0"/>
    <s v="theater/plays"/>
    <x v="3"/>
    <x v="3"/>
    <n v="1.2823628691983122"/>
    <n v="46158"/>
  </r>
  <r>
    <x v="603"/>
    <x v="592"/>
    <x v="602"/>
    <n v="5300"/>
    <n v="6342"/>
    <x v="1"/>
    <n v="102"/>
    <x v="1"/>
    <s v="USD"/>
    <n v="1555563600"/>
    <n v="1557896400"/>
    <b v="0"/>
    <x v="0"/>
    <s v="theater/plays"/>
    <x v="3"/>
    <x v="3"/>
    <n v="1.1966037735849056"/>
    <n v="3222"/>
  </r>
  <r>
    <x v="604"/>
    <x v="593"/>
    <x v="603"/>
    <n v="88700"/>
    <n v="151438"/>
    <x v="1"/>
    <n v="2857"/>
    <x v="1"/>
    <s v="USD"/>
    <n v="1295676000"/>
    <n v="1297490400"/>
    <b v="0"/>
    <x v="0"/>
    <s v="theater/plays"/>
    <x v="3"/>
    <x v="3"/>
    <n v="1.7073055242390078"/>
    <n v="77147.5"/>
  </r>
  <r>
    <x v="605"/>
    <x v="594"/>
    <x v="604"/>
    <n v="3300"/>
    <n v="6178"/>
    <x v="1"/>
    <n v="107"/>
    <x v="1"/>
    <s v="USD"/>
    <n v="1443848400"/>
    <n v="1447394400"/>
    <b v="0"/>
    <x v="0"/>
    <s v="publishing/nonfiction"/>
    <x v="5"/>
    <x v="9"/>
    <n v="1.8721212121212121"/>
    <n v="3142.5"/>
  </r>
  <r>
    <x v="606"/>
    <x v="595"/>
    <x v="605"/>
    <n v="3400"/>
    <n v="6405"/>
    <x v="1"/>
    <n v="160"/>
    <x v="4"/>
    <s v="GBP"/>
    <n v="1457330400"/>
    <n v="1458277200"/>
    <b v="0"/>
    <x v="0"/>
    <s v="music/rock"/>
    <x v="1"/>
    <x v="1"/>
    <n v="1.8838235294117647"/>
    <n v="3282.5"/>
  </r>
  <r>
    <x v="607"/>
    <x v="596"/>
    <x v="606"/>
    <n v="137600"/>
    <n v="180667"/>
    <x v="1"/>
    <n v="2230"/>
    <x v="1"/>
    <s v="USD"/>
    <n v="1395550800"/>
    <n v="1395723600"/>
    <b v="0"/>
    <x v="0"/>
    <s v="food/food trucks"/>
    <x v="0"/>
    <x v="0"/>
    <n v="1.3129869186046512"/>
    <n v="91448.5"/>
  </r>
  <r>
    <x v="608"/>
    <x v="597"/>
    <x v="607"/>
    <n v="3900"/>
    <n v="11075"/>
    <x v="1"/>
    <n v="316"/>
    <x v="1"/>
    <s v="USD"/>
    <n v="1551852000"/>
    <n v="1552197600"/>
    <b v="0"/>
    <x v="1"/>
    <s v="music/jazz"/>
    <x v="1"/>
    <x v="17"/>
    <n v="2.8397435897435899"/>
    <n v="5695.5"/>
  </r>
  <r>
    <x v="609"/>
    <x v="598"/>
    <x v="608"/>
    <n v="10000"/>
    <n v="12042"/>
    <x v="1"/>
    <n v="117"/>
    <x v="1"/>
    <s v="USD"/>
    <n v="1547618400"/>
    <n v="1549087200"/>
    <b v="0"/>
    <x v="0"/>
    <s v="film &amp; video/science fiction"/>
    <x v="4"/>
    <x v="22"/>
    <n v="1.2041999999999999"/>
    <n v="6079.5"/>
  </r>
  <r>
    <x v="610"/>
    <x v="599"/>
    <x v="609"/>
    <n v="42800"/>
    <n v="179356"/>
    <x v="1"/>
    <n v="6406"/>
    <x v="1"/>
    <s v="USD"/>
    <n v="1355637600"/>
    <n v="1356847200"/>
    <b v="0"/>
    <x v="0"/>
    <s v="theater/plays"/>
    <x v="3"/>
    <x v="3"/>
    <n v="4.1905607476635511"/>
    <n v="92881"/>
  </r>
  <r>
    <x v="611"/>
    <x v="600"/>
    <x v="610"/>
    <n v="8200"/>
    <n v="1136"/>
    <x v="3"/>
    <n v="15"/>
    <x v="1"/>
    <s v="USD"/>
    <n v="1374728400"/>
    <n v="1375765200"/>
    <b v="0"/>
    <x v="0"/>
    <s v="theater/plays"/>
    <x v="3"/>
    <x v="3"/>
    <n v="0.13853658536585367"/>
    <n v="575.5"/>
  </r>
  <r>
    <x v="612"/>
    <x v="601"/>
    <x v="611"/>
    <n v="6200"/>
    <n v="8645"/>
    <x v="1"/>
    <n v="192"/>
    <x v="1"/>
    <s v="USD"/>
    <n v="1287810000"/>
    <n v="1289800800"/>
    <b v="0"/>
    <x v="0"/>
    <s v="music/electric music"/>
    <x v="1"/>
    <x v="5"/>
    <n v="1.3943548387096774"/>
    <n v="4418.5"/>
  </r>
  <r>
    <x v="613"/>
    <x v="602"/>
    <x v="612"/>
    <n v="1100"/>
    <n v="1914"/>
    <x v="1"/>
    <n v="26"/>
    <x v="0"/>
    <s v="CAD"/>
    <n v="1503723600"/>
    <n v="1504501200"/>
    <b v="0"/>
    <x v="0"/>
    <s v="theater/plays"/>
    <x v="3"/>
    <x v="3"/>
    <n v="1.74"/>
    <n v="970"/>
  </r>
  <r>
    <x v="614"/>
    <x v="603"/>
    <x v="613"/>
    <n v="26500"/>
    <n v="41205"/>
    <x v="1"/>
    <n v="723"/>
    <x v="1"/>
    <s v="USD"/>
    <n v="1484114400"/>
    <n v="1485669600"/>
    <b v="0"/>
    <x v="0"/>
    <s v="theater/plays"/>
    <x v="3"/>
    <x v="3"/>
    <n v="1.5549056603773586"/>
    <n v="20964"/>
  </r>
  <r>
    <x v="615"/>
    <x v="604"/>
    <x v="614"/>
    <n v="8500"/>
    <n v="14488"/>
    <x v="1"/>
    <n v="170"/>
    <x v="6"/>
    <s v="EUR"/>
    <n v="1461906000"/>
    <n v="1462770000"/>
    <b v="0"/>
    <x v="0"/>
    <s v="theater/plays"/>
    <x v="3"/>
    <x v="3"/>
    <n v="1.7044705882352942"/>
    <n v="7329"/>
  </r>
  <r>
    <x v="616"/>
    <x v="605"/>
    <x v="615"/>
    <n v="6400"/>
    <n v="12129"/>
    <x v="1"/>
    <n v="238"/>
    <x v="4"/>
    <s v="GBP"/>
    <n v="1379653200"/>
    <n v="1379739600"/>
    <b v="0"/>
    <x v="1"/>
    <s v="music/indie rock"/>
    <x v="1"/>
    <x v="7"/>
    <n v="1.8951562500000001"/>
    <n v="6183.5"/>
  </r>
  <r>
    <x v="617"/>
    <x v="606"/>
    <x v="616"/>
    <n v="1400"/>
    <n v="3496"/>
    <x v="1"/>
    <n v="55"/>
    <x v="1"/>
    <s v="USD"/>
    <n v="1401858000"/>
    <n v="1402722000"/>
    <b v="0"/>
    <x v="0"/>
    <s v="theater/plays"/>
    <x v="3"/>
    <x v="3"/>
    <n v="2.4971428571428573"/>
    <n v="1775.5"/>
  </r>
  <r>
    <x v="618"/>
    <x v="607"/>
    <x v="617"/>
    <n v="198600"/>
    <n v="97037"/>
    <x v="0"/>
    <n v="1198"/>
    <x v="1"/>
    <s v="USD"/>
    <n v="1367470800"/>
    <n v="1369285200"/>
    <b v="0"/>
    <x v="0"/>
    <s v="publishing/nonfiction"/>
    <x v="5"/>
    <x v="9"/>
    <n v="0.48860523665659616"/>
    <n v="49117.5"/>
  </r>
  <r>
    <x v="619"/>
    <x v="608"/>
    <x v="618"/>
    <n v="195900"/>
    <n v="55757"/>
    <x v="0"/>
    <n v="648"/>
    <x v="1"/>
    <s v="USD"/>
    <n v="1304658000"/>
    <n v="1304744400"/>
    <b v="1"/>
    <x v="1"/>
    <s v="theater/plays"/>
    <x v="3"/>
    <x v="3"/>
    <n v="0.28461970393057684"/>
    <n v="28202.5"/>
  </r>
  <r>
    <x v="620"/>
    <x v="609"/>
    <x v="619"/>
    <n v="4300"/>
    <n v="11525"/>
    <x v="1"/>
    <n v="128"/>
    <x v="2"/>
    <s v="AUD"/>
    <n v="1467954000"/>
    <n v="1468299600"/>
    <b v="0"/>
    <x v="0"/>
    <s v="photography/photography books"/>
    <x v="7"/>
    <x v="14"/>
    <n v="2.6802325581395348"/>
    <n v="5826.5"/>
  </r>
  <r>
    <x v="621"/>
    <x v="610"/>
    <x v="620"/>
    <n v="25600"/>
    <n v="158669"/>
    <x v="1"/>
    <n v="2144"/>
    <x v="1"/>
    <s v="USD"/>
    <n v="1473742800"/>
    <n v="1474174800"/>
    <b v="0"/>
    <x v="0"/>
    <s v="theater/plays"/>
    <x v="3"/>
    <x v="3"/>
    <n v="6.1980078125000002"/>
    <n v="80406.5"/>
  </r>
  <r>
    <x v="622"/>
    <x v="611"/>
    <x v="621"/>
    <n v="189000"/>
    <n v="5916"/>
    <x v="0"/>
    <n v="64"/>
    <x v="1"/>
    <s v="USD"/>
    <n v="1523768400"/>
    <n v="1526014800"/>
    <b v="0"/>
    <x v="0"/>
    <s v="music/indie rock"/>
    <x v="1"/>
    <x v="7"/>
    <n v="3.1301587301587303E-2"/>
    <n v="2990"/>
  </r>
  <r>
    <x v="623"/>
    <x v="612"/>
    <x v="622"/>
    <n v="94300"/>
    <n v="150806"/>
    <x v="1"/>
    <n v="2693"/>
    <x v="4"/>
    <s v="GBP"/>
    <n v="1437022800"/>
    <n v="1437454800"/>
    <b v="0"/>
    <x v="0"/>
    <s v="theater/plays"/>
    <x v="3"/>
    <x v="3"/>
    <n v="1.5992152704135738"/>
    <n v="76749.5"/>
  </r>
  <r>
    <x v="624"/>
    <x v="613"/>
    <x v="623"/>
    <n v="5100"/>
    <n v="14249"/>
    <x v="1"/>
    <n v="432"/>
    <x v="1"/>
    <s v="USD"/>
    <n v="1422165600"/>
    <n v="1422684000"/>
    <b v="0"/>
    <x v="0"/>
    <s v="photography/photography books"/>
    <x v="7"/>
    <x v="14"/>
    <n v="2.793921568627451"/>
    <n v="7340.5"/>
  </r>
  <r>
    <x v="625"/>
    <x v="614"/>
    <x v="624"/>
    <n v="7500"/>
    <n v="5803"/>
    <x v="0"/>
    <n v="62"/>
    <x v="1"/>
    <s v="USD"/>
    <n v="1580104800"/>
    <n v="1581314400"/>
    <b v="0"/>
    <x v="0"/>
    <s v="theater/plays"/>
    <x v="3"/>
    <x v="3"/>
    <n v="0.77373333333333338"/>
    <n v="2932.5"/>
  </r>
  <r>
    <x v="626"/>
    <x v="615"/>
    <x v="625"/>
    <n v="6400"/>
    <n v="13205"/>
    <x v="1"/>
    <n v="189"/>
    <x v="1"/>
    <s v="USD"/>
    <n v="1285650000"/>
    <n v="1286427600"/>
    <b v="0"/>
    <x v="1"/>
    <s v="theater/plays"/>
    <x v="3"/>
    <x v="3"/>
    <n v="2.0632812500000002"/>
    <n v="6697"/>
  </r>
  <r>
    <x v="627"/>
    <x v="616"/>
    <x v="626"/>
    <n v="1600"/>
    <n v="11108"/>
    <x v="1"/>
    <n v="154"/>
    <x v="4"/>
    <s v="GBP"/>
    <n v="1276664400"/>
    <n v="1278738000"/>
    <b v="1"/>
    <x v="0"/>
    <s v="food/food trucks"/>
    <x v="0"/>
    <x v="0"/>
    <n v="6.9424999999999999"/>
    <n v="5631"/>
  </r>
  <r>
    <x v="628"/>
    <x v="617"/>
    <x v="627"/>
    <n v="1900"/>
    <n v="2884"/>
    <x v="1"/>
    <n v="96"/>
    <x v="1"/>
    <s v="USD"/>
    <n v="1286168400"/>
    <n v="1286427600"/>
    <b v="0"/>
    <x v="0"/>
    <s v="music/indie rock"/>
    <x v="1"/>
    <x v="7"/>
    <n v="1.5178947368421052"/>
    <n v="1490"/>
  </r>
  <r>
    <x v="629"/>
    <x v="618"/>
    <x v="628"/>
    <n v="85900"/>
    <n v="55476"/>
    <x v="0"/>
    <n v="750"/>
    <x v="1"/>
    <s v="USD"/>
    <n v="1467781200"/>
    <n v="1467954000"/>
    <b v="0"/>
    <x v="1"/>
    <s v="theater/plays"/>
    <x v="3"/>
    <x v="3"/>
    <n v="0.64582072176949945"/>
    <n v="28113"/>
  </r>
  <r>
    <x v="630"/>
    <x v="619"/>
    <x v="629"/>
    <n v="9500"/>
    <n v="5973"/>
    <x v="3"/>
    <n v="87"/>
    <x v="1"/>
    <s v="USD"/>
    <n v="1556686800"/>
    <n v="1557637200"/>
    <b v="0"/>
    <x v="1"/>
    <s v="theater/plays"/>
    <x v="3"/>
    <x v="3"/>
    <n v="0.62873684210526315"/>
    <n v="3030"/>
  </r>
  <r>
    <x v="631"/>
    <x v="620"/>
    <x v="630"/>
    <n v="59200"/>
    <n v="183756"/>
    <x v="1"/>
    <n v="3063"/>
    <x v="1"/>
    <s v="USD"/>
    <n v="1553576400"/>
    <n v="1553922000"/>
    <b v="0"/>
    <x v="0"/>
    <s v="theater/plays"/>
    <x v="3"/>
    <x v="3"/>
    <n v="3.1039864864864866"/>
    <n v="93409.5"/>
  </r>
  <r>
    <x v="632"/>
    <x v="621"/>
    <x v="631"/>
    <n v="72100"/>
    <n v="30902"/>
    <x v="2"/>
    <n v="278"/>
    <x v="1"/>
    <s v="USD"/>
    <n v="1414904400"/>
    <n v="1416463200"/>
    <b v="0"/>
    <x v="0"/>
    <s v="theater/plays"/>
    <x v="3"/>
    <x v="3"/>
    <n v="0.42859916782246882"/>
    <n v="15590"/>
  </r>
  <r>
    <x v="633"/>
    <x v="622"/>
    <x v="632"/>
    <n v="6700"/>
    <n v="5569"/>
    <x v="0"/>
    <n v="105"/>
    <x v="1"/>
    <s v="USD"/>
    <n v="1446876000"/>
    <n v="1447221600"/>
    <b v="0"/>
    <x v="0"/>
    <s v="film &amp; video/animation"/>
    <x v="4"/>
    <x v="10"/>
    <n v="0.83119402985074631"/>
    <n v="2837"/>
  </r>
  <r>
    <x v="634"/>
    <x v="623"/>
    <x v="633"/>
    <n v="118200"/>
    <n v="92824"/>
    <x v="3"/>
    <n v="1658"/>
    <x v="1"/>
    <s v="USD"/>
    <n v="1490418000"/>
    <n v="1491627600"/>
    <b v="0"/>
    <x v="0"/>
    <s v="film &amp; video/television"/>
    <x v="4"/>
    <x v="19"/>
    <n v="0.78531302876480547"/>
    <n v="47241"/>
  </r>
  <r>
    <x v="635"/>
    <x v="624"/>
    <x v="634"/>
    <n v="139000"/>
    <n v="158590"/>
    <x v="1"/>
    <n v="2266"/>
    <x v="1"/>
    <s v="USD"/>
    <n v="1360389600"/>
    <n v="1363150800"/>
    <b v="0"/>
    <x v="0"/>
    <s v="film &amp; video/television"/>
    <x v="4"/>
    <x v="19"/>
    <n v="1.1409352517985611"/>
    <n v="80428"/>
  </r>
  <r>
    <x v="636"/>
    <x v="625"/>
    <x v="635"/>
    <n v="197700"/>
    <n v="127591"/>
    <x v="0"/>
    <n v="2604"/>
    <x v="3"/>
    <s v="DKK"/>
    <n v="1326866400"/>
    <n v="1330754400"/>
    <b v="0"/>
    <x v="1"/>
    <s v="film &amp; video/animation"/>
    <x v="4"/>
    <x v="10"/>
    <n v="0.64537683358624176"/>
    <n v="65097.5"/>
  </r>
  <r>
    <x v="637"/>
    <x v="626"/>
    <x v="636"/>
    <n v="8500"/>
    <n v="6750"/>
    <x v="0"/>
    <n v="65"/>
    <x v="1"/>
    <s v="USD"/>
    <n v="1479103200"/>
    <n v="1479794400"/>
    <b v="0"/>
    <x v="0"/>
    <s v="theater/plays"/>
    <x v="3"/>
    <x v="3"/>
    <n v="0.79411764705882348"/>
    <n v="3407.5"/>
  </r>
  <r>
    <x v="638"/>
    <x v="627"/>
    <x v="637"/>
    <n v="81600"/>
    <n v="9318"/>
    <x v="0"/>
    <n v="94"/>
    <x v="1"/>
    <s v="USD"/>
    <n v="1280206800"/>
    <n v="1281243600"/>
    <b v="0"/>
    <x v="1"/>
    <s v="theater/plays"/>
    <x v="3"/>
    <x v="3"/>
    <n v="0.11419117647058824"/>
    <n v="4706"/>
  </r>
  <r>
    <x v="639"/>
    <x v="628"/>
    <x v="638"/>
    <n v="8600"/>
    <n v="4832"/>
    <x v="2"/>
    <n v="45"/>
    <x v="1"/>
    <s v="USD"/>
    <n v="1532754000"/>
    <n v="1532754000"/>
    <b v="0"/>
    <x v="1"/>
    <s v="film &amp; video/drama"/>
    <x v="4"/>
    <x v="6"/>
    <n v="0.56186046511627907"/>
    <n v="2438.5"/>
  </r>
  <r>
    <x v="640"/>
    <x v="629"/>
    <x v="639"/>
    <n v="119800"/>
    <n v="19769"/>
    <x v="0"/>
    <n v="257"/>
    <x v="1"/>
    <s v="USD"/>
    <n v="1453096800"/>
    <n v="1453356000"/>
    <b v="0"/>
    <x v="0"/>
    <s v="theater/plays"/>
    <x v="3"/>
    <x v="3"/>
    <n v="0.16501669449081802"/>
    <n v="10013"/>
  </r>
  <r>
    <x v="641"/>
    <x v="630"/>
    <x v="640"/>
    <n v="9400"/>
    <n v="11277"/>
    <x v="1"/>
    <n v="194"/>
    <x v="5"/>
    <s v="CHF"/>
    <n v="1487570400"/>
    <n v="1489986000"/>
    <b v="0"/>
    <x v="0"/>
    <s v="theater/plays"/>
    <x v="3"/>
    <x v="3"/>
    <n v="1.1996808510638297"/>
    <n v="5735.5"/>
  </r>
  <r>
    <x v="642"/>
    <x v="631"/>
    <x v="641"/>
    <n v="9200"/>
    <n v="13382"/>
    <x v="1"/>
    <n v="129"/>
    <x v="0"/>
    <s v="CAD"/>
    <n v="1545026400"/>
    <n v="1545804000"/>
    <b v="0"/>
    <x v="0"/>
    <s v="technology/wearables"/>
    <x v="2"/>
    <x v="8"/>
    <n v="1.4545652173913044"/>
    <n v="6755.5"/>
  </r>
  <r>
    <x v="643"/>
    <x v="632"/>
    <x v="642"/>
    <n v="14900"/>
    <n v="32986"/>
    <x v="1"/>
    <n v="375"/>
    <x v="1"/>
    <s v="USD"/>
    <n v="1488348000"/>
    <n v="1489899600"/>
    <b v="0"/>
    <x v="0"/>
    <s v="theater/plays"/>
    <x v="3"/>
    <x v="3"/>
    <n v="2.2138255033557046"/>
    <n v="16680.5"/>
  </r>
  <r>
    <x v="644"/>
    <x v="633"/>
    <x v="643"/>
    <n v="169400"/>
    <n v="81984"/>
    <x v="0"/>
    <n v="2928"/>
    <x v="0"/>
    <s v="CAD"/>
    <n v="1545112800"/>
    <n v="1546495200"/>
    <b v="0"/>
    <x v="0"/>
    <s v="theater/plays"/>
    <x v="3"/>
    <x v="3"/>
    <n v="0.48396694214876035"/>
    <n v="42456"/>
  </r>
  <r>
    <x v="645"/>
    <x v="634"/>
    <x v="644"/>
    <n v="192100"/>
    <n v="178483"/>
    <x v="0"/>
    <n v="4697"/>
    <x v="1"/>
    <s v="USD"/>
    <n v="1537938000"/>
    <n v="1539752400"/>
    <b v="0"/>
    <x v="1"/>
    <s v="music/rock"/>
    <x v="1"/>
    <x v="1"/>
    <n v="0.92911504424778757"/>
    <n v="91590"/>
  </r>
  <r>
    <x v="646"/>
    <x v="635"/>
    <x v="645"/>
    <n v="98700"/>
    <n v="87448"/>
    <x v="0"/>
    <n v="2915"/>
    <x v="1"/>
    <s v="USD"/>
    <n v="1363150800"/>
    <n v="1364101200"/>
    <b v="0"/>
    <x v="0"/>
    <s v="games/video games"/>
    <x v="6"/>
    <x v="11"/>
    <n v="0.88599797365754818"/>
    <n v="45181.5"/>
  </r>
  <r>
    <x v="647"/>
    <x v="636"/>
    <x v="646"/>
    <n v="4500"/>
    <n v="1863"/>
    <x v="0"/>
    <n v="18"/>
    <x v="1"/>
    <s v="USD"/>
    <n v="1523250000"/>
    <n v="1525323600"/>
    <b v="0"/>
    <x v="0"/>
    <s v="publishing/translations"/>
    <x v="5"/>
    <x v="18"/>
    <n v="0.41399999999999998"/>
    <n v="940.5"/>
  </r>
  <r>
    <x v="648"/>
    <x v="637"/>
    <x v="647"/>
    <n v="98600"/>
    <n v="62174"/>
    <x v="3"/>
    <n v="723"/>
    <x v="1"/>
    <s v="USD"/>
    <n v="1499317200"/>
    <n v="1500872400"/>
    <b v="1"/>
    <x v="0"/>
    <s v="food/food trucks"/>
    <x v="0"/>
    <x v="0"/>
    <n v="0.63056795131845844"/>
    <n v="31448.5"/>
  </r>
  <r>
    <x v="649"/>
    <x v="638"/>
    <x v="648"/>
    <n v="121700"/>
    <n v="59003"/>
    <x v="0"/>
    <n v="602"/>
    <x v="5"/>
    <s v="CHF"/>
    <n v="1287550800"/>
    <n v="1288501200"/>
    <b v="1"/>
    <x v="1"/>
    <s v="theater/plays"/>
    <x v="3"/>
    <x v="3"/>
    <n v="0.48482333607230893"/>
    <n v="29802.5"/>
  </r>
  <r>
    <x v="650"/>
    <x v="639"/>
    <x v="649"/>
    <n v="100"/>
    <n v="2"/>
    <x v="0"/>
    <n v="1"/>
    <x v="1"/>
    <s v="USD"/>
    <n v="1404795600"/>
    <n v="1407128400"/>
    <b v="0"/>
    <x v="0"/>
    <s v="music/jazz"/>
    <x v="1"/>
    <x v="17"/>
    <n v="0.02"/>
    <n v="1.5"/>
  </r>
  <r>
    <x v="651"/>
    <x v="640"/>
    <x v="650"/>
    <n v="196700"/>
    <n v="174039"/>
    <x v="0"/>
    <n v="3868"/>
    <x v="6"/>
    <s v="EUR"/>
    <n v="1393048800"/>
    <n v="1394344800"/>
    <b v="0"/>
    <x v="0"/>
    <s v="film &amp; video/shorts"/>
    <x v="4"/>
    <x v="12"/>
    <n v="0.88479410269445857"/>
    <n v="88953.5"/>
  </r>
  <r>
    <x v="652"/>
    <x v="641"/>
    <x v="651"/>
    <n v="10000"/>
    <n v="12684"/>
    <x v="1"/>
    <n v="409"/>
    <x v="1"/>
    <s v="USD"/>
    <n v="1470373200"/>
    <n v="1474088400"/>
    <b v="0"/>
    <x v="0"/>
    <s v="technology/web"/>
    <x v="2"/>
    <x v="2"/>
    <n v="1.2684"/>
    <n v="6546.5"/>
  </r>
  <r>
    <x v="653"/>
    <x v="642"/>
    <x v="652"/>
    <n v="600"/>
    <n v="14033"/>
    <x v="1"/>
    <n v="234"/>
    <x v="1"/>
    <s v="USD"/>
    <n v="1460091600"/>
    <n v="1460264400"/>
    <b v="0"/>
    <x v="0"/>
    <s v="technology/web"/>
    <x v="2"/>
    <x v="2"/>
    <n v="23.388333333333332"/>
    <n v="7133.5"/>
  </r>
  <r>
    <x v="654"/>
    <x v="643"/>
    <x v="653"/>
    <n v="35000"/>
    <n v="177936"/>
    <x v="1"/>
    <n v="3016"/>
    <x v="1"/>
    <s v="USD"/>
    <n v="1440392400"/>
    <n v="1440824400"/>
    <b v="0"/>
    <x v="0"/>
    <s v="music/metal"/>
    <x v="1"/>
    <x v="16"/>
    <n v="5.0838857142857146"/>
    <n v="90476"/>
  </r>
  <r>
    <x v="655"/>
    <x v="644"/>
    <x v="654"/>
    <n v="6900"/>
    <n v="13212"/>
    <x v="1"/>
    <n v="264"/>
    <x v="1"/>
    <s v="USD"/>
    <n v="1488434400"/>
    <n v="1489554000"/>
    <b v="1"/>
    <x v="0"/>
    <s v="photography/photography books"/>
    <x v="7"/>
    <x v="14"/>
    <n v="1.9147826086956521"/>
    <n v="6738"/>
  </r>
  <r>
    <x v="656"/>
    <x v="645"/>
    <x v="655"/>
    <n v="118400"/>
    <n v="49879"/>
    <x v="0"/>
    <n v="504"/>
    <x v="2"/>
    <s v="AUD"/>
    <n v="1514440800"/>
    <n v="1514872800"/>
    <b v="0"/>
    <x v="0"/>
    <s v="food/food trucks"/>
    <x v="0"/>
    <x v="0"/>
    <n v="0.42127533783783783"/>
    <n v="25191.5"/>
  </r>
  <r>
    <x v="657"/>
    <x v="646"/>
    <x v="656"/>
    <n v="10000"/>
    <n v="824"/>
    <x v="0"/>
    <n v="14"/>
    <x v="1"/>
    <s v="USD"/>
    <n v="1514354400"/>
    <n v="1515736800"/>
    <b v="0"/>
    <x v="0"/>
    <s v="film &amp; video/science fiction"/>
    <x v="4"/>
    <x v="22"/>
    <n v="8.2400000000000001E-2"/>
    <n v="419"/>
  </r>
  <r>
    <x v="658"/>
    <x v="647"/>
    <x v="657"/>
    <n v="52600"/>
    <n v="31594"/>
    <x v="3"/>
    <n v="390"/>
    <x v="1"/>
    <s v="USD"/>
    <n v="1440910800"/>
    <n v="1442898000"/>
    <b v="0"/>
    <x v="0"/>
    <s v="music/rock"/>
    <x v="1"/>
    <x v="1"/>
    <n v="0.60064638783269964"/>
    <n v="15992"/>
  </r>
  <r>
    <x v="659"/>
    <x v="648"/>
    <x v="658"/>
    <n v="120700"/>
    <n v="57010"/>
    <x v="0"/>
    <n v="750"/>
    <x v="4"/>
    <s v="GBP"/>
    <n v="1296108000"/>
    <n v="1296194400"/>
    <b v="0"/>
    <x v="0"/>
    <s v="film &amp; video/documentary"/>
    <x v="4"/>
    <x v="4"/>
    <n v="0.47232808616404309"/>
    <n v="28880"/>
  </r>
  <r>
    <x v="660"/>
    <x v="649"/>
    <x v="659"/>
    <n v="9100"/>
    <n v="7438"/>
    <x v="0"/>
    <n v="77"/>
    <x v="1"/>
    <s v="USD"/>
    <n v="1440133200"/>
    <n v="1440910800"/>
    <b v="1"/>
    <x v="0"/>
    <s v="theater/plays"/>
    <x v="3"/>
    <x v="3"/>
    <n v="0.81736263736263737"/>
    <n v="3757.5"/>
  </r>
  <r>
    <x v="661"/>
    <x v="650"/>
    <x v="660"/>
    <n v="106800"/>
    <n v="57872"/>
    <x v="0"/>
    <n v="752"/>
    <x v="3"/>
    <s v="DKK"/>
    <n v="1332910800"/>
    <n v="1335502800"/>
    <b v="0"/>
    <x v="0"/>
    <s v="music/jazz"/>
    <x v="1"/>
    <x v="17"/>
    <n v="0.54187265917603"/>
    <n v="29312"/>
  </r>
  <r>
    <x v="662"/>
    <x v="651"/>
    <x v="661"/>
    <n v="9100"/>
    <n v="8906"/>
    <x v="0"/>
    <n v="131"/>
    <x v="1"/>
    <s v="USD"/>
    <n v="1544335200"/>
    <n v="1544680800"/>
    <b v="0"/>
    <x v="0"/>
    <s v="theater/plays"/>
    <x v="3"/>
    <x v="3"/>
    <n v="0.97868131868131869"/>
    <n v="4518.5"/>
  </r>
  <r>
    <x v="663"/>
    <x v="652"/>
    <x v="662"/>
    <n v="10000"/>
    <n v="7724"/>
    <x v="0"/>
    <n v="87"/>
    <x v="1"/>
    <s v="USD"/>
    <n v="1286427600"/>
    <n v="1288414800"/>
    <b v="0"/>
    <x v="0"/>
    <s v="theater/plays"/>
    <x v="3"/>
    <x v="3"/>
    <n v="0.77239999999999998"/>
    <n v="3905.5"/>
  </r>
  <r>
    <x v="664"/>
    <x v="327"/>
    <x v="663"/>
    <n v="79400"/>
    <n v="26571"/>
    <x v="0"/>
    <n v="1063"/>
    <x v="1"/>
    <s v="USD"/>
    <n v="1329717600"/>
    <n v="1330581600"/>
    <b v="0"/>
    <x v="0"/>
    <s v="music/jazz"/>
    <x v="1"/>
    <x v="17"/>
    <n v="0.33464735516372796"/>
    <n v="13817"/>
  </r>
  <r>
    <x v="665"/>
    <x v="653"/>
    <x v="664"/>
    <n v="5100"/>
    <n v="12219"/>
    <x v="1"/>
    <n v="272"/>
    <x v="1"/>
    <s v="USD"/>
    <n v="1310187600"/>
    <n v="1311397200"/>
    <b v="0"/>
    <x v="1"/>
    <s v="film &amp; video/documentary"/>
    <x v="4"/>
    <x v="4"/>
    <n v="2.3958823529411766"/>
    <n v="6245.5"/>
  </r>
  <r>
    <x v="666"/>
    <x v="654"/>
    <x v="665"/>
    <n v="3100"/>
    <n v="1985"/>
    <x v="3"/>
    <n v="25"/>
    <x v="1"/>
    <s v="USD"/>
    <n v="1377838800"/>
    <n v="1378357200"/>
    <b v="0"/>
    <x v="1"/>
    <s v="theater/plays"/>
    <x v="3"/>
    <x v="3"/>
    <n v="0.64032258064516134"/>
    <n v="1005"/>
  </r>
  <r>
    <x v="667"/>
    <x v="655"/>
    <x v="666"/>
    <n v="6900"/>
    <n v="12155"/>
    <x v="1"/>
    <n v="419"/>
    <x v="1"/>
    <s v="USD"/>
    <n v="1410325200"/>
    <n v="1411102800"/>
    <b v="0"/>
    <x v="0"/>
    <s v="journalism/audio"/>
    <x v="8"/>
    <x v="23"/>
    <n v="1.7615942028985507"/>
    <n v="6287"/>
  </r>
  <r>
    <x v="668"/>
    <x v="656"/>
    <x v="667"/>
    <n v="27500"/>
    <n v="5593"/>
    <x v="0"/>
    <n v="76"/>
    <x v="1"/>
    <s v="USD"/>
    <n v="1343797200"/>
    <n v="1344834000"/>
    <b v="0"/>
    <x v="0"/>
    <s v="theater/plays"/>
    <x v="3"/>
    <x v="3"/>
    <n v="0.20338181818181819"/>
    <n v="2834.5"/>
  </r>
  <r>
    <x v="669"/>
    <x v="657"/>
    <x v="668"/>
    <n v="48800"/>
    <n v="175020"/>
    <x v="1"/>
    <n v="1621"/>
    <x v="6"/>
    <s v="EUR"/>
    <n v="1498453200"/>
    <n v="1499230800"/>
    <b v="0"/>
    <x v="0"/>
    <s v="theater/plays"/>
    <x v="3"/>
    <x v="3"/>
    <n v="3.5864754098360656"/>
    <n v="88320.5"/>
  </r>
  <r>
    <x v="670"/>
    <x v="635"/>
    <x v="669"/>
    <n v="16200"/>
    <n v="75955"/>
    <x v="1"/>
    <n v="1101"/>
    <x v="1"/>
    <s v="USD"/>
    <n v="1456380000"/>
    <n v="1457416800"/>
    <b v="0"/>
    <x v="0"/>
    <s v="music/indie rock"/>
    <x v="1"/>
    <x v="7"/>
    <n v="4.6885802469135802"/>
    <n v="38528"/>
  </r>
  <r>
    <x v="671"/>
    <x v="658"/>
    <x v="670"/>
    <n v="97600"/>
    <n v="119127"/>
    <x v="1"/>
    <n v="1073"/>
    <x v="1"/>
    <s v="USD"/>
    <n v="1280552400"/>
    <n v="1280898000"/>
    <b v="0"/>
    <x v="1"/>
    <s v="theater/plays"/>
    <x v="3"/>
    <x v="3"/>
    <n v="1.220563524590164"/>
    <n v="60100"/>
  </r>
  <r>
    <x v="672"/>
    <x v="659"/>
    <x v="671"/>
    <n v="197900"/>
    <n v="110689"/>
    <x v="0"/>
    <n v="4428"/>
    <x v="2"/>
    <s v="AUD"/>
    <n v="1521608400"/>
    <n v="1522472400"/>
    <b v="0"/>
    <x v="0"/>
    <s v="theater/plays"/>
    <x v="3"/>
    <x v="3"/>
    <n v="0.55931783729156137"/>
    <n v="57558.5"/>
  </r>
  <r>
    <x v="673"/>
    <x v="660"/>
    <x v="672"/>
    <n v="5600"/>
    <n v="2445"/>
    <x v="0"/>
    <n v="58"/>
    <x v="6"/>
    <s v="EUR"/>
    <n v="1460696400"/>
    <n v="1462510800"/>
    <b v="0"/>
    <x v="0"/>
    <s v="music/indie rock"/>
    <x v="1"/>
    <x v="7"/>
    <n v="0.43660714285714286"/>
    <n v="1251.5"/>
  </r>
  <r>
    <x v="674"/>
    <x v="661"/>
    <x v="673"/>
    <n v="170700"/>
    <n v="57250"/>
    <x v="3"/>
    <n v="1218"/>
    <x v="1"/>
    <s v="USD"/>
    <n v="1313730000"/>
    <n v="1317790800"/>
    <b v="0"/>
    <x v="0"/>
    <s v="photography/photography books"/>
    <x v="7"/>
    <x v="14"/>
    <n v="0.33538371411833628"/>
    <n v="29234"/>
  </r>
  <r>
    <x v="675"/>
    <x v="662"/>
    <x v="674"/>
    <n v="9700"/>
    <n v="11929"/>
    <x v="1"/>
    <n v="331"/>
    <x v="1"/>
    <s v="USD"/>
    <n v="1568178000"/>
    <n v="1568782800"/>
    <b v="0"/>
    <x v="0"/>
    <s v="journalism/audio"/>
    <x v="8"/>
    <x v="23"/>
    <n v="1.2297938144329896"/>
    <n v="6130"/>
  </r>
  <r>
    <x v="676"/>
    <x v="663"/>
    <x v="675"/>
    <n v="62300"/>
    <n v="118214"/>
    <x v="1"/>
    <n v="1170"/>
    <x v="1"/>
    <s v="USD"/>
    <n v="1348635600"/>
    <n v="1349413200"/>
    <b v="0"/>
    <x v="0"/>
    <s v="photography/photography books"/>
    <x v="7"/>
    <x v="14"/>
    <n v="1.8974959871589085"/>
    <n v="59692"/>
  </r>
  <r>
    <x v="677"/>
    <x v="664"/>
    <x v="676"/>
    <n v="5300"/>
    <n v="4432"/>
    <x v="0"/>
    <n v="111"/>
    <x v="1"/>
    <s v="USD"/>
    <n v="1468126800"/>
    <n v="1472446800"/>
    <b v="0"/>
    <x v="0"/>
    <s v="publishing/fiction"/>
    <x v="5"/>
    <x v="13"/>
    <n v="0.83622641509433959"/>
    <n v="2271.5"/>
  </r>
  <r>
    <x v="678"/>
    <x v="665"/>
    <x v="677"/>
    <n v="99500"/>
    <n v="17879"/>
    <x v="3"/>
    <n v="215"/>
    <x v="1"/>
    <s v="USD"/>
    <n v="1547877600"/>
    <n v="1548050400"/>
    <b v="0"/>
    <x v="0"/>
    <s v="film &amp; video/drama"/>
    <x v="4"/>
    <x v="6"/>
    <n v="0.17968844221105529"/>
    <n v="9047"/>
  </r>
  <r>
    <x v="679"/>
    <x v="307"/>
    <x v="678"/>
    <n v="1400"/>
    <n v="14511"/>
    <x v="1"/>
    <n v="363"/>
    <x v="1"/>
    <s v="USD"/>
    <n v="1571374800"/>
    <n v="1571806800"/>
    <b v="0"/>
    <x v="1"/>
    <s v="food/food trucks"/>
    <x v="0"/>
    <x v="0"/>
    <n v="10.365"/>
    <n v="7437"/>
  </r>
  <r>
    <x v="680"/>
    <x v="666"/>
    <x v="679"/>
    <n v="145600"/>
    <n v="141822"/>
    <x v="0"/>
    <n v="2955"/>
    <x v="1"/>
    <s v="USD"/>
    <n v="1576303200"/>
    <n v="1576476000"/>
    <b v="0"/>
    <x v="1"/>
    <s v="games/mobile games"/>
    <x v="6"/>
    <x v="20"/>
    <n v="0.97405219780219776"/>
    <n v="72388.5"/>
  </r>
  <r>
    <x v="681"/>
    <x v="667"/>
    <x v="680"/>
    <n v="184100"/>
    <n v="159037"/>
    <x v="0"/>
    <n v="1657"/>
    <x v="1"/>
    <s v="USD"/>
    <n v="1324447200"/>
    <n v="1324965600"/>
    <b v="0"/>
    <x v="0"/>
    <s v="theater/plays"/>
    <x v="3"/>
    <x v="3"/>
    <n v="0.86386203150461705"/>
    <n v="80347"/>
  </r>
  <r>
    <x v="682"/>
    <x v="668"/>
    <x v="681"/>
    <n v="5400"/>
    <n v="8109"/>
    <x v="1"/>
    <n v="103"/>
    <x v="1"/>
    <s v="USD"/>
    <n v="1386741600"/>
    <n v="1387519200"/>
    <b v="0"/>
    <x v="0"/>
    <s v="theater/plays"/>
    <x v="3"/>
    <x v="3"/>
    <n v="1.5016666666666667"/>
    <n v="4106"/>
  </r>
  <r>
    <x v="683"/>
    <x v="669"/>
    <x v="682"/>
    <n v="2300"/>
    <n v="8244"/>
    <x v="1"/>
    <n v="147"/>
    <x v="1"/>
    <s v="USD"/>
    <n v="1537074000"/>
    <n v="1537246800"/>
    <b v="0"/>
    <x v="0"/>
    <s v="theater/plays"/>
    <x v="3"/>
    <x v="3"/>
    <n v="3.5843478260869563"/>
    <n v="4195.5"/>
  </r>
  <r>
    <x v="684"/>
    <x v="670"/>
    <x v="683"/>
    <n v="1400"/>
    <n v="7600"/>
    <x v="1"/>
    <n v="110"/>
    <x v="0"/>
    <s v="CAD"/>
    <n v="1277787600"/>
    <n v="1279515600"/>
    <b v="0"/>
    <x v="0"/>
    <s v="publishing/nonfiction"/>
    <x v="5"/>
    <x v="9"/>
    <n v="5.4285714285714288"/>
    <n v="3855"/>
  </r>
  <r>
    <x v="685"/>
    <x v="671"/>
    <x v="684"/>
    <n v="140000"/>
    <n v="94501"/>
    <x v="0"/>
    <n v="926"/>
    <x v="0"/>
    <s v="CAD"/>
    <n v="1440306000"/>
    <n v="1442379600"/>
    <b v="0"/>
    <x v="0"/>
    <s v="theater/plays"/>
    <x v="3"/>
    <x v="3"/>
    <n v="0.67500714285714281"/>
    <n v="47713.5"/>
  </r>
  <r>
    <x v="686"/>
    <x v="672"/>
    <x v="685"/>
    <n v="7500"/>
    <n v="14381"/>
    <x v="1"/>
    <n v="134"/>
    <x v="1"/>
    <s v="USD"/>
    <n v="1522126800"/>
    <n v="1523077200"/>
    <b v="0"/>
    <x v="0"/>
    <s v="technology/wearables"/>
    <x v="2"/>
    <x v="8"/>
    <n v="1.9174666666666667"/>
    <n v="7257.5"/>
  </r>
  <r>
    <x v="687"/>
    <x v="673"/>
    <x v="686"/>
    <n v="1500"/>
    <n v="13980"/>
    <x v="1"/>
    <n v="269"/>
    <x v="1"/>
    <s v="USD"/>
    <n v="1489298400"/>
    <n v="1489554000"/>
    <b v="0"/>
    <x v="0"/>
    <s v="theater/plays"/>
    <x v="3"/>
    <x v="3"/>
    <n v="9.32"/>
    <n v="7124.5"/>
  </r>
  <r>
    <x v="688"/>
    <x v="674"/>
    <x v="687"/>
    <n v="2900"/>
    <n v="12449"/>
    <x v="1"/>
    <n v="175"/>
    <x v="1"/>
    <s v="USD"/>
    <n v="1547100000"/>
    <n v="1548482400"/>
    <b v="0"/>
    <x v="1"/>
    <s v="film &amp; video/television"/>
    <x v="4"/>
    <x v="19"/>
    <n v="4.2927586206896553"/>
    <n v="6312"/>
  </r>
  <r>
    <x v="689"/>
    <x v="675"/>
    <x v="688"/>
    <n v="7300"/>
    <n v="7348"/>
    <x v="1"/>
    <n v="69"/>
    <x v="1"/>
    <s v="USD"/>
    <n v="1383022800"/>
    <n v="1384063200"/>
    <b v="0"/>
    <x v="0"/>
    <s v="technology/web"/>
    <x v="2"/>
    <x v="2"/>
    <n v="1.0065753424657535"/>
    <n v="3708.5"/>
  </r>
  <r>
    <x v="690"/>
    <x v="676"/>
    <x v="689"/>
    <n v="3600"/>
    <n v="8158"/>
    <x v="1"/>
    <n v="190"/>
    <x v="1"/>
    <s v="USD"/>
    <n v="1322373600"/>
    <n v="1322892000"/>
    <b v="0"/>
    <x v="1"/>
    <s v="film &amp; video/documentary"/>
    <x v="4"/>
    <x v="4"/>
    <n v="2.266111111111111"/>
    <n v="4174"/>
  </r>
  <r>
    <x v="691"/>
    <x v="677"/>
    <x v="690"/>
    <n v="5000"/>
    <n v="7119"/>
    <x v="1"/>
    <n v="237"/>
    <x v="1"/>
    <s v="USD"/>
    <n v="1349240400"/>
    <n v="1350709200"/>
    <b v="1"/>
    <x v="1"/>
    <s v="film &amp; video/documentary"/>
    <x v="4"/>
    <x v="4"/>
    <n v="1.4238"/>
    <n v="3678"/>
  </r>
  <r>
    <x v="692"/>
    <x v="678"/>
    <x v="691"/>
    <n v="6000"/>
    <n v="5438"/>
    <x v="0"/>
    <n v="77"/>
    <x v="4"/>
    <s v="GBP"/>
    <n v="1562648400"/>
    <n v="1564203600"/>
    <b v="0"/>
    <x v="0"/>
    <s v="music/rock"/>
    <x v="1"/>
    <x v="1"/>
    <n v="0.90633333333333332"/>
    <n v="2757.5"/>
  </r>
  <r>
    <x v="693"/>
    <x v="679"/>
    <x v="692"/>
    <n v="180400"/>
    <n v="115396"/>
    <x v="0"/>
    <n v="1748"/>
    <x v="1"/>
    <s v="USD"/>
    <n v="1508216400"/>
    <n v="1509685200"/>
    <b v="0"/>
    <x v="0"/>
    <s v="theater/plays"/>
    <x v="3"/>
    <x v="3"/>
    <n v="0.63966740576496672"/>
    <n v="58572"/>
  </r>
  <r>
    <x v="694"/>
    <x v="680"/>
    <x v="693"/>
    <n v="9100"/>
    <n v="7656"/>
    <x v="0"/>
    <n v="79"/>
    <x v="1"/>
    <s v="USD"/>
    <n v="1511762400"/>
    <n v="1514959200"/>
    <b v="0"/>
    <x v="0"/>
    <s v="theater/plays"/>
    <x v="3"/>
    <x v="3"/>
    <n v="0.84131868131868137"/>
    <n v="3867.5"/>
  </r>
  <r>
    <x v="695"/>
    <x v="681"/>
    <x v="694"/>
    <n v="9200"/>
    <n v="12322"/>
    <x v="1"/>
    <n v="196"/>
    <x v="6"/>
    <s v="EUR"/>
    <n v="1447480800"/>
    <n v="1448863200"/>
    <b v="1"/>
    <x v="0"/>
    <s v="music/rock"/>
    <x v="1"/>
    <x v="1"/>
    <n v="1.3393478260869565"/>
    <n v="6259"/>
  </r>
  <r>
    <x v="696"/>
    <x v="682"/>
    <x v="695"/>
    <n v="164100"/>
    <n v="96888"/>
    <x v="0"/>
    <n v="889"/>
    <x v="1"/>
    <s v="USD"/>
    <n v="1429506000"/>
    <n v="1429592400"/>
    <b v="0"/>
    <x v="1"/>
    <s v="theater/plays"/>
    <x v="3"/>
    <x v="3"/>
    <n v="0.59042047531992692"/>
    <n v="48888.5"/>
  </r>
  <r>
    <x v="697"/>
    <x v="683"/>
    <x v="696"/>
    <n v="128900"/>
    <n v="196960"/>
    <x v="1"/>
    <n v="7295"/>
    <x v="1"/>
    <s v="USD"/>
    <n v="1522472400"/>
    <n v="1522645200"/>
    <b v="0"/>
    <x v="0"/>
    <s v="music/electric music"/>
    <x v="1"/>
    <x v="5"/>
    <n v="1.5280062063615205"/>
    <n v="102127.5"/>
  </r>
  <r>
    <x v="698"/>
    <x v="684"/>
    <x v="697"/>
    <n v="42100"/>
    <n v="188057"/>
    <x v="1"/>
    <n v="2893"/>
    <x v="0"/>
    <s v="CAD"/>
    <n v="1322114400"/>
    <n v="1323324000"/>
    <b v="0"/>
    <x v="0"/>
    <s v="technology/wearables"/>
    <x v="2"/>
    <x v="8"/>
    <n v="4.466912114014252"/>
    <n v="95475"/>
  </r>
  <r>
    <x v="699"/>
    <x v="196"/>
    <x v="698"/>
    <n v="7400"/>
    <n v="6245"/>
    <x v="0"/>
    <n v="56"/>
    <x v="1"/>
    <s v="USD"/>
    <n v="1561438800"/>
    <n v="1561525200"/>
    <b v="0"/>
    <x v="0"/>
    <s v="film &amp; video/drama"/>
    <x v="4"/>
    <x v="6"/>
    <n v="0.8439189189189189"/>
    <n v="3150.5"/>
  </r>
  <r>
    <x v="700"/>
    <x v="685"/>
    <x v="699"/>
    <n v="100"/>
    <n v="3"/>
    <x v="0"/>
    <n v="1"/>
    <x v="1"/>
    <s v="USD"/>
    <n v="1264399200"/>
    <n v="1265695200"/>
    <b v="0"/>
    <x v="0"/>
    <s v="technology/wearables"/>
    <x v="2"/>
    <x v="8"/>
    <n v="0.03"/>
    <n v="2"/>
  </r>
  <r>
    <x v="701"/>
    <x v="686"/>
    <x v="700"/>
    <n v="52000"/>
    <n v="91014"/>
    <x v="1"/>
    <n v="820"/>
    <x v="1"/>
    <s v="USD"/>
    <n v="1301202000"/>
    <n v="1301806800"/>
    <b v="1"/>
    <x v="0"/>
    <s v="theater/plays"/>
    <x v="3"/>
    <x v="3"/>
    <n v="1.7502692307692307"/>
    <n v="45917"/>
  </r>
  <r>
    <x v="702"/>
    <x v="687"/>
    <x v="701"/>
    <n v="8700"/>
    <n v="4710"/>
    <x v="0"/>
    <n v="83"/>
    <x v="1"/>
    <s v="USD"/>
    <n v="1374469200"/>
    <n v="1374901200"/>
    <b v="0"/>
    <x v="0"/>
    <s v="technology/wearables"/>
    <x v="2"/>
    <x v="8"/>
    <n v="0.54137931034482756"/>
    <n v="2396.5"/>
  </r>
  <r>
    <x v="703"/>
    <x v="688"/>
    <x v="702"/>
    <n v="63400"/>
    <n v="197728"/>
    <x v="1"/>
    <n v="2038"/>
    <x v="1"/>
    <s v="USD"/>
    <n v="1334984400"/>
    <n v="1336453200"/>
    <b v="1"/>
    <x v="1"/>
    <s v="publishing/translations"/>
    <x v="5"/>
    <x v="18"/>
    <n v="3.1187381703470032"/>
    <n v="99883"/>
  </r>
  <r>
    <x v="704"/>
    <x v="689"/>
    <x v="703"/>
    <n v="8700"/>
    <n v="10682"/>
    <x v="1"/>
    <n v="116"/>
    <x v="1"/>
    <s v="USD"/>
    <n v="1467608400"/>
    <n v="1468904400"/>
    <b v="0"/>
    <x v="0"/>
    <s v="film &amp; video/animation"/>
    <x v="4"/>
    <x v="10"/>
    <n v="1.2278160919540231"/>
    <n v="5399"/>
  </r>
  <r>
    <x v="705"/>
    <x v="690"/>
    <x v="704"/>
    <n v="169700"/>
    <n v="168048"/>
    <x v="0"/>
    <n v="2025"/>
    <x v="4"/>
    <s v="GBP"/>
    <n v="1386741600"/>
    <n v="1387087200"/>
    <b v="0"/>
    <x v="0"/>
    <s v="publishing/nonfiction"/>
    <x v="5"/>
    <x v="9"/>
    <n v="0.99026517383618151"/>
    <n v="85036.5"/>
  </r>
  <r>
    <x v="706"/>
    <x v="691"/>
    <x v="705"/>
    <n v="108400"/>
    <n v="138586"/>
    <x v="1"/>
    <n v="1345"/>
    <x v="2"/>
    <s v="AUD"/>
    <n v="1546754400"/>
    <n v="1547445600"/>
    <b v="0"/>
    <x v="1"/>
    <s v="technology/web"/>
    <x v="2"/>
    <x v="2"/>
    <n v="1.278468634686347"/>
    <n v="69965.5"/>
  </r>
  <r>
    <x v="707"/>
    <x v="692"/>
    <x v="706"/>
    <n v="7300"/>
    <n v="11579"/>
    <x v="1"/>
    <n v="168"/>
    <x v="1"/>
    <s v="USD"/>
    <n v="1544248800"/>
    <n v="1547359200"/>
    <b v="0"/>
    <x v="0"/>
    <s v="film &amp; video/drama"/>
    <x v="4"/>
    <x v="6"/>
    <n v="1.5861643835616439"/>
    <n v="5873.5"/>
  </r>
  <r>
    <x v="708"/>
    <x v="693"/>
    <x v="707"/>
    <n v="1700"/>
    <n v="12020"/>
    <x v="1"/>
    <n v="137"/>
    <x v="5"/>
    <s v="CHF"/>
    <n v="1495429200"/>
    <n v="1496293200"/>
    <b v="0"/>
    <x v="0"/>
    <s v="theater/plays"/>
    <x v="3"/>
    <x v="3"/>
    <n v="7.0705882352941174"/>
    <n v="6078.5"/>
  </r>
  <r>
    <x v="709"/>
    <x v="694"/>
    <x v="708"/>
    <n v="9800"/>
    <n v="13954"/>
    <x v="1"/>
    <n v="186"/>
    <x v="6"/>
    <s v="EUR"/>
    <n v="1334811600"/>
    <n v="1335416400"/>
    <b v="0"/>
    <x v="0"/>
    <s v="theater/plays"/>
    <x v="3"/>
    <x v="3"/>
    <n v="1.4238775510204082"/>
    <n v="7070"/>
  </r>
  <r>
    <x v="710"/>
    <x v="695"/>
    <x v="709"/>
    <n v="4300"/>
    <n v="6358"/>
    <x v="1"/>
    <n v="125"/>
    <x v="1"/>
    <s v="USD"/>
    <n v="1531544400"/>
    <n v="1532149200"/>
    <b v="0"/>
    <x v="1"/>
    <s v="theater/plays"/>
    <x v="3"/>
    <x v="3"/>
    <n v="1.4786046511627906"/>
    <n v="3241.5"/>
  </r>
  <r>
    <x v="711"/>
    <x v="696"/>
    <x v="710"/>
    <n v="6200"/>
    <n v="1260"/>
    <x v="0"/>
    <n v="14"/>
    <x v="6"/>
    <s v="EUR"/>
    <n v="1453615200"/>
    <n v="1453788000"/>
    <b v="1"/>
    <x v="1"/>
    <s v="theater/plays"/>
    <x v="3"/>
    <x v="3"/>
    <n v="0.20322580645161289"/>
    <n v="637"/>
  </r>
  <r>
    <x v="712"/>
    <x v="697"/>
    <x v="711"/>
    <n v="800"/>
    <n v="14725"/>
    <x v="1"/>
    <n v="202"/>
    <x v="1"/>
    <s v="USD"/>
    <n v="1467954000"/>
    <n v="1471496400"/>
    <b v="0"/>
    <x v="0"/>
    <s v="theater/plays"/>
    <x v="3"/>
    <x v="3"/>
    <n v="18.40625"/>
    <n v="7463.5"/>
  </r>
  <r>
    <x v="713"/>
    <x v="698"/>
    <x v="712"/>
    <n v="6900"/>
    <n v="11174"/>
    <x v="1"/>
    <n v="103"/>
    <x v="1"/>
    <s v="USD"/>
    <n v="1471842000"/>
    <n v="1472878800"/>
    <b v="0"/>
    <x v="0"/>
    <s v="publishing/radio &amp; podcasts"/>
    <x v="5"/>
    <x v="15"/>
    <n v="1.6194202898550725"/>
    <n v="5638.5"/>
  </r>
  <r>
    <x v="714"/>
    <x v="699"/>
    <x v="713"/>
    <n v="38500"/>
    <n v="182036"/>
    <x v="1"/>
    <n v="1785"/>
    <x v="1"/>
    <s v="USD"/>
    <n v="1408424400"/>
    <n v="1408510800"/>
    <b v="0"/>
    <x v="0"/>
    <s v="music/rock"/>
    <x v="1"/>
    <x v="1"/>
    <n v="4.7282077922077921"/>
    <n v="91910.5"/>
  </r>
  <r>
    <x v="715"/>
    <x v="700"/>
    <x v="714"/>
    <n v="118000"/>
    <n v="28870"/>
    <x v="0"/>
    <n v="656"/>
    <x v="1"/>
    <s v="USD"/>
    <n v="1281157200"/>
    <n v="1281589200"/>
    <b v="0"/>
    <x v="0"/>
    <s v="games/mobile games"/>
    <x v="6"/>
    <x v="20"/>
    <n v="0.24466101694915254"/>
    <n v="14763"/>
  </r>
  <r>
    <x v="716"/>
    <x v="701"/>
    <x v="715"/>
    <n v="2000"/>
    <n v="10353"/>
    <x v="1"/>
    <n v="157"/>
    <x v="1"/>
    <s v="USD"/>
    <n v="1373432400"/>
    <n v="1375851600"/>
    <b v="0"/>
    <x v="1"/>
    <s v="theater/plays"/>
    <x v="3"/>
    <x v="3"/>
    <n v="5.1764999999999999"/>
    <n v="5255"/>
  </r>
  <r>
    <x v="717"/>
    <x v="702"/>
    <x v="716"/>
    <n v="5600"/>
    <n v="13868"/>
    <x v="1"/>
    <n v="555"/>
    <x v="1"/>
    <s v="USD"/>
    <n v="1313989200"/>
    <n v="1315803600"/>
    <b v="0"/>
    <x v="0"/>
    <s v="film &amp; video/documentary"/>
    <x v="4"/>
    <x v="4"/>
    <n v="2.4764285714285714"/>
    <n v="7211.5"/>
  </r>
  <r>
    <x v="718"/>
    <x v="703"/>
    <x v="717"/>
    <n v="8300"/>
    <n v="8317"/>
    <x v="1"/>
    <n v="297"/>
    <x v="1"/>
    <s v="USD"/>
    <n v="1371445200"/>
    <n v="1373691600"/>
    <b v="0"/>
    <x v="0"/>
    <s v="technology/wearables"/>
    <x v="2"/>
    <x v="8"/>
    <n v="1.0020481927710843"/>
    <n v="4307"/>
  </r>
  <r>
    <x v="719"/>
    <x v="704"/>
    <x v="718"/>
    <n v="6900"/>
    <n v="10557"/>
    <x v="1"/>
    <n v="123"/>
    <x v="1"/>
    <s v="USD"/>
    <n v="1338267600"/>
    <n v="1339218000"/>
    <b v="0"/>
    <x v="0"/>
    <s v="publishing/fiction"/>
    <x v="5"/>
    <x v="13"/>
    <n v="1.53"/>
    <n v="5340"/>
  </r>
  <r>
    <x v="720"/>
    <x v="705"/>
    <x v="719"/>
    <n v="8700"/>
    <n v="3227"/>
    <x v="3"/>
    <n v="38"/>
    <x v="3"/>
    <s v="DKK"/>
    <n v="1519192800"/>
    <n v="1520402400"/>
    <b v="0"/>
    <x v="1"/>
    <s v="theater/plays"/>
    <x v="3"/>
    <x v="3"/>
    <n v="0.37091954022988505"/>
    <n v="1632.5"/>
  </r>
  <r>
    <x v="721"/>
    <x v="706"/>
    <x v="720"/>
    <n v="123600"/>
    <n v="5429"/>
    <x v="3"/>
    <n v="60"/>
    <x v="1"/>
    <s v="USD"/>
    <n v="1522818000"/>
    <n v="1523336400"/>
    <b v="0"/>
    <x v="0"/>
    <s v="music/rock"/>
    <x v="1"/>
    <x v="1"/>
    <n v="4.3923948220064728E-2"/>
    <n v="2744.5"/>
  </r>
  <r>
    <x v="722"/>
    <x v="707"/>
    <x v="721"/>
    <n v="48500"/>
    <n v="75906"/>
    <x v="1"/>
    <n v="3036"/>
    <x v="1"/>
    <s v="USD"/>
    <n v="1509948000"/>
    <n v="1512280800"/>
    <b v="0"/>
    <x v="0"/>
    <s v="film &amp; video/documentary"/>
    <x v="4"/>
    <x v="4"/>
    <n v="1.5650721649484536"/>
    <n v="39471"/>
  </r>
  <r>
    <x v="723"/>
    <x v="708"/>
    <x v="722"/>
    <n v="4900"/>
    <n v="13250"/>
    <x v="1"/>
    <n v="144"/>
    <x v="2"/>
    <s v="AUD"/>
    <n v="1456898400"/>
    <n v="1458709200"/>
    <b v="0"/>
    <x v="0"/>
    <s v="theater/plays"/>
    <x v="3"/>
    <x v="3"/>
    <n v="2.704081632653061"/>
    <n v="6697"/>
  </r>
  <r>
    <x v="724"/>
    <x v="709"/>
    <x v="723"/>
    <n v="8400"/>
    <n v="11261"/>
    <x v="1"/>
    <n v="121"/>
    <x v="4"/>
    <s v="GBP"/>
    <n v="1413954000"/>
    <n v="1414126800"/>
    <b v="0"/>
    <x v="1"/>
    <s v="theater/plays"/>
    <x v="3"/>
    <x v="3"/>
    <n v="1.3405952380952382"/>
    <n v="5691"/>
  </r>
  <r>
    <x v="725"/>
    <x v="710"/>
    <x v="724"/>
    <n v="193200"/>
    <n v="97369"/>
    <x v="0"/>
    <n v="1596"/>
    <x v="1"/>
    <s v="USD"/>
    <n v="1416031200"/>
    <n v="1416204000"/>
    <b v="0"/>
    <x v="0"/>
    <s v="games/mobile games"/>
    <x v="6"/>
    <x v="20"/>
    <n v="0.50398033126293995"/>
    <n v="49482.5"/>
  </r>
  <r>
    <x v="726"/>
    <x v="711"/>
    <x v="725"/>
    <n v="54300"/>
    <n v="48227"/>
    <x v="3"/>
    <n v="524"/>
    <x v="1"/>
    <s v="USD"/>
    <n v="1287982800"/>
    <n v="1288501200"/>
    <b v="0"/>
    <x v="1"/>
    <s v="theater/plays"/>
    <x v="3"/>
    <x v="3"/>
    <n v="0.88815837937384901"/>
    <n v="24375.5"/>
  </r>
  <r>
    <x v="727"/>
    <x v="712"/>
    <x v="726"/>
    <n v="8900"/>
    <n v="14685"/>
    <x v="1"/>
    <n v="181"/>
    <x v="1"/>
    <s v="USD"/>
    <n v="1547964000"/>
    <n v="1552971600"/>
    <b v="0"/>
    <x v="0"/>
    <s v="technology/web"/>
    <x v="2"/>
    <x v="2"/>
    <n v="1.65"/>
    <n v="7433"/>
  </r>
  <r>
    <x v="728"/>
    <x v="713"/>
    <x v="727"/>
    <n v="4200"/>
    <n v="735"/>
    <x v="0"/>
    <n v="10"/>
    <x v="1"/>
    <s v="USD"/>
    <n v="1464152400"/>
    <n v="1465102800"/>
    <b v="0"/>
    <x v="0"/>
    <s v="theater/plays"/>
    <x v="3"/>
    <x v="3"/>
    <n v="0.17499999999999999"/>
    <n v="372.5"/>
  </r>
  <r>
    <x v="729"/>
    <x v="714"/>
    <x v="728"/>
    <n v="5600"/>
    <n v="10397"/>
    <x v="1"/>
    <n v="122"/>
    <x v="1"/>
    <s v="USD"/>
    <n v="1359957600"/>
    <n v="1360130400"/>
    <b v="0"/>
    <x v="0"/>
    <s v="film &amp; video/drama"/>
    <x v="4"/>
    <x v="6"/>
    <n v="1.8566071428571429"/>
    <n v="5259.5"/>
  </r>
  <r>
    <x v="730"/>
    <x v="715"/>
    <x v="729"/>
    <n v="28800"/>
    <n v="118847"/>
    <x v="1"/>
    <n v="1071"/>
    <x v="0"/>
    <s v="CAD"/>
    <n v="1432357200"/>
    <n v="1432875600"/>
    <b v="0"/>
    <x v="0"/>
    <s v="technology/wearables"/>
    <x v="2"/>
    <x v="8"/>
    <n v="4.1266319444444441"/>
    <n v="59959"/>
  </r>
  <r>
    <x v="731"/>
    <x v="716"/>
    <x v="730"/>
    <n v="8000"/>
    <n v="7220"/>
    <x v="3"/>
    <n v="219"/>
    <x v="1"/>
    <s v="USD"/>
    <n v="1500786000"/>
    <n v="1500872400"/>
    <b v="0"/>
    <x v="0"/>
    <s v="technology/web"/>
    <x v="2"/>
    <x v="2"/>
    <n v="0.90249999999999997"/>
    <n v="3719.5"/>
  </r>
  <r>
    <x v="732"/>
    <x v="717"/>
    <x v="731"/>
    <n v="117000"/>
    <n v="107622"/>
    <x v="0"/>
    <n v="1121"/>
    <x v="1"/>
    <s v="USD"/>
    <n v="1490158800"/>
    <n v="1492146000"/>
    <b v="0"/>
    <x v="1"/>
    <s v="music/rock"/>
    <x v="1"/>
    <x v="1"/>
    <n v="0.91984615384615387"/>
    <n v="54371.5"/>
  </r>
  <r>
    <x v="733"/>
    <x v="718"/>
    <x v="732"/>
    <n v="15800"/>
    <n v="83267"/>
    <x v="1"/>
    <n v="980"/>
    <x v="1"/>
    <s v="USD"/>
    <n v="1406178000"/>
    <n v="1407301200"/>
    <b v="0"/>
    <x v="0"/>
    <s v="music/metal"/>
    <x v="1"/>
    <x v="16"/>
    <n v="5.2700632911392402"/>
    <n v="42123.5"/>
  </r>
  <r>
    <x v="734"/>
    <x v="719"/>
    <x v="733"/>
    <n v="4200"/>
    <n v="13404"/>
    <x v="1"/>
    <n v="536"/>
    <x v="1"/>
    <s v="USD"/>
    <n v="1485583200"/>
    <n v="1486620000"/>
    <b v="0"/>
    <x v="1"/>
    <s v="theater/plays"/>
    <x v="3"/>
    <x v="3"/>
    <n v="3.1914285714285713"/>
    <n v="6970"/>
  </r>
  <r>
    <x v="735"/>
    <x v="720"/>
    <x v="734"/>
    <n v="37100"/>
    <n v="131404"/>
    <x v="1"/>
    <n v="1991"/>
    <x v="1"/>
    <s v="USD"/>
    <n v="1459314000"/>
    <n v="1459918800"/>
    <b v="0"/>
    <x v="0"/>
    <s v="photography/photography books"/>
    <x v="7"/>
    <x v="14"/>
    <n v="3.5418867924528303"/>
    <n v="66697.5"/>
  </r>
  <r>
    <x v="736"/>
    <x v="721"/>
    <x v="735"/>
    <n v="7700"/>
    <n v="2533"/>
    <x v="3"/>
    <n v="29"/>
    <x v="1"/>
    <s v="USD"/>
    <n v="1424412000"/>
    <n v="1424757600"/>
    <b v="0"/>
    <x v="0"/>
    <s v="publishing/nonfiction"/>
    <x v="5"/>
    <x v="9"/>
    <n v="0.32896103896103895"/>
    <n v="1281"/>
  </r>
  <r>
    <x v="737"/>
    <x v="722"/>
    <x v="736"/>
    <n v="3700"/>
    <n v="5028"/>
    <x v="1"/>
    <n v="180"/>
    <x v="1"/>
    <s v="USD"/>
    <n v="1478844000"/>
    <n v="1479880800"/>
    <b v="0"/>
    <x v="0"/>
    <s v="music/indie rock"/>
    <x v="1"/>
    <x v="7"/>
    <n v="1.358918918918919"/>
    <n v="2604"/>
  </r>
  <r>
    <x v="738"/>
    <x v="486"/>
    <x v="737"/>
    <n v="74700"/>
    <n v="1557"/>
    <x v="0"/>
    <n v="15"/>
    <x v="1"/>
    <s v="USD"/>
    <n v="1416117600"/>
    <n v="1418018400"/>
    <b v="0"/>
    <x v="1"/>
    <s v="theater/plays"/>
    <x v="3"/>
    <x v="3"/>
    <n v="2.0843373493975904E-2"/>
    <n v="786"/>
  </r>
  <r>
    <x v="739"/>
    <x v="723"/>
    <x v="738"/>
    <n v="10000"/>
    <n v="6100"/>
    <x v="0"/>
    <n v="191"/>
    <x v="1"/>
    <s v="USD"/>
    <n v="1340946000"/>
    <n v="1341032400"/>
    <b v="0"/>
    <x v="0"/>
    <s v="music/indie rock"/>
    <x v="1"/>
    <x v="7"/>
    <n v="0.61"/>
    <n v="3145.5"/>
  </r>
  <r>
    <x v="740"/>
    <x v="724"/>
    <x v="739"/>
    <n v="5300"/>
    <n v="1592"/>
    <x v="0"/>
    <n v="16"/>
    <x v="1"/>
    <s v="USD"/>
    <n v="1486101600"/>
    <n v="1486360800"/>
    <b v="0"/>
    <x v="0"/>
    <s v="theater/plays"/>
    <x v="3"/>
    <x v="3"/>
    <n v="0.30037735849056602"/>
    <n v="804"/>
  </r>
  <r>
    <x v="741"/>
    <x v="287"/>
    <x v="740"/>
    <n v="1200"/>
    <n v="14150"/>
    <x v="1"/>
    <n v="130"/>
    <x v="1"/>
    <s v="USD"/>
    <n v="1274590800"/>
    <n v="1274677200"/>
    <b v="0"/>
    <x v="0"/>
    <s v="theater/plays"/>
    <x v="3"/>
    <x v="3"/>
    <n v="11.791666666666666"/>
    <n v="7140"/>
  </r>
  <r>
    <x v="742"/>
    <x v="725"/>
    <x v="741"/>
    <n v="1200"/>
    <n v="13513"/>
    <x v="1"/>
    <n v="122"/>
    <x v="1"/>
    <s v="USD"/>
    <n v="1263880800"/>
    <n v="1267509600"/>
    <b v="0"/>
    <x v="0"/>
    <s v="music/electric music"/>
    <x v="1"/>
    <x v="5"/>
    <n v="11.260833333333334"/>
    <n v="6817.5"/>
  </r>
  <r>
    <x v="743"/>
    <x v="726"/>
    <x v="742"/>
    <n v="3900"/>
    <n v="504"/>
    <x v="0"/>
    <n v="17"/>
    <x v="1"/>
    <s v="USD"/>
    <n v="1445403600"/>
    <n v="1445922000"/>
    <b v="0"/>
    <x v="1"/>
    <s v="theater/plays"/>
    <x v="3"/>
    <x v="3"/>
    <n v="0.12923076923076923"/>
    <n v="260.5"/>
  </r>
  <r>
    <x v="744"/>
    <x v="727"/>
    <x v="743"/>
    <n v="2000"/>
    <n v="14240"/>
    <x v="1"/>
    <n v="140"/>
    <x v="1"/>
    <s v="USD"/>
    <n v="1533877200"/>
    <n v="1534050000"/>
    <b v="0"/>
    <x v="1"/>
    <s v="theater/plays"/>
    <x v="3"/>
    <x v="3"/>
    <n v="7.12"/>
    <n v="7190"/>
  </r>
  <r>
    <x v="745"/>
    <x v="728"/>
    <x v="744"/>
    <n v="6900"/>
    <n v="2091"/>
    <x v="0"/>
    <n v="34"/>
    <x v="1"/>
    <s v="USD"/>
    <n v="1275195600"/>
    <n v="1277528400"/>
    <b v="0"/>
    <x v="0"/>
    <s v="technology/wearables"/>
    <x v="2"/>
    <x v="8"/>
    <n v="0.30304347826086958"/>
    <n v="1062.5"/>
  </r>
  <r>
    <x v="746"/>
    <x v="729"/>
    <x v="745"/>
    <n v="55800"/>
    <n v="118580"/>
    <x v="1"/>
    <n v="3388"/>
    <x v="1"/>
    <s v="USD"/>
    <n v="1318136400"/>
    <n v="1318568400"/>
    <b v="0"/>
    <x v="0"/>
    <s v="technology/web"/>
    <x v="2"/>
    <x v="2"/>
    <n v="2.1250896057347672"/>
    <n v="60984"/>
  </r>
  <r>
    <x v="747"/>
    <x v="730"/>
    <x v="746"/>
    <n v="4900"/>
    <n v="11214"/>
    <x v="1"/>
    <n v="280"/>
    <x v="1"/>
    <s v="USD"/>
    <n v="1283403600"/>
    <n v="1284354000"/>
    <b v="0"/>
    <x v="0"/>
    <s v="theater/plays"/>
    <x v="3"/>
    <x v="3"/>
    <n v="2.2885714285714287"/>
    <n v="5747"/>
  </r>
  <r>
    <x v="748"/>
    <x v="731"/>
    <x v="747"/>
    <n v="194900"/>
    <n v="68137"/>
    <x v="3"/>
    <n v="614"/>
    <x v="1"/>
    <s v="USD"/>
    <n v="1267423200"/>
    <n v="1269579600"/>
    <b v="0"/>
    <x v="1"/>
    <s v="film &amp; video/animation"/>
    <x v="4"/>
    <x v="10"/>
    <n v="0.34959979476654696"/>
    <n v="34375.5"/>
  </r>
  <r>
    <x v="749"/>
    <x v="732"/>
    <x v="748"/>
    <n v="8600"/>
    <n v="13527"/>
    <x v="1"/>
    <n v="366"/>
    <x v="6"/>
    <s v="EUR"/>
    <n v="1412744400"/>
    <n v="1413781200"/>
    <b v="0"/>
    <x v="1"/>
    <s v="technology/wearables"/>
    <x v="2"/>
    <x v="8"/>
    <n v="1.5729069767441861"/>
    <n v="6946.5"/>
  </r>
  <r>
    <x v="750"/>
    <x v="733"/>
    <x v="749"/>
    <n v="100"/>
    <n v="1"/>
    <x v="0"/>
    <n v="1"/>
    <x v="4"/>
    <s v="GBP"/>
    <n v="1277960400"/>
    <n v="1280120400"/>
    <b v="0"/>
    <x v="0"/>
    <s v="music/electric music"/>
    <x v="1"/>
    <x v="5"/>
    <n v="0.01"/>
    <n v="1"/>
  </r>
  <r>
    <x v="751"/>
    <x v="734"/>
    <x v="750"/>
    <n v="3600"/>
    <n v="8363"/>
    <x v="1"/>
    <n v="270"/>
    <x v="1"/>
    <s v="USD"/>
    <n v="1458190800"/>
    <n v="1459486800"/>
    <b v="1"/>
    <x v="1"/>
    <s v="publishing/nonfiction"/>
    <x v="5"/>
    <x v="9"/>
    <n v="2.3230555555555554"/>
    <n v="4316.5"/>
  </r>
  <r>
    <x v="752"/>
    <x v="735"/>
    <x v="751"/>
    <n v="5800"/>
    <n v="5362"/>
    <x v="3"/>
    <n v="114"/>
    <x v="1"/>
    <s v="USD"/>
    <n v="1280984400"/>
    <n v="1282539600"/>
    <b v="0"/>
    <x v="1"/>
    <s v="theater/plays"/>
    <x v="3"/>
    <x v="3"/>
    <n v="0.92448275862068963"/>
    <n v="2738"/>
  </r>
  <r>
    <x v="753"/>
    <x v="736"/>
    <x v="752"/>
    <n v="4700"/>
    <n v="12065"/>
    <x v="1"/>
    <n v="137"/>
    <x v="1"/>
    <s v="USD"/>
    <n v="1274590800"/>
    <n v="1275886800"/>
    <b v="0"/>
    <x v="0"/>
    <s v="photography/photography books"/>
    <x v="7"/>
    <x v="14"/>
    <n v="2.5670212765957445"/>
    <n v="6101"/>
  </r>
  <r>
    <x v="754"/>
    <x v="737"/>
    <x v="753"/>
    <n v="70400"/>
    <n v="118603"/>
    <x v="1"/>
    <n v="3205"/>
    <x v="1"/>
    <s v="USD"/>
    <n v="1351400400"/>
    <n v="1355983200"/>
    <b v="0"/>
    <x v="0"/>
    <s v="theater/plays"/>
    <x v="3"/>
    <x v="3"/>
    <n v="1.6847017045454546"/>
    <n v="60904"/>
  </r>
  <r>
    <x v="755"/>
    <x v="738"/>
    <x v="754"/>
    <n v="4500"/>
    <n v="7496"/>
    <x v="1"/>
    <n v="288"/>
    <x v="3"/>
    <s v="DKK"/>
    <n v="1514354400"/>
    <n v="1515391200"/>
    <b v="0"/>
    <x v="1"/>
    <s v="theater/plays"/>
    <x v="3"/>
    <x v="3"/>
    <n v="1.6657777777777778"/>
    <n v="3892"/>
  </r>
  <r>
    <x v="756"/>
    <x v="739"/>
    <x v="755"/>
    <n v="1300"/>
    <n v="10037"/>
    <x v="1"/>
    <n v="148"/>
    <x v="1"/>
    <s v="USD"/>
    <n v="1421733600"/>
    <n v="1422252000"/>
    <b v="0"/>
    <x v="0"/>
    <s v="theater/plays"/>
    <x v="3"/>
    <x v="3"/>
    <n v="7.7207692307692311"/>
    <n v="5092.5"/>
  </r>
  <r>
    <x v="757"/>
    <x v="740"/>
    <x v="756"/>
    <n v="1400"/>
    <n v="5696"/>
    <x v="1"/>
    <n v="114"/>
    <x v="1"/>
    <s v="USD"/>
    <n v="1305176400"/>
    <n v="1305522000"/>
    <b v="0"/>
    <x v="0"/>
    <s v="film &amp; video/drama"/>
    <x v="4"/>
    <x v="6"/>
    <n v="4.0685714285714285"/>
    <n v="2905"/>
  </r>
  <r>
    <x v="758"/>
    <x v="741"/>
    <x v="757"/>
    <n v="29600"/>
    <n v="167005"/>
    <x v="1"/>
    <n v="1518"/>
    <x v="0"/>
    <s v="CAD"/>
    <n v="1414126800"/>
    <n v="1414904400"/>
    <b v="0"/>
    <x v="0"/>
    <s v="music/rock"/>
    <x v="1"/>
    <x v="1"/>
    <n v="5.6420608108108112"/>
    <n v="84261.5"/>
  </r>
  <r>
    <x v="759"/>
    <x v="742"/>
    <x v="758"/>
    <n v="167500"/>
    <n v="114615"/>
    <x v="0"/>
    <n v="1274"/>
    <x v="1"/>
    <s v="USD"/>
    <n v="1517810400"/>
    <n v="1520402400"/>
    <b v="0"/>
    <x v="0"/>
    <s v="music/electric music"/>
    <x v="1"/>
    <x v="5"/>
    <n v="0.6842686567164179"/>
    <n v="57944.5"/>
  </r>
  <r>
    <x v="760"/>
    <x v="743"/>
    <x v="759"/>
    <n v="48300"/>
    <n v="16592"/>
    <x v="0"/>
    <n v="210"/>
    <x v="6"/>
    <s v="EUR"/>
    <n v="1564635600"/>
    <n v="1567141200"/>
    <b v="0"/>
    <x v="1"/>
    <s v="games/video games"/>
    <x v="6"/>
    <x v="11"/>
    <n v="0.34351966873706002"/>
    <n v="8401"/>
  </r>
  <r>
    <x v="761"/>
    <x v="744"/>
    <x v="760"/>
    <n v="2200"/>
    <n v="14420"/>
    <x v="1"/>
    <n v="166"/>
    <x v="1"/>
    <s v="USD"/>
    <n v="1500699600"/>
    <n v="1501131600"/>
    <b v="0"/>
    <x v="0"/>
    <s v="music/rock"/>
    <x v="1"/>
    <x v="1"/>
    <n v="6.5545454545454547"/>
    <n v="7293"/>
  </r>
  <r>
    <x v="762"/>
    <x v="307"/>
    <x v="761"/>
    <n v="3500"/>
    <n v="6204"/>
    <x v="1"/>
    <n v="100"/>
    <x v="2"/>
    <s v="AUD"/>
    <n v="1354082400"/>
    <n v="1355032800"/>
    <b v="0"/>
    <x v="0"/>
    <s v="music/jazz"/>
    <x v="1"/>
    <x v="17"/>
    <n v="1.7725714285714285"/>
    <n v="3152"/>
  </r>
  <r>
    <x v="763"/>
    <x v="745"/>
    <x v="762"/>
    <n v="5600"/>
    <n v="6338"/>
    <x v="1"/>
    <n v="235"/>
    <x v="1"/>
    <s v="USD"/>
    <n v="1336453200"/>
    <n v="1339477200"/>
    <b v="0"/>
    <x v="1"/>
    <s v="theater/plays"/>
    <x v="3"/>
    <x v="3"/>
    <n v="1.1317857142857144"/>
    <n v="3286.5"/>
  </r>
  <r>
    <x v="764"/>
    <x v="746"/>
    <x v="763"/>
    <n v="1100"/>
    <n v="8010"/>
    <x v="1"/>
    <n v="148"/>
    <x v="1"/>
    <s v="USD"/>
    <n v="1305262800"/>
    <n v="1305954000"/>
    <b v="0"/>
    <x v="0"/>
    <s v="music/rock"/>
    <x v="1"/>
    <x v="1"/>
    <n v="7.2818181818181822"/>
    <n v="4079"/>
  </r>
  <r>
    <x v="765"/>
    <x v="747"/>
    <x v="764"/>
    <n v="3900"/>
    <n v="8125"/>
    <x v="1"/>
    <n v="198"/>
    <x v="1"/>
    <s v="USD"/>
    <n v="1492232400"/>
    <n v="1494392400"/>
    <b v="1"/>
    <x v="1"/>
    <s v="music/indie rock"/>
    <x v="1"/>
    <x v="7"/>
    <n v="2.0833333333333335"/>
    <n v="4161.5"/>
  </r>
  <r>
    <x v="766"/>
    <x v="748"/>
    <x v="765"/>
    <n v="43800"/>
    <n v="13653"/>
    <x v="0"/>
    <n v="248"/>
    <x v="2"/>
    <s v="AUD"/>
    <n v="1537333200"/>
    <n v="1537419600"/>
    <b v="0"/>
    <x v="0"/>
    <s v="film &amp; video/science fiction"/>
    <x v="4"/>
    <x v="22"/>
    <n v="0.31171232876712329"/>
    <n v="6950.5"/>
  </r>
  <r>
    <x v="767"/>
    <x v="749"/>
    <x v="766"/>
    <n v="97200"/>
    <n v="55372"/>
    <x v="0"/>
    <n v="513"/>
    <x v="1"/>
    <s v="USD"/>
    <n v="1444107600"/>
    <n v="1447999200"/>
    <b v="0"/>
    <x v="0"/>
    <s v="publishing/translations"/>
    <x v="5"/>
    <x v="18"/>
    <n v="0.56967078189300413"/>
    <n v="27942.5"/>
  </r>
  <r>
    <x v="768"/>
    <x v="750"/>
    <x v="767"/>
    <n v="4800"/>
    <n v="11088"/>
    <x v="1"/>
    <n v="150"/>
    <x v="1"/>
    <s v="USD"/>
    <n v="1386741600"/>
    <n v="1388037600"/>
    <b v="0"/>
    <x v="0"/>
    <s v="theater/plays"/>
    <x v="3"/>
    <x v="3"/>
    <n v="2.31"/>
    <n v="5619"/>
  </r>
  <r>
    <x v="769"/>
    <x v="751"/>
    <x v="768"/>
    <n v="125600"/>
    <n v="109106"/>
    <x v="0"/>
    <n v="3410"/>
    <x v="1"/>
    <s v="USD"/>
    <n v="1376542800"/>
    <n v="1378789200"/>
    <b v="0"/>
    <x v="0"/>
    <s v="games/video games"/>
    <x v="6"/>
    <x v="11"/>
    <n v="0.86867834394904464"/>
    <n v="56258"/>
  </r>
  <r>
    <x v="770"/>
    <x v="752"/>
    <x v="769"/>
    <n v="4300"/>
    <n v="11642"/>
    <x v="1"/>
    <n v="216"/>
    <x v="6"/>
    <s v="EUR"/>
    <n v="1397451600"/>
    <n v="1398056400"/>
    <b v="0"/>
    <x v="1"/>
    <s v="theater/plays"/>
    <x v="3"/>
    <x v="3"/>
    <n v="2.7074418604651163"/>
    <n v="5929"/>
  </r>
  <r>
    <x v="771"/>
    <x v="753"/>
    <x v="770"/>
    <n v="5600"/>
    <n v="2769"/>
    <x v="3"/>
    <n v="26"/>
    <x v="1"/>
    <s v="USD"/>
    <n v="1548482400"/>
    <n v="1550815200"/>
    <b v="0"/>
    <x v="0"/>
    <s v="theater/plays"/>
    <x v="3"/>
    <x v="3"/>
    <n v="0.49446428571428569"/>
    <n v="1397.5"/>
  </r>
  <r>
    <x v="772"/>
    <x v="754"/>
    <x v="771"/>
    <n v="149600"/>
    <n v="169586"/>
    <x v="1"/>
    <n v="5139"/>
    <x v="1"/>
    <s v="USD"/>
    <n v="1549692000"/>
    <n v="1550037600"/>
    <b v="0"/>
    <x v="0"/>
    <s v="music/indie rock"/>
    <x v="1"/>
    <x v="7"/>
    <n v="1.1335962566844919"/>
    <n v="87362.5"/>
  </r>
  <r>
    <x v="773"/>
    <x v="755"/>
    <x v="772"/>
    <n v="53100"/>
    <n v="101185"/>
    <x v="1"/>
    <n v="2353"/>
    <x v="1"/>
    <s v="USD"/>
    <n v="1492059600"/>
    <n v="1492923600"/>
    <b v="0"/>
    <x v="0"/>
    <s v="theater/plays"/>
    <x v="3"/>
    <x v="3"/>
    <n v="1.9055555555555554"/>
    <n v="51769"/>
  </r>
  <r>
    <x v="774"/>
    <x v="756"/>
    <x v="773"/>
    <n v="5000"/>
    <n v="6775"/>
    <x v="1"/>
    <n v="78"/>
    <x v="6"/>
    <s v="EUR"/>
    <n v="1463979600"/>
    <n v="1467522000"/>
    <b v="0"/>
    <x v="0"/>
    <s v="technology/web"/>
    <x v="2"/>
    <x v="2"/>
    <n v="1.355"/>
    <n v="3426.5"/>
  </r>
  <r>
    <x v="775"/>
    <x v="757"/>
    <x v="774"/>
    <n v="9400"/>
    <n v="968"/>
    <x v="0"/>
    <n v="10"/>
    <x v="1"/>
    <s v="USD"/>
    <n v="1415253600"/>
    <n v="1416117600"/>
    <b v="0"/>
    <x v="0"/>
    <s v="music/rock"/>
    <x v="1"/>
    <x v="1"/>
    <n v="0.10297872340425532"/>
    <n v="489"/>
  </r>
  <r>
    <x v="776"/>
    <x v="758"/>
    <x v="775"/>
    <n v="110800"/>
    <n v="72623"/>
    <x v="0"/>
    <n v="2201"/>
    <x v="1"/>
    <s v="USD"/>
    <n v="1562216400"/>
    <n v="1563771600"/>
    <b v="0"/>
    <x v="0"/>
    <s v="theater/plays"/>
    <x v="3"/>
    <x v="3"/>
    <n v="0.65544223826714798"/>
    <n v="37412"/>
  </r>
  <r>
    <x v="777"/>
    <x v="759"/>
    <x v="776"/>
    <n v="93800"/>
    <n v="45987"/>
    <x v="0"/>
    <n v="676"/>
    <x v="1"/>
    <s v="USD"/>
    <n v="1316754000"/>
    <n v="1319259600"/>
    <b v="0"/>
    <x v="0"/>
    <s v="theater/plays"/>
    <x v="3"/>
    <x v="3"/>
    <n v="0.49026652452025588"/>
    <n v="23331.5"/>
  </r>
  <r>
    <x v="778"/>
    <x v="760"/>
    <x v="777"/>
    <n v="1300"/>
    <n v="10243"/>
    <x v="1"/>
    <n v="174"/>
    <x v="5"/>
    <s v="CHF"/>
    <n v="1313211600"/>
    <n v="1313643600"/>
    <b v="0"/>
    <x v="0"/>
    <s v="film &amp; video/animation"/>
    <x v="4"/>
    <x v="10"/>
    <n v="7.8792307692307695"/>
    <n v="5208.5"/>
  </r>
  <r>
    <x v="779"/>
    <x v="761"/>
    <x v="778"/>
    <n v="108700"/>
    <n v="87293"/>
    <x v="0"/>
    <n v="831"/>
    <x v="1"/>
    <s v="USD"/>
    <n v="1439528400"/>
    <n v="1440306000"/>
    <b v="0"/>
    <x v="1"/>
    <s v="theater/plays"/>
    <x v="3"/>
    <x v="3"/>
    <n v="0.80306347746090156"/>
    <n v="44062"/>
  </r>
  <r>
    <x v="780"/>
    <x v="762"/>
    <x v="779"/>
    <n v="5100"/>
    <n v="5421"/>
    <x v="1"/>
    <n v="164"/>
    <x v="1"/>
    <s v="USD"/>
    <n v="1469163600"/>
    <n v="1470805200"/>
    <b v="0"/>
    <x v="1"/>
    <s v="film &amp; video/drama"/>
    <x v="4"/>
    <x v="6"/>
    <n v="1.0629411764705883"/>
    <n v="2792.5"/>
  </r>
  <r>
    <x v="781"/>
    <x v="763"/>
    <x v="780"/>
    <n v="8700"/>
    <n v="4414"/>
    <x v="3"/>
    <n v="56"/>
    <x v="5"/>
    <s v="CHF"/>
    <n v="1288501200"/>
    <n v="1292911200"/>
    <b v="0"/>
    <x v="0"/>
    <s v="theater/plays"/>
    <x v="3"/>
    <x v="3"/>
    <n v="0.50735632183908042"/>
    <n v="2235"/>
  </r>
  <r>
    <x v="782"/>
    <x v="764"/>
    <x v="781"/>
    <n v="5100"/>
    <n v="10981"/>
    <x v="1"/>
    <n v="161"/>
    <x v="1"/>
    <s v="USD"/>
    <n v="1298959200"/>
    <n v="1301374800"/>
    <b v="0"/>
    <x v="1"/>
    <s v="film &amp; video/animation"/>
    <x v="4"/>
    <x v="10"/>
    <n v="2.153137254901961"/>
    <n v="5571"/>
  </r>
  <r>
    <x v="783"/>
    <x v="765"/>
    <x v="782"/>
    <n v="7400"/>
    <n v="10451"/>
    <x v="1"/>
    <n v="138"/>
    <x v="1"/>
    <s v="USD"/>
    <n v="1387260000"/>
    <n v="1387864800"/>
    <b v="0"/>
    <x v="0"/>
    <s v="music/rock"/>
    <x v="1"/>
    <x v="1"/>
    <n v="1.4122972972972974"/>
    <n v="5294.5"/>
  </r>
  <r>
    <x v="784"/>
    <x v="766"/>
    <x v="783"/>
    <n v="88900"/>
    <n v="102535"/>
    <x v="1"/>
    <n v="3308"/>
    <x v="1"/>
    <s v="USD"/>
    <n v="1457244000"/>
    <n v="1458190800"/>
    <b v="0"/>
    <x v="0"/>
    <s v="technology/web"/>
    <x v="2"/>
    <x v="2"/>
    <n v="1.1533745781777278"/>
    <n v="52921.5"/>
  </r>
  <r>
    <x v="785"/>
    <x v="767"/>
    <x v="784"/>
    <n v="6700"/>
    <n v="12939"/>
    <x v="1"/>
    <n v="127"/>
    <x v="2"/>
    <s v="AUD"/>
    <n v="1556341200"/>
    <n v="1559278800"/>
    <b v="0"/>
    <x v="1"/>
    <s v="film &amp; video/animation"/>
    <x v="4"/>
    <x v="10"/>
    <n v="1.9311940298507462"/>
    <n v="6533"/>
  </r>
  <r>
    <x v="786"/>
    <x v="768"/>
    <x v="785"/>
    <n v="1500"/>
    <n v="10946"/>
    <x v="1"/>
    <n v="207"/>
    <x v="6"/>
    <s v="EUR"/>
    <n v="1522126800"/>
    <n v="1522731600"/>
    <b v="0"/>
    <x v="1"/>
    <s v="music/jazz"/>
    <x v="1"/>
    <x v="17"/>
    <n v="7.2973333333333334"/>
    <n v="5576.5"/>
  </r>
  <r>
    <x v="787"/>
    <x v="769"/>
    <x v="786"/>
    <n v="61200"/>
    <n v="60994"/>
    <x v="0"/>
    <n v="859"/>
    <x v="0"/>
    <s v="CAD"/>
    <n v="1305954000"/>
    <n v="1306731600"/>
    <b v="0"/>
    <x v="0"/>
    <s v="music/rock"/>
    <x v="1"/>
    <x v="1"/>
    <n v="0.99663398692810456"/>
    <n v="30926.5"/>
  </r>
  <r>
    <x v="788"/>
    <x v="770"/>
    <x v="787"/>
    <n v="3600"/>
    <n v="3174"/>
    <x v="2"/>
    <n v="31"/>
    <x v="1"/>
    <s v="USD"/>
    <n v="1350709200"/>
    <n v="1352527200"/>
    <b v="0"/>
    <x v="0"/>
    <s v="film &amp; video/animation"/>
    <x v="4"/>
    <x v="10"/>
    <n v="0.88166666666666671"/>
    <n v="1602.5"/>
  </r>
  <r>
    <x v="789"/>
    <x v="771"/>
    <x v="788"/>
    <n v="9000"/>
    <n v="3351"/>
    <x v="0"/>
    <n v="45"/>
    <x v="1"/>
    <s v="USD"/>
    <n v="1401166800"/>
    <n v="1404363600"/>
    <b v="0"/>
    <x v="0"/>
    <s v="theater/plays"/>
    <x v="3"/>
    <x v="3"/>
    <n v="0.37233333333333335"/>
    <n v="1698"/>
  </r>
  <r>
    <x v="790"/>
    <x v="772"/>
    <x v="789"/>
    <n v="185900"/>
    <n v="56774"/>
    <x v="3"/>
    <n v="1113"/>
    <x v="1"/>
    <s v="USD"/>
    <n v="1266127200"/>
    <n v="1266645600"/>
    <b v="0"/>
    <x v="0"/>
    <s v="theater/plays"/>
    <x v="3"/>
    <x v="3"/>
    <n v="0.30540075309306081"/>
    <n v="28943.5"/>
  </r>
  <r>
    <x v="791"/>
    <x v="773"/>
    <x v="790"/>
    <n v="2100"/>
    <n v="540"/>
    <x v="0"/>
    <n v="6"/>
    <x v="1"/>
    <s v="USD"/>
    <n v="1481436000"/>
    <n v="1482818400"/>
    <b v="0"/>
    <x v="0"/>
    <s v="food/food trucks"/>
    <x v="0"/>
    <x v="0"/>
    <n v="0.25714285714285712"/>
    <n v="273"/>
  </r>
  <r>
    <x v="792"/>
    <x v="774"/>
    <x v="791"/>
    <n v="2000"/>
    <n v="680"/>
    <x v="0"/>
    <n v="7"/>
    <x v="1"/>
    <s v="USD"/>
    <n v="1372222800"/>
    <n v="1374642000"/>
    <b v="0"/>
    <x v="1"/>
    <s v="theater/plays"/>
    <x v="3"/>
    <x v="3"/>
    <n v="0.34"/>
    <n v="343.5"/>
  </r>
  <r>
    <x v="793"/>
    <x v="775"/>
    <x v="792"/>
    <n v="1100"/>
    <n v="13045"/>
    <x v="1"/>
    <n v="181"/>
    <x v="5"/>
    <s v="CHF"/>
    <n v="1372136400"/>
    <n v="1372482000"/>
    <b v="0"/>
    <x v="0"/>
    <s v="publishing/nonfiction"/>
    <x v="5"/>
    <x v="9"/>
    <n v="11.859090909090909"/>
    <n v="6613"/>
  </r>
  <r>
    <x v="794"/>
    <x v="776"/>
    <x v="793"/>
    <n v="6600"/>
    <n v="8276"/>
    <x v="1"/>
    <n v="110"/>
    <x v="1"/>
    <s v="USD"/>
    <n v="1513922400"/>
    <n v="1514959200"/>
    <b v="0"/>
    <x v="0"/>
    <s v="music/rock"/>
    <x v="1"/>
    <x v="1"/>
    <n v="1.2539393939393939"/>
    <n v="4193"/>
  </r>
  <r>
    <x v="795"/>
    <x v="777"/>
    <x v="794"/>
    <n v="7100"/>
    <n v="1022"/>
    <x v="0"/>
    <n v="31"/>
    <x v="1"/>
    <s v="USD"/>
    <n v="1477976400"/>
    <n v="1478235600"/>
    <b v="0"/>
    <x v="0"/>
    <s v="film &amp; video/drama"/>
    <x v="4"/>
    <x v="6"/>
    <n v="0.14394366197183098"/>
    <n v="526.5"/>
  </r>
  <r>
    <x v="796"/>
    <x v="778"/>
    <x v="795"/>
    <n v="7800"/>
    <n v="4275"/>
    <x v="0"/>
    <n v="78"/>
    <x v="1"/>
    <s v="USD"/>
    <n v="1407474000"/>
    <n v="1408078800"/>
    <b v="0"/>
    <x v="1"/>
    <s v="games/mobile games"/>
    <x v="6"/>
    <x v="20"/>
    <n v="0.54807692307692313"/>
    <n v="2176.5"/>
  </r>
  <r>
    <x v="797"/>
    <x v="779"/>
    <x v="796"/>
    <n v="7600"/>
    <n v="8332"/>
    <x v="1"/>
    <n v="185"/>
    <x v="1"/>
    <s v="USD"/>
    <n v="1546149600"/>
    <n v="1548136800"/>
    <b v="0"/>
    <x v="0"/>
    <s v="technology/web"/>
    <x v="2"/>
    <x v="2"/>
    <n v="1.0963157894736841"/>
    <n v="4258.5"/>
  </r>
  <r>
    <x v="798"/>
    <x v="780"/>
    <x v="797"/>
    <n v="3400"/>
    <n v="6408"/>
    <x v="1"/>
    <n v="121"/>
    <x v="1"/>
    <s v="USD"/>
    <n v="1338440400"/>
    <n v="1340859600"/>
    <b v="0"/>
    <x v="1"/>
    <s v="theater/plays"/>
    <x v="3"/>
    <x v="3"/>
    <n v="1.8847058823529412"/>
    <n v="3264.5"/>
  </r>
  <r>
    <x v="799"/>
    <x v="781"/>
    <x v="798"/>
    <n v="84500"/>
    <n v="73522"/>
    <x v="0"/>
    <n v="1225"/>
    <x v="4"/>
    <s v="GBP"/>
    <n v="1454133600"/>
    <n v="1454479200"/>
    <b v="0"/>
    <x v="0"/>
    <s v="theater/plays"/>
    <x v="3"/>
    <x v="3"/>
    <n v="0.87008284023668636"/>
    <n v="37373.5"/>
  </r>
  <r>
    <x v="800"/>
    <x v="782"/>
    <x v="799"/>
    <n v="100"/>
    <n v="1"/>
    <x v="0"/>
    <n v="1"/>
    <x v="5"/>
    <s v="CHF"/>
    <n v="1434085200"/>
    <n v="1434430800"/>
    <b v="0"/>
    <x v="0"/>
    <s v="music/rock"/>
    <x v="1"/>
    <x v="1"/>
    <n v="0.01"/>
    <n v="1"/>
  </r>
  <r>
    <x v="801"/>
    <x v="783"/>
    <x v="800"/>
    <n v="2300"/>
    <n v="4667"/>
    <x v="1"/>
    <n v="106"/>
    <x v="1"/>
    <s v="USD"/>
    <n v="1577772000"/>
    <n v="1579672800"/>
    <b v="0"/>
    <x v="1"/>
    <s v="photography/photography books"/>
    <x v="7"/>
    <x v="14"/>
    <n v="2.0291304347826089"/>
    <n v="2386.5"/>
  </r>
  <r>
    <x v="802"/>
    <x v="784"/>
    <x v="801"/>
    <n v="6200"/>
    <n v="12216"/>
    <x v="1"/>
    <n v="142"/>
    <x v="1"/>
    <s v="USD"/>
    <n v="1562216400"/>
    <n v="1562389200"/>
    <b v="0"/>
    <x v="0"/>
    <s v="photography/photography books"/>
    <x v="7"/>
    <x v="14"/>
    <n v="1.9703225806451612"/>
    <n v="6179"/>
  </r>
  <r>
    <x v="803"/>
    <x v="785"/>
    <x v="802"/>
    <n v="6100"/>
    <n v="6527"/>
    <x v="1"/>
    <n v="233"/>
    <x v="1"/>
    <s v="USD"/>
    <n v="1548568800"/>
    <n v="1551506400"/>
    <b v="0"/>
    <x v="0"/>
    <s v="theater/plays"/>
    <x v="3"/>
    <x v="3"/>
    <n v="1.07"/>
    <n v="3380"/>
  </r>
  <r>
    <x v="804"/>
    <x v="786"/>
    <x v="803"/>
    <n v="2600"/>
    <n v="6987"/>
    <x v="1"/>
    <n v="218"/>
    <x v="1"/>
    <s v="USD"/>
    <n v="1514872800"/>
    <n v="1516600800"/>
    <b v="0"/>
    <x v="0"/>
    <s v="music/rock"/>
    <x v="1"/>
    <x v="1"/>
    <n v="2.6873076923076922"/>
    <n v="3602.5"/>
  </r>
  <r>
    <x v="805"/>
    <x v="787"/>
    <x v="804"/>
    <n v="9700"/>
    <n v="4932"/>
    <x v="0"/>
    <n v="67"/>
    <x v="2"/>
    <s v="AUD"/>
    <n v="1416031200"/>
    <n v="1420437600"/>
    <b v="0"/>
    <x v="0"/>
    <s v="film &amp; video/documentary"/>
    <x v="4"/>
    <x v="4"/>
    <n v="0.50845360824742269"/>
    <n v="2499.5"/>
  </r>
  <r>
    <x v="806"/>
    <x v="788"/>
    <x v="805"/>
    <n v="700"/>
    <n v="8262"/>
    <x v="1"/>
    <n v="76"/>
    <x v="1"/>
    <s v="USD"/>
    <n v="1330927200"/>
    <n v="1332997200"/>
    <b v="0"/>
    <x v="1"/>
    <s v="film &amp; video/drama"/>
    <x v="4"/>
    <x v="6"/>
    <n v="11.802857142857142"/>
    <n v="4169"/>
  </r>
  <r>
    <x v="807"/>
    <x v="789"/>
    <x v="806"/>
    <n v="700"/>
    <n v="1848"/>
    <x v="1"/>
    <n v="43"/>
    <x v="1"/>
    <s v="USD"/>
    <n v="1571115600"/>
    <n v="1574920800"/>
    <b v="0"/>
    <x v="1"/>
    <s v="theater/plays"/>
    <x v="3"/>
    <x v="3"/>
    <n v="2.64"/>
    <n v="945.5"/>
  </r>
  <r>
    <x v="808"/>
    <x v="790"/>
    <x v="807"/>
    <n v="5200"/>
    <n v="1583"/>
    <x v="0"/>
    <n v="19"/>
    <x v="1"/>
    <s v="USD"/>
    <n v="1463461200"/>
    <n v="1464930000"/>
    <b v="0"/>
    <x v="0"/>
    <s v="food/food trucks"/>
    <x v="0"/>
    <x v="0"/>
    <n v="0.30442307692307691"/>
    <n v="801"/>
  </r>
  <r>
    <x v="809"/>
    <x v="764"/>
    <x v="808"/>
    <n v="140800"/>
    <n v="88536"/>
    <x v="0"/>
    <n v="2108"/>
    <x v="5"/>
    <s v="CHF"/>
    <n v="1344920400"/>
    <n v="1345006800"/>
    <b v="0"/>
    <x v="0"/>
    <s v="film &amp; video/documentary"/>
    <x v="4"/>
    <x v="4"/>
    <n v="0.62880681818181816"/>
    <n v="45322"/>
  </r>
  <r>
    <x v="810"/>
    <x v="791"/>
    <x v="809"/>
    <n v="6400"/>
    <n v="12360"/>
    <x v="1"/>
    <n v="221"/>
    <x v="1"/>
    <s v="USD"/>
    <n v="1511848800"/>
    <n v="1512712800"/>
    <b v="0"/>
    <x v="1"/>
    <s v="theater/plays"/>
    <x v="3"/>
    <x v="3"/>
    <n v="1.9312499999999999"/>
    <n v="6290.5"/>
  </r>
  <r>
    <x v="811"/>
    <x v="792"/>
    <x v="810"/>
    <n v="92500"/>
    <n v="71320"/>
    <x v="0"/>
    <n v="679"/>
    <x v="1"/>
    <s v="USD"/>
    <n v="1452319200"/>
    <n v="1452492000"/>
    <b v="0"/>
    <x v="1"/>
    <s v="games/video games"/>
    <x v="6"/>
    <x v="11"/>
    <n v="0.77102702702702708"/>
    <n v="35999.5"/>
  </r>
  <r>
    <x v="812"/>
    <x v="793"/>
    <x v="811"/>
    <n v="59700"/>
    <n v="134640"/>
    <x v="1"/>
    <n v="2805"/>
    <x v="0"/>
    <s v="CAD"/>
    <n v="1523854800"/>
    <n v="1524286800"/>
    <b v="0"/>
    <x v="0"/>
    <s v="publishing/nonfiction"/>
    <x v="5"/>
    <x v="9"/>
    <n v="2.2552763819095478"/>
    <n v="68722.5"/>
  </r>
  <r>
    <x v="813"/>
    <x v="794"/>
    <x v="812"/>
    <n v="3200"/>
    <n v="7661"/>
    <x v="1"/>
    <n v="68"/>
    <x v="1"/>
    <s v="USD"/>
    <n v="1346043600"/>
    <n v="1346907600"/>
    <b v="0"/>
    <x v="0"/>
    <s v="games/video games"/>
    <x v="6"/>
    <x v="11"/>
    <n v="2.3940625"/>
    <n v="3864.5"/>
  </r>
  <r>
    <x v="814"/>
    <x v="795"/>
    <x v="813"/>
    <n v="3200"/>
    <n v="2950"/>
    <x v="0"/>
    <n v="36"/>
    <x v="3"/>
    <s v="DKK"/>
    <n v="1464325200"/>
    <n v="1464498000"/>
    <b v="0"/>
    <x v="1"/>
    <s v="music/rock"/>
    <x v="1"/>
    <x v="1"/>
    <n v="0.921875"/>
    <n v="1493"/>
  </r>
  <r>
    <x v="815"/>
    <x v="796"/>
    <x v="814"/>
    <n v="9000"/>
    <n v="11721"/>
    <x v="1"/>
    <n v="183"/>
    <x v="0"/>
    <s v="CAD"/>
    <n v="1511935200"/>
    <n v="1514181600"/>
    <b v="0"/>
    <x v="0"/>
    <s v="music/rock"/>
    <x v="1"/>
    <x v="1"/>
    <n v="1.3023333333333333"/>
    <n v="5952"/>
  </r>
  <r>
    <x v="816"/>
    <x v="797"/>
    <x v="815"/>
    <n v="2300"/>
    <n v="14150"/>
    <x v="1"/>
    <n v="133"/>
    <x v="1"/>
    <s v="USD"/>
    <n v="1392012000"/>
    <n v="1392184800"/>
    <b v="1"/>
    <x v="1"/>
    <s v="theater/plays"/>
    <x v="3"/>
    <x v="3"/>
    <n v="6.1521739130434785"/>
    <n v="7141.5"/>
  </r>
  <r>
    <x v="817"/>
    <x v="798"/>
    <x v="816"/>
    <n v="51300"/>
    <n v="189192"/>
    <x v="1"/>
    <n v="2489"/>
    <x v="6"/>
    <s v="EUR"/>
    <n v="1556946000"/>
    <n v="1559365200"/>
    <b v="0"/>
    <x v="1"/>
    <s v="publishing/nonfiction"/>
    <x v="5"/>
    <x v="9"/>
    <n v="3.687953216374269"/>
    <n v="95840.5"/>
  </r>
  <r>
    <x v="818"/>
    <x v="311"/>
    <x v="817"/>
    <n v="700"/>
    <n v="7664"/>
    <x v="1"/>
    <n v="69"/>
    <x v="1"/>
    <s v="USD"/>
    <n v="1548050400"/>
    <n v="1549173600"/>
    <b v="0"/>
    <x v="1"/>
    <s v="theater/plays"/>
    <x v="3"/>
    <x v="3"/>
    <n v="10.948571428571428"/>
    <n v="3866.5"/>
  </r>
  <r>
    <x v="819"/>
    <x v="799"/>
    <x v="818"/>
    <n v="8900"/>
    <n v="4509"/>
    <x v="0"/>
    <n v="47"/>
    <x v="1"/>
    <s v="USD"/>
    <n v="1353736800"/>
    <n v="1355032800"/>
    <b v="1"/>
    <x v="0"/>
    <s v="games/video games"/>
    <x v="6"/>
    <x v="11"/>
    <n v="0.50662921348314605"/>
    <n v="2278"/>
  </r>
  <r>
    <x v="820"/>
    <x v="800"/>
    <x v="819"/>
    <n v="1500"/>
    <n v="12009"/>
    <x v="1"/>
    <n v="279"/>
    <x v="4"/>
    <s v="GBP"/>
    <n v="1532840400"/>
    <n v="1533963600"/>
    <b v="0"/>
    <x v="1"/>
    <s v="music/rock"/>
    <x v="1"/>
    <x v="1"/>
    <n v="8.0060000000000002"/>
    <n v="6144"/>
  </r>
  <r>
    <x v="821"/>
    <x v="801"/>
    <x v="820"/>
    <n v="4900"/>
    <n v="14273"/>
    <x v="1"/>
    <n v="210"/>
    <x v="1"/>
    <s v="USD"/>
    <n v="1488261600"/>
    <n v="1489381200"/>
    <b v="0"/>
    <x v="0"/>
    <s v="film &amp; video/documentary"/>
    <x v="4"/>
    <x v="4"/>
    <n v="2.9128571428571428"/>
    <n v="7241.5"/>
  </r>
  <r>
    <x v="822"/>
    <x v="802"/>
    <x v="821"/>
    <n v="54000"/>
    <n v="188982"/>
    <x v="1"/>
    <n v="2100"/>
    <x v="1"/>
    <s v="USD"/>
    <n v="1393567200"/>
    <n v="1395032400"/>
    <b v="0"/>
    <x v="0"/>
    <s v="music/rock"/>
    <x v="1"/>
    <x v="1"/>
    <n v="3.4996666666666667"/>
    <n v="95541"/>
  </r>
  <r>
    <x v="823"/>
    <x v="803"/>
    <x v="822"/>
    <n v="4100"/>
    <n v="14640"/>
    <x v="1"/>
    <n v="252"/>
    <x v="1"/>
    <s v="USD"/>
    <n v="1410325200"/>
    <n v="1412485200"/>
    <b v="1"/>
    <x v="1"/>
    <s v="music/rock"/>
    <x v="1"/>
    <x v="1"/>
    <n v="3.5707317073170732"/>
    <n v="7446"/>
  </r>
  <r>
    <x v="824"/>
    <x v="804"/>
    <x v="823"/>
    <n v="85000"/>
    <n v="107516"/>
    <x v="1"/>
    <n v="1280"/>
    <x v="1"/>
    <s v="USD"/>
    <n v="1276923600"/>
    <n v="1279688400"/>
    <b v="0"/>
    <x v="1"/>
    <s v="publishing/nonfiction"/>
    <x v="5"/>
    <x v="9"/>
    <n v="1.2648941176470587"/>
    <n v="54398"/>
  </r>
  <r>
    <x v="825"/>
    <x v="805"/>
    <x v="824"/>
    <n v="3600"/>
    <n v="13950"/>
    <x v="1"/>
    <n v="157"/>
    <x v="4"/>
    <s v="GBP"/>
    <n v="1500958800"/>
    <n v="1501995600"/>
    <b v="0"/>
    <x v="0"/>
    <s v="film &amp; video/shorts"/>
    <x v="4"/>
    <x v="12"/>
    <n v="3.875"/>
    <n v="7053.5"/>
  </r>
  <r>
    <x v="826"/>
    <x v="806"/>
    <x v="825"/>
    <n v="2800"/>
    <n v="12797"/>
    <x v="1"/>
    <n v="194"/>
    <x v="1"/>
    <s v="USD"/>
    <n v="1292220000"/>
    <n v="1294639200"/>
    <b v="0"/>
    <x v="1"/>
    <s v="theater/plays"/>
    <x v="3"/>
    <x v="3"/>
    <n v="4.5703571428571426"/>
    <n v="6495.5"/>
  </r>
  <r>
    <x v="827"/>
    <x v="807"/>
    <x v="826"/>
    <n v="2300"/>
    <n v="6134"/>
    <x v="1"/>
    <n v="82"/>
    <x v="2"/>
    <s v="AUD"/>
    <n v="1304398800"/>
    <n v="1305435600"/>
    <b v="0"/>
    <x v="1"/>
    <s v="film &amp; video/drama"/>
    <x v="4"/>
    <x v="6"/>
    <n v="2.6669565217391304"/>
    <n v="3108"/>
  </r>
  <r>
    <x v="828"/>
    <x v="808"/>
    <x v="827"/>
    <n v="7100"/>
    <n v="4899"/>
    <x v="0"/>
    <n v="70"/>
    <x v="1"/>
    <s v="USD"/>
    <n v="1535432400"/>
    <n v="1537592400"/>
    <b v="0"/>
    <x v="0"/>
    <s v="theater/plays"/>
    <x v="3"/>
    <x v="3"/>
    <n v="0.69"/>
    <n v="2484.5"/>
  </r>
  <r>
    <x v="829"/>
    <x v="809"/>
    <x v="828"/>
    <n v="9600"/>
    <n v="4929"/>
    <x v="0"/>
    <n v="154"/>
    <x v="1"/>
    <s v="USD"/>
    <n v="1433826000"/>
    <n v="1435122000"/>
    <b v="0"/>
    <x v="0"/>
    <s v="theater/plays"/>
    <x v="3"/>
    <x v="3"/>
    <n v="0.51343749999999999"/>
    <n v="2541.5"/>
  </r>
  <r>
    <x v="830"/>
    <x v="810"/>
    <x v="829"/>
    <n v="121600"/>
    <n v="1424"/>
    <x v="0"/>
    <n v="22"/>
    <x v="1"/>
    <s v="USD"/>
    <n v="1514959200"/>
    <n v="1520056800"/>
    <b v="0"/>
    <x v="0"/>
    <s v="theater/plays"/>
    <x v="3"/>
    <x v="3"/>
    <n v="1.1710526315789473E-2"/>
    <n v="723"/>
  </r>
  <r>
    <x v="831"/>
    <x v="811"/>
    <x v="830"/>
    <n v="97100"/>
    <n v="105817"/>
    <x v="1"/>
    <n v="4233"/>
    <x v="1"/>
    <s v="USD"/>
    <n v="1332738000"/>
    <n v="1335675600"/>
    <b v="0"/>
    <x v="0"/>
    <s v="photography/photography books"/>
    <x v="7"/>
    <x v="14"/>
    <n v="1.089773429454171"/>
    <n v="55025"/>
  </r>
  <r>
    <x v="832"/>
    <x v="812"/>
    <x v="831"/>
    <n v="43200"/>
    <n v="136156"/>
    <x v="1"/>
    <n v="1297"/>
    <x v="3"/>
    <s v="DKK"/>
    <n v="1445490000"/>
    <n v="1448431200"/>
    <b v="1"/>
    <x v="0"/>
    <s v="publishing/translations"/>
    <x v="5"/>
    <x v="18"/>
    <n v="3.1517592592592591"/>
    <n v="68726.5"/>
  </r>
  <r>
    <x v="833"/>
    <x v="813"/>
    <x v="832"/>
    <n v="6800"/>
    <n v="10723"/>
    <x v="1"/>
    <n v="165"/>
    <x v="3"/>
    <s v="DKK"/>
    <n v="1297663200"/>
    <n v="1298613600"/>
    <b v="0"/>
    <x v="0"/>
    <s v="publishing/translations"/>
    <x v="5"/>
    <x v="18"/>
    <n v="1.5769117647058823"/>
    <n v="5444"/>
  </r>
  <r>
    <x v="834"/>
    <x v="814"/>
    <x v="833"/>
    <n v="7300"/>
    <n v="11228"/>
    <x v="1"/>
    <n v="119"/>
    <x v="1"/>
    <s v="USD"/>
    <n v="1371963600"/>
    <n v="1372482000"/>
    <b v="0"/>
    <x v="0"/>
    <s v="theater/plays"/>
    <x v="3"/>
    <x v="3"/>
    <n v="1.5380821917808218"/>
    <n v="5673.5"/>
  </r>
  <r>
    <x v="835"/>
    <x v="815"/>
    <x v="834"/>
    <n v="86200"/>
    <n v="77355"/>
    <x v="0"/>
    <n v="1758"/>
    <x v="1"/>
    <s v="USD"/>
    <n v="1425103200"/>
    <n v="1425621600"/>
    <b v="0"/>
    <x v="0"/>
    <s v="technology/web"/>
    <x v="2"/>
    <x v="2"/>
    <n v="0.89738979118329465"/>
    <n v="39556.5"/>
  </r>
  <r>
    <x v="836"/>
    <x v="816"/>
    <x v="835"/>
    <n v="8100"/>
    <n v="6086"/>
    <x v="0"/>
    <n v="94"/>
    <x v="1"/>
    <s v="USD"/>
    <n v="1265349600"/>
    <n v="1266300000"/>
    <b v="0"/>
    <x v="0"/>
    <s v="music/indie rock"/>
    <x v="1"/>
    <x v="7"/>
    <n v="0.75135802469135804"/>
    <n v="3090"/>
  </r>
  <r>
    <x v="837"/>
    <x v="817"/>
    <x v="836"/>
    <n v="17700"/>
    <n v="150960"/>
    <x v="1"/>
    <n v="1797"/>
    <x v="1"/>
    <s v="USD"/>
    <n v="1301202000"/>
    <n v="1305867600"/>
    <b v="0"/>
    <x v="0"/>
    <s v="music/jazz"/>
    <x v="1"/>
    <x v="17"/>
    <n v="8.5288135593220336"/>
    <n v="76378.5"/>
  </r>
  <r>
    <x v="838"/>
    <x v="818"/>
    <x v="837"/>
    <n v="6400"/>
    <n v="8890"/>
    <x v="1"/>
    <n v="261"/>
    <x v="1"/>
    <s v="USD"/>
    <n v="1538024400"/>
    <n v="1538802000"/>
    <b v="0"/>
    <x v="0"/>
    <s v="theater/plays"/>
    <x v="3"/>
    <x v="3"/>
    <n v="1.3890625000000001"/>
    <n v="4575.5"/>
  </r>
  <r>
    <x v="839"/>
    <x v="819"/>
    <x v="838"/>
    <n v="7700"/>
    <n v="14644"/>
    <x v="1"/>
    <n v="157"/>
    <x v="1"/>
    <s v="USD"/>
    <n v="1395032400"/>
    <n v="1398920400"/>
    <b v="0"/>
    <x v="1"/>
    <s v="film &amp; video/documentary"/>
    <x v="4"/>
    <x v="4"/>
    <n v="1.9018181818181819"/>
    <n v="7400.5"/>
  </r>
  <r>
    <x v="840"/>
    <x v="820"/>
    <x v="839"/>
    <n v="116300"/>
    <n v="116583"/>
    <x v="1"/>
    <n v="3533"/>
    <x v="1"/>
    <s v="USD"/>
    <n v="1405486800"/>
    <n v="1405659600"/>
    <b v="0"/>
    <x v="1"/>
    <s v="theater/plays"/>
    <x v="3"/>
    <x v="3"/>
    <n v="1.0024333619948409"/>
    <n v="60058"/>
  </r>
  <r>
    <x v="841"/>
    <x v="821"/>
    <x v="840"/>
    <n v="9100"/>
    <n v="12991"/>
    <x v="1"/>
    <n v="155"/>
    <x v="1"/>
    <s v="USD"/>
    <n v="1455861600"/>
    <n v="1457244000"/>
    <b v="0"/>
    <x v="0"/>
    <s v="technology/web"/>
    <x v="2"/>
    <x v="2"/>
    <n v="1.4275824175824177"/>
    <n v="6573"/>
  </r>
  <r>
    <x v="842"/>
    <x v="822"/>
    <x v="841"/>
    <n v="1500"/>
    <n v="8447"/>
    <x v="1"/>
    <n v="132"/>
    <x v="6"/>
    <s v="EUR"/>
    <n v="1529038800"/>
    <n v="1529298000"/>
    <b v="0"/>
    <x v="0"/>
    <s v="technology/wearables"/>
    <x v="2"/>
    <x v="8"/>
    <n v="5.6313333333333331"/>
    <n v="4289.5"/>
  </r>
  <r>
    <x v="843"/>
    <x v="823"/>
    <x v="842"/>
    <n v="8800"/>
    <n v="2703"/>
    <x v="0"/>
    <n v="33"/>
    <x v="1"/>
    <s v="USD"/>
    <n v="1535259600"/>
    <n v="1535778000"/>
    <b v="0"/>
    <x v="0"/>
    <s v="photography/photography books"/>
    <x v="7"/>
    <x v="14"/>
    <n v="0.30715909090909088"/>
    <n v="1368"/>
  </r>
  <r>
    <x v="844"/>
    <x v="824"/>
    <x v="843"/>
    <n v="8800"/>
    <n v="8747"/>
    <x v="3"/>
    <n v="94"/>
    <x v="1"/>
    <s v="USD"/>
    <n v="1327212000"/>
    <n v="1327471200"/>
    <b v="0"/>
    <x v="0"/>
    <s v="film &amp; video/documentary"/>
    <x v="4"/>
    <x v="4"/>
    <n v="0.99397727272727276"/>
    <n v="4420.5"/>
  </r>
  <r>
    <x v="845"/>
    <x v="825"/>
    <x v="844"/>
    <n v="69900"/>
    <n v="138087"/>
    <x v="1"/>
    <n v="1354"/>
    <x v="4"/>
    <s v="GBP"/>
    <n v="1526360400"/>
    <n v="1529557200"/>
    <b v="0"/>
    <x v="0"/>
    <s v="technology/web"/>
    <x v="2"/>
    <x v="2"/>
    <n v="1.9754935622317598"/>
    <n v="69720.5"/>
  </r>
  <r>
    <x v="846"/>
    <x v="826"/>
    <x v="845"/>
    <n v="1000"/>
    <n v="5085"/>
    <x v="1"/>
    <n v="48"/>
    <x v="1"/>
    <s v="USD"/>
    <n v="1532149200"/>
    <n v="1535259600"/>
    <b v="1"/>
    <x v="1"/>
    <s v="technology/web"/>
    <x v="2"/>
    <x v="2"/>
    <n v="5.085"/>
    <n v="2566.5"/>
  </r>
  <r>
    <x v="847"/>
    <x v="827"/>
    <x v="846"/>
    <n v="4700"/>
    <n v="11174"/>
    <x v="1"/>
    <n v="110"/>
    <x v="1"/>
    <s v="USD"/>
    <n v="1515304800"/>
    <n v="1515564000"/>
    <b v="0"/>
    <x v="0"/>
    <s v="food/food trucks"/>
    <x v="0"/>
    <x v="0"/>
    <n v="2.3774468085106384"/>
    <n v="5642"/>
  </r>
  <r>
    <x v="848"/>
    <x v="828"/>
    <x v="847"/>
    <n v="3200"/>
    <n v="10831"/>
    <x v="1"/>
    <n v="172"/>
    <x v="1"/>
    <s v="USD"/>
    <n v="1276318800"/>
    <n v="1277096400"/>
    <b v="0"/>
    <x v="0"/>
    <s v="film &amp; video/drama"/>
    <x v="4"/>
    <x v="6"/>
    <n v="3.3846875000000001"/>
    <n v="5501.5"/>
  </r>
  <r>
    <x v="849"/>
    <x v="829"/>
    <x v="848"/>
    <n v="6700"/>
    <n v="8917"/>
    <x v="1"/>
    <n v="307"/>
    <x v="1"/>
    <s v="USD"/>
    <n v="1328767200"/>
    <n v="1329026400"/>
    <b v="0"/>
    <x v="1"/>
    <s v="music/indie rock"/>
    <x v="1"/>
    <x v="7"/>
    <n v="1.3308955223880596"/>
    <n v="4612"/>
  </r>
  <r>
    <x v="850"/>
    <x v="830"/>
    <x v="849"/>
    <n v="100"/>
    <n v="1"/>
    <x v="0"/>
    <n v="1"/>
    <x v="1"/>
    <s v="USD"/>
    <n v="1321682400"/>
    <n v="1322978400"/>
    <b v="1"/>
    <x v="0"/>
    <s v="music/rock"/>
    <x v="1"/>
    <x v="1"/>
    <n v="0.01"/>
    <n v="1"/>
  </r>
  <r>
    <x v="851"/>
    <x v="831"/>
    <x v="850"/>
    <n v="6000"/>
    <n v="12468"/>
    <x v="1"/>
    <n v="160"/>
    <x v="1"/>
    <s v="USD"/>
    <n v="1335934800"/>
    <n v="1338786000"/>
    <b v="0"/>
    <x v="0"/>
    <s v="music/electric music"/>
    <x v="1"/>
    <x v="5"/>
    <n v="2.0779999999999998"/>
    <n v="6314"/>
  </r>
  <r>
    <x v="852"/>
    <x v="832"/>
    <x v="851"/>
    <n v="4900"/>
    <n v="2505"/>
    <x v="0"/>
    <n v="31"/>
    <x v="1"/>
    <s v="USD"/>
    <n v="1310792400"/>
    <n v="1311656400"/>
    <b v="0"/>
    <x v="1"/>
    <s v="games/video games"/>
    <x v="6"/>
    <x v="11"/>
    <n v="0.51122448979591839"/>
    <n v="1268"/>
  </r>
  <r>
    <x v="853"/>
    <x v="833"/>
    <x v="852"/>
    <n v="17100"/>
    <n v="111502"/>
    <x v="1"/>
    <n v="1467"/>
    <x v="0"/>
    <s v="CAD"/>
    <n v="1308546000"/>
    <n v="1308978000"/>
    <b v="0"/>
    <x v="1"/>
    <s v="music/indie rock"/>
    <x v="1"/>
    <x v="7"/>
    <n v="6.5205847953216374"/>
    <n v="56484.5"/>
  </r>
  <r>
    <x v="854"/>
    <x v="834"/>
    <x v="853"/>
    <n v="171000"/>
    <n v="194309"/>
    <x v="1"/>
    <n v="2662"/>
    <x v="0"/>
    <s v="CAD"/>
    <n v="1574056800"/>
    <n v="1576389600"/>
    <b v="0"/>
    <x v="0"/>
    <s v="publishing/fiction"/>
    <x v="5"/>
    <x v="13"/>
    <n v="1.1363099415204678"/>
    <n v="98485.5"/>
  </r>
  <r>
    <x v="855"/>
    <x v="835"/>
    <x v="854"/>
    <n v="23400"/>
    <n v="23956"/>
    <x v="1"/>
    <n v="452"/>
    <x v="2"/>
    <s v="AUD"/>
    <n v="1308373200"/>
    <n v="1311051600"/>
    <b v="0"/>
    <x v="0"/>
    <s v="theater/plays"/>
    <x v="3"/>
    <x v="3"/>
    <n v="1.0237606837606839"/>
    <n v="12204"/>
  </r>
  <r>
    <x v="856"/>
    <x v="764"/>
    <x v="855"/>
    <n v="2400"/>
    <n v="8558"/>
    <x v="1"/>
    <n v="158"/>
    <x v="1"/>
    <s v="USD"/>
    <n v="1335243600"/>
    <n v="1336712400"/>
    <b v="0"/>
    <x v="0"/>
    <s v="food/food trucks"/>
    <x v="0"/>
    <x v="0"/>
    <n v="3.5658333333333334"/>
    <n v="4358"/>
  </r>
  <r>
    <x v="857"/>
    <x v="836"/>
    <x v="856"/>
    <n v="5300"/>
    <n v="7413"/>
    <x v="1"/>
    <n v="225"/>
    <x v="5"/>
    <s v="CHF"/>
    <n v="1328421600"/>
    <n v="1330408800"/>
    <b v="1"/>
    <x v="0"/>
    <s v="film &amp; video/shorts"/>
    <x v="4"/>
    <x v="12"/>
    <n v="1.3986792452830188"/>
    <n v="3819"/>
  </r>
  <r>
    <x v="858"/>
    <x v="837"/>
    <x v="857"/>
    <n v="4000"/>
    <n v="2778"/>
    <x v="0"/>
    <n v="35"/>
    <x v="1"/>
    <s v="USD"/>
    <n v="1524286800"/>
    <n v="1524891600"/>
    <b v="1"/>
    <x v="0"/>
    <s v="food/food trucks"/>
    <x v="0"/>
    <x v="0"/>
    <n v="0.69450000000000001"/>
    <n v="1406.5"/>
  </r>
  <r>
    <x v="859"/>
    <x v="838"/>
    <x v="858"/>
    <n v="7300"/>
    <n v="2594"/>
    <x v="0"/>
    <n v="63"/>
    <x v="1"/>
    <s v="USD"/>
    <n v="1362117600"/>
    <n v="1363669200"/>
    <b v="0"/>
    <x v="1"/>
    <s v="theater/plays"/>
    <x v="3"/>
    <x v="3"/>
    <n v="0.35534246575342465"/>
    <n v="1328.5"/>
  </r>
  <r>
    <x v="860"/>
    <x v="839"/>
    <x v="859"/>
    <n v="2000"/>
    <n v="5033"/>
    <x v="1"/>
    <n v="65"/>
    <x v="1"/>
    <s v="USD"/>
    <n v="1550556000"/>
    <n v="1551420000"/>
    <b v="0"/>
    <x v="1"/>
    <s v="technology/wearables"/>
    <x v="2"/>
    <x v="8"/>
    <n v="2.5165000000000002"/>
    <n v="2549"/>
  </r>
  <r>
    <x v="861"/>
    <x v="840"/>
    <x v="860"/>
    <n v="8800"/>
    <n v="9317"/>
    <x v="1"/>
    <n v="163"/>
    <x v="1"/>
    <s v="USD"/>
    <n v="1269147600"/>
    <n v="1269838800"/>
    <b v="0"/>
    <x v="0"/>
    <s v="theater/plays"/>
    <x v="3"/>
    <x v="3"/>
    <n v="1.0587500000000001"/>
    <n v="4740"/>
  </r>
  <r>
    <x v="862"/>
    <x v="841"/>
    <x v="861"/>
    <n v="3500"/>
    <n v="6560"/>
    <x v="1"/>
    <n v="85"/>
    <x v="1"/>
    <s v="USD"/>
    <n v="1312174800"/>
    <n v="1312520400"/>
    <b v="0"/>
    <x v="0"/>
    <s v="theater/plays"/>
    <x v="3"/>
    <x v="3"/>
    <n v="1.8742857142857143"/>
    <n v="3322.5"/>
  </r>
  <r>
    <x v="863"/>
    <x v="842"/>
    <x v="862"/>
    <n v="1400"/>
    <n v="5415"/>
    <x v="1"/>
    <n v="217"/>
    <x v="1"/>
    <s v="USD"/>
    <n v="1434517200"/>
    <n v="1436504400"/>
    <b v="0"/>
    <x v="1"/>
    <s v="film &amp; video/television"/>
    <x v="4"/>
    <x v="19"/>
    <n v="3.8678571428571429"/>
    <n v="2816"/>
  </r>
  <r>
    <x v="864"/>
    <x v="843"/>
    <x v="863"/>
    <n v="4200"/>
    <n v="14577"/>
    <x v="1"/>
    <n v="150"/>
    <x v="1"/>
    <s v="USD"/>
    <n v="1471582800"/>
    <n v="1472014800"/>
    <b v="0"/>
    <x v="0"/>
    <s v="film &amp; video/shorts"/>
    <x v="4"/>
    <x v="12"/>
    <n v="3.4707142857142856"/>
    <n v="7363.5"/>
  </r>
  <r>
    <x v="865"/>
    <x v="844"/>
    <x v="864"/>
    <n v="81000"/>
    <n v="150515"/>
    <x v="1"/>
    <n v="3272"/>
    <x v="1"/>
    <s v="USD"/>
    <n v="1410757200"/>
    <n v="1411534800"/>
    <b v="0"/>
    <x v="0"/>
    <s v="theater/plays"/>
    <x v="3"/>
    <x v="3"/>
    <n v="1.8582098765432098"/>
    <n v="76893.5"/>
  </r>
  <r>
    <x v="866"/>
    <x v="845"/>
    <x v="865"/>
    <n v="182800"/>
    <n v="79045"/>
    <x v="3"/>
    <n v="898"/>
    <x v="1"/>
    <s v="USD"/>
    <n v="1304830800"/>
    <n v="1304917200"/>
    <b v="0"/>
    <x v="0"/>
    <s v="photography/photography books"/>
    <x v="7"/>
    <x v="14"/>
    <n v="0.43241247264770238"/>
    <n v="39971.5"/>
  </r>
  <r>
    <x v="867"/>
    <x v="846"/>
    <x v="866"/>
    <n v="4800"/>
    <n v="7797"/>
    <x v="1"/>
    <n v="300"/>
    <x v="1"/>
    <s v="USD"/>
    <n v="1539061200"/>
    <n v="1539579600"/>
    <b v="0"/>
    <x v="0"/>
    <s v="food/food trucks"/>
    <x v="0"/>
    <x v="0"/>
    <n v="1.6243749999999999"/>
    <n v="4048.5"/>
  </r>
  <r>
    <x v="868"/>
    <x v="847"/>
    <x v="867"/>
    <n v="7000"/>
    <n v="12939"/>
    <x v="1"/>
    <n v="126"/>
    <x v="1"/>
    <s v="USD"/>
    <n v="1381554000"/>
    <n v="1382504400"/>
    <b v="0"/>
    <x v="0"/>
    <s v="theater/plays"/>
    <x v="3"/>
    <x v="3"/>
    <n v="1.8484285714285715"/>
    <n v="6532.5"/>
  </r>
  <r>
    <x v="869"/>
    <x v="848"/>
    <x v="868"/>
    <n v="161900"/>
    <n v="38376"/>
    <x v="0"/>
    <n v="526"/>
    <x v="1"/>
    <s v="USD"/>
    <n v="1277096400"/>
    <n v="1278306000"/>
    <b v="0"/>
    <x v="0"/>
    <s v="film &amp; video/drama"/>
    <x v="4"/>
    <x v="6"/>
    <n v="0.23703520691785052"/>
    <n v="19451"/>
  </r>
  <r>
    <x v="870"/>
    <x v="849"/>
    <x v="869"/>
    <n v="7700"/>
    <n v="6920"/>
    <x v="0"/>
    <n v="121"/>
    <x v="1"/>
    <s v="USD"/>
    <n v="1440392400"/>
    <n v="1442552400"/>
    <b v="0"/>
    <x v="0"/>
    <s v="theater/plays"/>
    <x v="3"/>
    <x v="3"/>
    <n v="0.89870129870129867"/>
    <n v="3520.5"/>
  </r>
  <r>
    <x v="871"/>
    <x v="850"/>
    <x v="870"/>
    <n v="71500"/>
    <n v="194912"/>
    <x v="1"/>
    <n v="2320"/>
    <x v="1"/>
    <s v="USD"/>
    <n v="1509512400"/>
    <n v="1511071200"/>
    <b v="0"/>
    <x v="1"/>
    <s v="theater/plays"/>
    <x v="3"/>
    <x v="3"/>
    <n v="2.7260419580419581"/>
    <n v="98616"/>
  </r>
  <r>
    <x v="872"/>
    <x v="851"/>
    <x v="871"/>
    <n v="4700"/>
    <n v="7992"/>
    <x v="1"/>
    <n v="81"/>
    <x v="2"/>
    <s v="AUD"/>
    <n v="1535950800"/>
    <n v="1536382800"/>
    <b v="0"/>
    <x v="0"/>
    <s v="film &amp; video/science fiction"/>
    <x v="4"/>
    <x v="22"/>
    <n v="1.7004255319148935"/>
    <n v="4036.5"/>
  </r>
  <r>
    <x v="873"/>
    <x v="852"/>
    <x v="872"/>
    <n v="42100"/>
    <n v="79268"/>
    <x v="1"/>
    <n v="1887"/>
    <x v="1"/>
    <s v="USD"/>
    <n v="1389160800"/>
    <n v="1389592800"/>
    <b v="0"/>
    <x v="0"/>
    <s v="photography/photography books"/>
    <x v="7"/>
    <x v="14"/>
    <n v="1.8828503562945369"/>
    <n v="40577.5"/>
  </r>
  <r>
    <x v="874"/>
    <x v="853"/>
    <x v="873"/>
    <n v="40200"/>
    <n v="139468"/>
    <x v="1"/>
    <n v="4358"/>
    <x v="1"/>
    <s v="USD"/>
    <n v="1271998800"/>
    <n v="1275282000"/>
    <b v="0"/>
    <x v="1"/>
    <s v="photography/photography books"/>
    <x v="7"/>
    <x v="14"/>
    <n v="3.4693532338308457"/>
    <n v="71913"/>
  </r>
  <r>
    <x v="875"/>
    <x v="854"/>
    <x v="874"/>
    <n v="7900"/>
    <n v="5465"/>
    <x v="0"/>
    <n v="67"/>
    <x v="1"/>
    <s v="USD"/>
    <n v="1294898400"/>
    <n v="1294984800"/>
    <b v="0"/>
    <x v="0"/>
    <s v="music/rock"/>
    <x v="1"/>
    <x v="1"/>
    <n v="0.6917721518987342"/>
    <n v="2766"/>
  </r>
  <r>
    <x v="876"/>
    <x v="855"/>
    <x v="875"/>
    <n v="8300"/>
    <n v="2111"/>
    <x v="0"/>
    <n v="57"/>
    <x v="0"/>
    <s v="CAD"/>
    <n v="1559970000"/>
    <n v="1562043600"/>
    <b v="0"/>
    <x v="0"/>
    <s v="photography/photography books"/>
    <x v="7"/>
    <x v="14"/>
    <n v="0.25433734939759034"/>
    <n v="1084"/>
  </r>
  <r>
    <x v="877"/>
    <x v="856"/>
    <x v="876"/>
    <n v="163600"/>
    <n v="126628"/>
    <x v="0"/>
    <n v="1229"/>
    <x v="1"/>
    <s v="USD"/>
    <n v="1469509200"/>
    <n v="1469595600"/>
    <b v="0"/>
    <x v="0"/>
    <s v="food/food trucks"/>
    <x v="0"/>
    <x v="0"/>
    <n v="0.77400977995110021"/>
    <n v="63928.5"/>
  </r>
  <r>
    <x v="878"/>
    <x v="857"/>
    <x v="877"/>
    <n v="2700"/>
    <n v="1012"/>
    <x v="0"/>
    <n v="12"/>
    <x v="6"/>
    <s v="EUR"/>
    <n v="1579068000"/>
    <n v="1581141600"/>
    <b v="0"/>
    <x v="0"/>
    <s v="music/metal"/>
    <x v="1"/>
    <x v="16"/>
    <n v="0.37481481481481482"/>
    <n v="512"/>
  </r>
  <r>
    <x v="879"/>
    <x v="858"/>
    <x v="878"/>
    <n v="1000"/>
    <n v="5438"/>
    <x v="1"/>
    <n v="53"/>
    <x v="1"/>
    <s v="USD"/>
    <n v="1487743200"/>
    <n v="1488520800"/>
    <b v="0"/>
    <x v="0"/>
    <s v="publishing/nonfiction"/>
    <x v="5"/>
    <x v="9"/>
    <n v="5.4379999999999997"/>
    <n v="2745.5"/>
  </r>
  <r>
    <x v="880"/>
    <x v="859"/>
    <x v="879"/>
    <n v="84500"/>
    <n v="193101"/>
    <x v="1"/>
    <n v="2414"/>
    <x v="1"/>
    <s v="USD"/>
    <n v="1563685200"/>
    <n v="1563858000"/>
    <b v="0"/>
    <x v="0"/>
    <s v="music/electric music"/>
    <x v="1"/>
    <x v="5"/>
    <n v="2.2852189349112426"/>
    <n v="97757.5"/>
  </r>
  <r>
    <x v="881"/>
    <x v="860"/>
    <x v="880"/>
    <n v="81300"/>
    <n v="31665"/>
    <x v="0"/>
    <n v="452"/>
    <x v="1"/>
    <s v="USD"/>
    <n v="1436418000"/>
    <n v="1438923600"/>
    <b v="0"/>
    <x v="1"/>
    <s v="theater/plays"/>
    <x v="3"/>
    <x v="3"/>
    <n v="0.38948339483394834"/>
    <n v="16058.5"/>
  </r>
  <r>
    <x v="882"/>
    <x v="861"/>
    <x v="881"/>
    <n v="800"/>
    <n v="2960"/>
    <x v="1"/>
    <n v="80"/>
    <x v="1"/>
    <s v="USD"/>
    <n v="1421820000"/>
    <n v="1422165600"/>
    <b v="0"/>
    <x v="0"/>
    <s v="theater/plays"/>
    <x v="3"/>
    <x v="3"/>
    <n v="3.7"/>
    <n v="1520"/>
  </r>
  <r>
    <x v="883"/>
    <x v="862"/>
    <x v="882"/>
    <n v="3400"/>
    <n v="8089"/>
    <x v="1"/>
    <n v="193"/>
    <x v="1"/>
    <s v="USD"/>
    <n v="1274763600"/>
    <n v="1277874000"/>
    <b v="0"/>
    <x v="0"/>
    <s v="film &amp; video/shorts"/>
    <x v="4"/>
    <x v="12"/>
    <n v="2.3791176470588233"/>
    <n v="4141"/>
  </r>
  <r>
    <x v="884"/>
    <x v="863"/>
    <x v="883"/>
    <n v="170800"/>
    <n v="109374"/>
    <x v="0"/>
    <n v="1886"/>
    <x v="1"/>
    <s v="USD"/>
    <n v="1399179600"/>
    <n v="1399352400"/>
    <b v="0"/>
    <x v="1"/>
    <s v="theater/plays"/>
    <x v="3"/>
    <x v="3"/>
    <n v="0.64036299765807958"/>
    <n v="55630"/>
  </r>
  <r>
    <x v="885"/>
    <x v="864"/>
    <x v="884"/>
    <n v="1800"/>
    <n v="2129"/>
    <x v="1"/>
    <n v="52"/>
    <x v="1"/>
    <s v="USD"/>
    <n v="1275800400"/>
    <n v="1279083600"/>
    <b v="0"/>
    <x v="0"/>
    <s v="theater/plays"/>
    <x v="3"/>
    <x v="3"/>
    <n v="1.1827777777777777"/>
    <n v="1090.5"/>
  </r>
  <r>
    <x v="886"/>
    <x v="865"/>
    <x v="885"/>
    <n v="150600"/>
    <n v="127745"/>
    <x v="0"/>
    <n v="1825"/>
    <x v="1"/>
    <s v="USD"/>
    <n v="1282798800"/>
    <n v="1284354000"/>
    <b v="0"/>
    <x v="0"/>
    <s v="music/indie rock"/>
    <x v="1"/>
    <x v="7"/>
    <n v="0.84824037184594958"/>
    <n v="64785"/>
  </r>
  <r>
    <x v="887"/>
    <x v="866"/>
    <x v="886"/>
    <n v="7800"/>
    <n v="2289"/>
    <x v="0"/>
    <n v="31"/>
    <x v="1"/>
    <s v="USD"/>
    <n v="1437109200"/>
    <n v="1441170000"/>
    <b v="0"/>
    <x v="1"/>
    <s v="theater/plays"/>
    <x v="3"/>
    <x v="3"/>
    <n v="0.29346153846153844"/>
    <n v="1160"/>
  </r>
  <r>
    <x v="888"/>
    <x v="867"/>
    <x v="887"/>
    <n v="5800"/>
    <n v="12174"/>
    <x v="1"/>
    <n v="290"/>
    <x v="1"/>
    <s v="USD"/>
    <n v="1491886800"/>
    <n v="1493528400"/>
    <b v="0"/>
    <x v="0"/>
    <s v="theater/plays"/>
    <x v="3"/>
    <x v="3"/>
    <n v="2.0989655172413793"/>
    <n v="6232"/>
  </r>
  <r>
    <x v="889"/>
    <x v="868"/>
    <x v="888"/>
    <n v="5600"/>
    <n v="9508"/>
    <x v="1"/>
    <n v="122"/>
    <x v="1"/>
    <s v="USD"/>
    <n v="1394600400"/>
    <n v="1395205200"/>
    <b v="0"/>
    <x v="1"/>
    <s v="music/electric music"/>
    <x v="1"/>
    <x v="5"/>
    <n v="1.697857142857143"/>
    <n v="4815"/>
  </r>
  <r>
    <x v="890"/>
    <x v="869"/>
    <x v="889"/>
    <n v="134400"/>
    <n v="155849"/>
    <x v="1"/>
    <n v="1470"/>
    <x v="1"/>
    <s v="USD"/>
    <n v="1561352400"/>
    <n v="1561438800"/>
    <b v="0"/>
    <x v="0"/>
    <s v="music/indie rock"/>
    <x v="1"/>
    <x v="7"/>
    <n v="1.1595907738095239"/>
    <n v="78659.5"/>
  </r>
  <r>
    <x v="891"/>
    <x v="870"/>
    <x v="890"/>
    <n v="3000"/>
    <n v="7758"/>
    <x v="1"/>
    <n v="165"/>
    <x v="0"/>
    <s v="CAD"/>
    <n v="1322892000"/>
    <n v="1326693600"/>
    <b v="0"/>
    <x v="0"/>
    <s v="film &amp; video/documentary"/>
    <x v="4"/>
    <x v="4"/>
    <n v="2.5859999999999999"/>
    <n v="3961.5"/>
  </r>
  <r>
    <x v="892"/>
    <x v="871"/>
    <x v="891"/>
    <n v="6000"/>
    <n v="13835"/>
    <x v="1"/>
    <n v="182"/>
    <x v="1"/>
    <s v="USD"/>
    <n v="1274418000"/>
    <n v="1277960400"/>
    <b v="0"/>
    <x v="0"/>
    <s v="publishing/translations"/>
    <x v="5"/>
    <x v="18"/>
    <n v="2.3058333333333332"/>
    <n v="7008.5"/>
  </r>
  <r>
    <x v="893"/>
    <x v="872"/>
    <x v="892"/>
    <n v="8400"/>
    <n v="10770"/>
    <x v="1"/>
    <n v="199"/>
    <x v="6"/>
    <s v="EUR"/>
    <n v="1434344400"/>
    <n v="1434690000"/>
    <b v="0"/>
    <x v="1"/>
    <s v="film &amp; video/documentary"/>
    <x v="4"/>
    <x v="4"/>
    <n v="1.2821428571428573"/>
    <n v="5484.5"/>
  </r>
  <r>
    <x v="894"/>
    <x v="873"/>
    <x v="893"/>
    <n v="1700"/>
    <n v="3208"/>
    <x v="1"/>
    <n v="56"/>
    <x v="4"/>
    <s v="GBP"/>
    <n v="1373518800"/>
    <n v="1376110800"/>
    <b v="0"/>
    <x v="1"/>
    <s v="film &amp; video/television"/>
    <x v="4"/>
    <x v="19"/>
    <n v="1.8870588235294117"/>
    <n v="1632"/>
  </r>
  <r>
    <x v="895"/>
    <x v="874"/>
    <x v="894"/>
    <n v="159800"/>
    <n v="11108"/>
    <x v="0"/>
    <n v="107"/>
    <x v="1"/>
    <s v="USD"/>
    <n v="1517637600"/>
    <n v="1518415200"/>
    <b v="0"/>
    <x v="0"/>
    <s v="theater/plays"/>
    <x v="3"/>
    <x v="3"/>
    <n v="6.9511889862327911E-2"/>
    <n v="5607.5"/>
  </r>
  <r>
    <x v="896"/>
    <x v="875"/>
    <x v="895"/>
    <n v="19800"/>
    <n v="153338"/>
    <x v="1"/>
    <n v="1460"/>
    <x v="2"/>
    <s v="AUD"/>
    <n v="1310619600"/>
    <n v="1310878800"/>
    <b v="0"/>
    <x v="1"/>
    <s v="food/food trucks"/>
    <x v="0"/>
    <x v="0"/>
    <n v="7.7443434343434348"/>
    <n v="77399"/>
  </r>
  <r>
    <x v="897"/>
    <x v="876"/>
    <x v="896"/>
    <n v="8800"/>
    <n v="2437"/>
    <x v="0"/>
    <n v="27"/>
    <x v="1"/>
    <s v="USD"/>
    <n v="1556427600"/>
    <n v="1556600400"/>
    <b v="0"/>
    <x v="0"/>
    <s v="theater/plays"/>
    <x v="3"/>
    <x v="3"/>
    <n v="0.27693181818181817"/>
    <n v="1232"/>
  </r>
  <r>
    <x v="898"/>
    <x v="877"/>
    <x v="897"/>
    <n v="179100"/>
    <n v="93991"/>
    <x v="0"/>
    <n v="1221"/>
    <x v="1"/>
    <s v="USD"/>
    <n v="1576476000"/>
    <n v="1576994400"/>
    <b v="0"/>
    <x v="0"/>
    <s v="film &amp; video/documentary"/>
    <x v="4"/>
    <x v="4"/>
    <n v="0.52479620323841425"/>
    <n v="47606"/>
  </r>
  <r>
    <x v="899"/>
    <x v="878"/>
    <x v="898"/>
    <n v="3100"/>
    <n v="12620"/>
    <x v="1"/>
    <n v="123"/>
    <x v="5"/>
    <s v="CHF"/>
    <n v="1381122000"/>
    <n v="1382677200"/>
    <b v="0"/>
    <x v="0"/>
    <s v="music/jazz"/>
    <x v="1"/>
    <x v="17"/>
    <n v="4.0709677419354842"/>
    <n v="6371.5"/>
  </r>
  <r>
    <x v="900"/>
    <x v="879"/>
    <x v="899"/>
    <n v="100"/>
    <n v="2"/>
    <x v="0"/>
    <n v="1"/>
    <x v="1"/>
    <s v="USD"/>
    <n v="1411102800"/>
    <n v="1411189200"/>
    <b v="0"/>
    <x v="1"/>
    <s v="technology/web"/>
    <x v="2"/>
    <x v="2"/>
    <n v="0.02"/>
    <n v="1.5"/>
  </r>
  <r>
    <x v="901"/>
    <x v="880"/>
    <x v="900"/>
    <n v="5600"/>
    <n v="8746"/>
    <x v="1"/>
    <n v="159"/>
    <x v="1"/>
    <s v="USD"/>
    <n v="1531803600"/>
    <n v="1534654800"/>
    <b v="0"/>
    <x v="1"/>
    <s v="music/rock"/>
    <x v="1"/>
    <x v="1"/>
    <n v="1.5617857142857143"/>
    <n v="4452.5"/>
  </r>
  <r>
    <x v="902"/>
    <x v="881"/>
    <x v="901"/>
    <n v="1400"/>
    <n v="3534"/>
    <x v="1"/>
    <n v="110"/>
    <x v="1"/>
    <s v="USD"/>
    <n v="1454133600"/>
    <n v="1457762400"/>
    <b v="0"/>
    <x v="0"/>
    <s v="technology/web"/>
    <x v="2"/>
    <x v="2"/>
    <n v="2.5242857142857145"/>
    <n v="1822"/>
  </r>
  <r>
    <x v="903"/>
    <x v="882"/>
    <x v="902"/>
    <n v="41000"/>
    <n v="709"/>
    <x v="2"/>
    <n v="14"/>
    <x v="1"/>
    <s v="USD"/>
    <n v="1336194000"/>
    <n v="1337490000"/>
    <b v="0"/>
    <x v="1"/>
    <s v="publishing/nonfiction"/>
    <x v="5"/>
    <x v="9"/>
    <n v="1.729268292682927E-2"/>
    <n v="361.5"/>
  </r>
  <r>
    <x v="904"/>
    <x v="883"/>
    <x v="903"/>
    <n v="6500"/>
    <n v="795"/>
    <x v="0"/>
    <n v="16"/>
    <x v="1"/>
    <s v="USD"/>
    <n v="1349326800"/>
    <n v="1349672400"/>
    <b v="0"/>
    <x v="0"/>
    <s v="publishing/radio &amp; podcasts"/>
    <x v="5"/>
    <x v="15"/>
    <n v="0.12230769230769231"/>
    <n v="405.5"/>
  </r>
  <r>
    <x v="905"/>
    <x v="884"/>
    <x v="904"/>
    <n v="7900"/>
    <n v="12955"/>
    <x v="1"/>
    <n v="236"/>
    <x v="1"/>
    <s v="USD"/>
    <n v="1379566800"/>
    <n v="1379826000"/>
    <b v="0"/>
    <x v="0"/>
    <s v="theater/plays"/>
    <x v="3"/>
    <x v="3"/>
    <n v="1.6398734177215191"/>
    <n v="6595.5"/>
  </r>
  <r>
    <x v="906"/>
    <x v="885"/>
    <x v="905"/>
    <n v="5500"/>
    <n v="8964"/>
    <x v="1"/>
    <n v="191"/>
    <x v="1"/>
    <s v="USD"/>
    <n v="1494651600"/>
    <n v="1497762000"/>
    <b v="1"/>
    <x v="1"/>
    <s v="film &amp; video/documentary"/>
    <x v="4"/>
    <x v="4"/>
    <n v="1.6298181818181818"/>
    <n v="4577.5"/>
  </r>
  <r>
    <x v="907"/>
    <x v="886"/>
    <x v="906"/>
    <n v="9100"/>
    <n v="1843"/>
    <x v="0"/>
    <n v="41"/>
    <x v="1"/>
    <s v="USD"/>
    <n v="1303880400"/>
    <n v="1304485200"/>
    <b v="0"/>
    <x v="0"/>
    <s v="theater/plays"/>
    <x v="3"/>
    <x v="3"/>
    <n v="0.20252747252747252"/>
    <n v="942"/>
  </r>
  <r>
    <x v="908"/>
    <x v="887"/>
    <x v="907"/>
    <n v="38200"/>
    <n v="121950"/>
    <x v="1"/>
    <n v="3934"/>
    <x v="1"/>
    <s v="USD"/>
    <n v="1335934800"/>
    <n v="1336885200"/>
    <b v="0"/>
    <x v="0"/>
    <s v="games/video games"/>
    <x v="6"/>
    <x v="11"/>
    <n v="3.1924083769633507"/>
    <n v="62942"/>
  </r>
  <r>
    <x v="909"/>
    <x v="888"/>
    <x v="908"/>
    <n v="1800"/>
    <n v="8621"/>
    <x v="1"/>
    <n v="80"/>
    <x v="0"/>
    <s v="CAD"/>
    <n v="1528088400"/>
    <n v="1530421200"/>
    <b v="0"/>
    <x v="1"/>
    <s v="theater/plays"/>
    <x v="3"/>
    <x v="3"/>
    <n v="4.7894444444444444"/>
    <n v="4350.5"/>
  </r>
  <r>
    <x v="910"/>
    <x v="889"/>
    <x v="909"/>
    <n v="154500"/>
    <n v="30215"/>
    <x v="3"/>
    <n v="296"/>
    <x v="1"/>
    <s v="USD"/>
    <n v="1421906400"/>
    <n v="1421992800"/>
    <b v="0"/>
    <x v="0"/>
    <s v="theater/plays"/>
    <x v="3"/>
    <x v="3"/>
    <n v="0.19556634304207121"/>
    <n v="15255.5"/>
  </r>
  <r>
    <x v="911"/>
    <x v="890"/>
    <x v="910"/>
    <n v="5800"/>
    <n v="11539"/>
    <x v="1"/>
    <n v="462"/>
    <x v="1"/>
    <s v="USD"/>
    <n v="1568005200"/>
    <n v="1568178000"/>
    <b v="1"/>
    <x v="0"/>
    <s v="technology/web"/>
    <x v="2"/>
    <x v="2"/>
    <n v="1.9894827586206896"/>
    <n v="6000.5"/>
  </r>
  <r>
    <x v="912"/>
    <x v="891"/>
    <x v="911"/>
    <n v="1800"/>
    <n v="14310"/>
    <x v="1"/>
    <n v="179"/>
    <x v="1"/>
    <s v="USD"/>
    <n v="1346821200"/>
    <n v="1347944400"/>
    <b v="1"/>
    <x v="0"/>
    <s v="film &amp; video/drama"/>
    <x v="4"/>
    <x v="6"/>
    <n v="7.95"/>
    <n v="7244.5"/>
  </r>
  <r>
    <x v="913"/>
    <x v="892"/>
    <x v="912"/>
    <n v="70200"/>
    <n v="35536"/>
    <x v="0"/>
    <n v="523"/>
    <x v="2"/>
    <s v="AUD"/>
    <n v="1557637200"/>
    <n v="1558760400"/>
    <b v="0"/>
    <x v="0"/>
    <s v="film &amp; video/drama"/>
    <x v="4"/>
    <x v="6"/>
    <n v="0.50621082621082625"/>
    <n v="18029.5"/>
  </r>
  <r>
    <x v="914"/>
    <x v="893"/>
    <x v="913"/>
    <n v="6400"/>
    <n v="3676"/>
    <x v="0"/>
    <n v="141"/>
    <x v="4"/>
    <s v="GBP"/>
    <n v="1375592400"/>
    <n v="1376629200"/>
    <b v="0"/>
    <x v="0"/>
    <s v="theater/plays"/>
    <x v="3"/>
    <x v="3"/>
    <n v="0.57437499999999997"/>
    <n v="1908.5"/>
  </r>
  <r>
    <x v="915"/>
    <x v="894"/>
    <x v="914"/>
    <n v="125900"/>
    <n v="195936"/>
    <x v="1"/>
    <n v="1866"/>
    <x v="4"/>
    <s v="GBP"/>
    <n v="1503982800"/>
    <n v="1504760400"/>
    <b v="0"/>
    <x v="0"/>
    <s v="film &amp; video/television"/>
    <x v="4"/>
    <x v="19"/>
    <n v="1.5562827640984909"/>
    <n v="98901"/>
  </r>
  <r>
    <x v="916"/>
    <x v="895"/>
    <x v="915"/>
    <n v="3700"/>
    <n v="1343"/>
    <x v="0"/>
    <n v="52"/>
    <x v="1"/>
    <s v="USD"/>
    <n v="1418882400"/>
    <n v="1419660000"/>
    <b v="0"/>
    <x v="0"/>
    <s v="photography/photography books"/>
    <x v="7"/>
    <x v="14"/>
    <n v="0.36297297297297298"/>
    <n v="697.5"/>
  </r>
  <r>
    <x v="917"/>
    <x v="896"/>
    <x v="916"/>
    <n v="3600"/>
    <n v="2097"/>
    <x v="2"/>
    <n v="27"/>
    <x v="4"/>
    <s v="GBP"/>
    <n v="1309237200"/>
    <n v="1311310800"/>
    <b v="0"/>
    <x v="1"/>
    <s v="film &amp; video/shorts"/>
    <x v="4"/>
    <x v="12"/>
    <n v="0.58250000000000002"/>
    <n v="1062"/>
  </r>
  <r>
    <x v="918"/>
    <x v="897"/>
    <x v="917"/>
    <n v="3800"/>
    <n v="9021"/>
    <x v="1"/>
    <n v="156"/>
    <x v="5"/>
    <s v="CHF"/>
    <n v="1343365200"/>
    <n v="1344315600"/>
    <b v="0"/>
    <x v="0"/>
    <s v="publishing/radio &amp; podcasts"/>
    <x v="5"/>
    <x v="15"/>
    <n v="2.3739473684210526"/>
    <n v="4588.5"/>
  </r>
  <r>
    <x v="919"/>
    <x v="898"/>
    <x v="918"/>
    <n v="35600"/>
    <n v="20915"/>
    <x v="0"/>
    <n v="225"/>
    <x v="2"/>
    <s v="AUD"/>
    <n v="1507957200"/>
    <n v="1510725600"/>
    <b v="0"/>
    <x v="1"/>
    <s v="theater/plays"/>
    <x v="3"/>
    <x v="3"/>
    <n v="0.58750000000000002"/>
    <n v="10570"/>
  </r>
  <r>
    <x v="920"/>
    <x v="899"/>
    <x v="919"/>
    <n v="5300"/>
    <n v="9676"/>
    <x v="1"/>
    <n v="255"/>
    <x v="1"/>
    <s v="USD"/>
    <n v="1549519200"/>
    <n v="1551247200"/>
    <b v="1"/>
    <x v="0"/>
    <s v="film &amp; video/animation"/>
    <x v="4"/>
    <x v="10"/>
    <n v="1.8256603773584905"/>
    <n v="4965.5"/>
  </r>
  <r>
    <x v="921"/>
    <x v="900"/>
    <x v="920"/>
    <n v="160400"/>
    <n v="1210"/>
    <x v="0"/>
    <n v="38"/>
    <x v="1"/>
    <s v="USD"/>
    <n v="1329026400"/>
    <n v="1330236000"/>
    <b v="0"/>
    <x v="0"/>
    <s v="technology/web"/>
    <x v="2"/>
    <x v="2"/>
    <n v="7.5436408977556111E-3"/>
    <n v="624"/>
  </r>
  <r>
    <x v="922"/>
    <x v="901"/>
    <x v="921"/>
    <n v="51400"/>
    <n v="90440"/>
    <x v="1"/>
    <n v="2261"/>
    <x v="1"/>
    <s v="USD"/>
    <n v="1544335200"/>
    <n v="1545112800"/>
    <b v="0"/>
    <x v="1"/>
    <s v="music/world music"/>
    <x v="1"/>
    <x v="21"/>
    <n v="1.7595330739299611"/>
    <n v="46350.5"/>
  </r>
  <r>
    <x v="923"/>
    <x v="902"/>
    <x v="922"/>
    <n v="1700"/>
    <n v="4044"/>
    <x v="1"/>
    <n v="40"/>
    <x v="1"/>
    <s v="USD"/>
    <n v="1279083600"/>
    <n v="1279170000"/>
    <b v="0"/>
    <x v="0"/>
    <s v="theater/plays"/>
    <x v="3"/>
    <x v="3"/>
    <n v="2.3788235294117648"/>
    <n v="2042"/>
  </r>
  <r>
    <x v="924"/>
    <x v="903"/>
    <x v="923"/>
    <n v="39400"/>
    <n v="192292"/>
    <x v="1"/>
    <n v="2289"/>
    <x v="6"/>
    <s v="EUR"/>
    <n v="1572498000"/>
    <n v="1573452000"/>
    <b v="0"/>
    <x v="0"/>
    <s v="theater/plays"/>
    <x v="3"/>
    <x v="3"/>
    <n v="4.8805076142131982"/>
    <n v="97290.5"/>
  </r>
  <r>
    <x v="925"/>
    <x v="904"/>
    <x v="924"/>
    <n v="3000"/>
    <n v="6722"/>
    <x v="1"/>
    <n v="65"/>
    <x v="1"/>
    <s v="USD"/>
    <n v="1506056400"/>
    <n v="1507093200"/>
    <b v="0"/>
    <x v="0"/>
    <s v="theater/plays"/>
    <x v="3"/>
    <x v="3"/>
    <n v="2.2406666666666668"/>
    <n v="3393.5"/>
  </r>
  <r>
    <x v="926"/>
    <x v="905"/>
    <x v="925"/>
    <n v="8700"/>
    <n v="1577"/>
    <x v="0"/>
    <n v="15"/>
    <x v="1"/>
    <s v="USD"/>
    <n v="1463029200"/>
    <n v="1463374800"/>
    <b v="0"/>
    <x v="0"/>
    <s v="food/food trucks"/>
    <x v="0"/>
    <x v="0"/>
    <n v="0.18126436781609195"/>
    <n v="796"/>
  </r>
  <r>
    <x v="927"/>
    <x v="906"/>
    <x v="926"/>
    <n v="7200"/>
    <n v="3301"/>
    <x v="0"/>
    <n v="37"/>
    <x v="1"/>
    <s v="USD"/>
    <n v="1342069200"/>
    <n v="1344574800"/>
    <b v="0"/>
    <x v="0"/>
    <s v="theater/plays"/>
    <x v="3"/>
    <x v="3"/>
    <n v="0.45847222222222223"/>
    <n v="1669"/>
  </r>
  <r>
    <x v="928"/>
    <x v="907"/>
    <x v="927"/>
    <n v="167400"/>
    <n v="196386"/>
    <x v="1"/>
    <n v="3777"/>
    <x v="6"/>
    <s v="EUR"/>
    <n v="1388296800"/>
    <n v="1389074400"/>
    <b v="0"/>
    <x v="0"/>
    <s v="technology/web"/>
    <x v="2"/>
    <x v="2"/>
    <n v="1.1731541218637993"/>
    <n v="100081.5"/>
  </r>
  <r>
    <x v="929"/>
    <x v="908"/>
    <x v="928"/>
    <n v="5500"/>
    <n v="11952"/>
    <x v="1"/>
    <n v="184"/>
    <x v="4"/>
    <s v="GBP"/>
    <n v="1493787600"/>
    <n v="1494997200"/>
    <b v="0"/>
    <x v="0"/>
    <s v="theater/plays"/>
    <x v="3"/>
    <x v="3"/>
    <n v="2.173090909090909"/>
    <n v="6068"/>
  </r>
  <r>
    <x v="930"/>
    <x v="909"/>
    <x v="929"/>
    <n v="3500"/>
    <n v="3930"/>
    <x v="1"/>
    <n v="85"/>
    <x v="1"/>
    <s v="USD"/>
    <n v="1424844000"/>
    <n v="1425448800"/>
    <b v="0"/>
    <x v="1"/>
    <s v="theater/plays"/>
    <x v="3"/>
    <x v="3"/>
    <n v="1.1228571428571428"/>
    <n v="2007.5"/>
  </r>
  <r>
    <x v="931"/>
    <x v="910"/>
    <x v="930"/>
    <n v="7900"/>
    <n v="5729"/>
    <x v="0"/>
    <n v="112"/>
    <x v="1"/>
    <s v="USD"/>
    <n v="1403931600"/>
    <n v="1404104400"/>
    <b v="0"/>
    <x v="1"/>
    <s v="theater/plays"/>
    <x v="3"/>
    <x v="3"/>
    <n v="0.72518987341772156"/>
    <n v="2920.5"/>
  </r>
  <r>
    <x v="932"/>
    <x v="911"/>
    <x v="931"/>
    <n v="2300"/>
    <n v="4883"/>
    <x v="1"/>
    <n v="144"/>
    <x v="1"/>
    <s v="USD"/>
    <n v="1394514000"/>
    <n v="1394773200"/>
    <b v="0"/>
    <x v="0"/>
    <s v="music/rock"/>
    <x v="1"/>
    <x v="1"/>
    <n v="2.1230434782608696"/>
    <n v="2513.5"/>
  </r>
  <r>
    <x v="933"/>
    <x v="912"/>
    <x v="932"/>
    <n v="73000"/>
    <n v="175015"/>
    <x v="1"/>
    <n v="1902"/>
    <x v="1"/>
    <s v="USD"/>
    <n v="1365397200"/>
    <n v="1366520400"/>
    <b v="0"/>
    <x v="0"/>
    <s v="theater/plays"/>
    <x v="3"/>
    <x v="3"/>
    <n v="2.3974657534246577"/>
    <n v="88458.5"/>
  </r>
  <r>
    <x v="934"/>
    <x v="913"/>
    <x v="933"/>
    <n v="6200"/>
    <n v="11280"/>
    <x v="1"/>
    <n v="105"/>
    <x v="1"/>
    <s v="USD"/>
    <n v="1456120800"/>
    <n v="1456639200"/>
    <b v="0"/>
    <x v="0"/>
    <s v="theater/plays"/>
    <x v="3"/>
    <x v="3"/>
    <n v="1.8193548387096774"/>
    <n v="5692.5"/>
  </r>
  <r>
    <x v="935"/>
    <x v="914"/>
    <x v="934"/>
    <n v="6100"/>
    <n v="10012"/>
    <x v="1"/>
    <n v="132"/>
    <x v="1"/>
    <s v="USD"/>
    <n v="1437714000"/>
    <n v="1438318800"/>
    <b v="0"/>
    <x v="0"/>
    <s v="theater/plays"/>
    <x v="3"/>
    <x v="3"/>
    <n v="1.6413114754098361"/>
    <n v="5072"/>
  </r>
  <r>
    <x v="936"/>
    <x v="591"/>
    <x v="935"/>
    <n v="103200"/>
    <n v="1690"/>
    <x v="0"/>
    <n v="21"/>
    <x v="1"/>
    <s v="USD"/>
    <n v="1563771600"/>
    <n v="1564030800"/>
    <b v="1"/>
    <x v="0"/>
    <s v="theater/plays"/>
    <x v="3"/>
    <x v="3"/>
    <n v="1.6375968992248063E-2"/>
    <n v="855.5"/>
  </r>
  <r>
    <x v="937"/>
    <x v="915"/>
    <x v="936"/>
    <n v="171000"/>
    <n v="84891"/>
    <x v="3"/>
    <n v="976"/>
    <x v="1"/>
    <s v="USD"/>
    <n v="1448517600"/>
    <n v="1449295200"/>
    <b v="0"/>
    <x v="0"/>
    <s v="film &amp; video/documentary"/>
    <x v="4"/>
    <x v="4"/>
    <n v="0.49643859649122807"/>
    <n v="42933.5"/>
  </r>
  <r>
    <x v="938"/>
    <x v="916"/>
    <x v="937"/>
    <n v="9200"/>
    <n v="10093"/>
    <x v="1"/>
    <n v="96"/>
    <x v="1"/>
    <s v="USD"/>
    <n v="1528779600"/>
    <n v="1531890000"/>
    <b v="0"/>
    <x v="1"/>
    <s v="publishing/fiction"/>
    <x v="5"/>
    <x v="13"/>
    <n v="1.0970652173913042"/>
    <n v="5094.5"/>
  </r>
  <r>
    <x v="939"/>
    <x v="917"/>
    <x v="938"/>
    <n v="7800"/>
    <n v="3839"/>
    <x v="0"/>
    <n v="67"/>
    <x v="1"/>
    <s v="USD"/>
    <n v="1304744400"/>
    <n v="1306213200"/>
    <b v="0"/>
    <x v="1"/>
    <s v="games/video games"/>
    <x v="6"/>
    <x v="11"/>
    <n v="0.49217948717948717"/>
    <n v="1953"/>
  </r>
  <r>
    <x v="940"/>
    <x v="918"/>
    <x v="939"/>
    <n v="9900"/>
    <n v="6161"/>
    <x v="2"/>
    <n v="66"/>
    <x v="0"/>
    <s v="CAD"/>
    <n v="1354341600"/>
    <n v="1356242400"/>
    <b v="0"/>
    <x v="0"/>
    <s v="technology/web"/>
    <x v="2"/>
    <x v="2"/>
    <n v="0.62232323232323228"/>
    <n v="3113.5"/>
  </r>
  <r>
    <x v="941"/>
    <x v="919"/>
    <x v="940"/>
    <n v="43000"/>
    <n v="5615"/>
    <x v="0"/>
    <n v="78"/>
    <x v="1"/>
    <s v="USD"/>
    <n v="1294552800"/>
    <n v="1297576800"/>
    <b v="1"/>
    <x v="0"/>
    <s v="theater/plays"/>
    <x v="3"/>
    <x v="3"/>
    <n v="0.1305813953488372"/>
    <n v="2846.5"/>
  </r>
  <r>
    <x v="942"/>
    <x v="916"/>
    <x v="941"/>
    <n v="9600"/>
    <n v="6205"/>
    <x v="0"/>
    <n v="67"/>
    <x v="2"/>
    <s v="AUD"/>
    <n v="1295935200"/>
    <n v="1296194400"/>
    <b v="0"/>
    <x v="0"/>
    <s v="theater/plays"/>
    <x v="3"/>
    <x v="3"/>
    <n v="0.64635416666666667"/>
    <n v="3136"/>
  </r>
  <r>
    <x v="943"/>
    <x v="920"/>
    <x v="942"/>
    <n v="7500"/>
    <n v="11969"/>
    <x v="1"/>
    <n v="114"/>
    <x v="1"/>
    <s v="USD"/>
    <n v="1411534800"/>
    <n v="1414558800"/>
    <b v="0"/>
    <x v="0"/>
    <s v="food/food trucks"/>
    <x v="0"/>
    <x v="0"/>
    <n v="1.5958666666666668"/>
    <n v="6041.5"/>
  </r>
  <r>
    <x v="944"/>
    <x v="921"/>
    <x v="943"/>
    <n v="10000"/>
    <n v="8142"/>
    <x v="0"/>
    <n v="263"/>
    <x v="2"/>
    <s v="AUD"/>
    <n v="1486706400"/>
    <n v="1488348000"/>
    <b v="0"/>
    <x v="0"/>
    <s v="photography/photography books"/>
    <x v="7"/>
    <x v="14"/>
    <n v="0.81420000000000003"/>
    <n v="4202.5"/>
  </r>
  <r>
    <x v="945"/>
    <x v="922"/>
    <x v="944"/>
    <n v="172000"/>
    <n v="55805"/>
    <x v="0"/>
    <n v="1691"/>
    <x v="1"/>
    <s v="USD"/>
    <n v="1333602000"/>
    <n v="1334898000"/>
    <b v="1"/>
    <x v="0"/>
    <s v="photography/photography books"/>
    <x v="7"/>
    <x v="14"/>
    <n v="0.32444767441860467"/>
    <n v="28748"/>
  </r>
  <r>
    <x v="946"/>
    <x v="923"/>
    <x v="945"/>
    <n v="153700"/>
    <n v="15238"/>
    <x v="0"/>
    <n v="181"/>
    <x v="1"/>
    <s v="USD"/>
    <n v="1308200400"/>
    <n v="1308373200"/>
    <b v="0"/>
    <x v="0"/>
    <s v="theater/plays"/>
    <x v="3"/>
    <x v="3"/>
    <n v="9.9141184124918666E-2"/>
    <n v="7709.5"/>
  </r>
  <r>
    <x v="947"/>
    <x v="924"/>
    <x v="946"/>
    <n v="3600"/>
    <n v="961"/>
    <x v="0"/>
    <n v="13"/>
    <x v="1"/>
    <s v="USD"/>
    <n v="1411707600"/>
    <n v="1412312400"/>
    <b v="0"/>
    <x v="0"/>
    <s v="theater/plays"/>
    <x v="3"/>
    <x v="3"/>
    <n v="0.26694444444444443"/>
    <n v="487"/>
  </r>
  <r>
    <x v="948"/>
    <x v="925"/>
    <x v="947"/>
    <n v="9400"/>
    <n v="5918"/>
    <x v="3"/>
    <n v="160"/>
    <x v="1"/>
    <s v="USD"/>
    <n v="1418364000"/>
    <n v="1419228000"/>
    <b v="1"/>
    <x v="1"/>
    <s v="film &amp; video/documentary"/>
    <x v="4"/>
    <x v="4"/>
    <n v="0.62957446808510642"/>
    <n v="3039"/>
  </r>
  <r>
    <x v="949"/>
    <x v="926"/>
    <x v="948"/>
    <n v="5900"/>
    <n v="9520"/>
    <x v="1"/>
    <n v="203"/>
    <x v="1"/>
    <s v="USD"/>
    <n v="1429333200"/>
    <n v="1430974800"/>
    <b v="0"/>
    <x v="0"/>
    <s v="technology/web"/>
    <x v="2"/>
    <x v="2"/>
    <n v="1.6135593220338984"/>
    <n v="4861.5"/>
  </r>
  <r>
    <x v="950"/>
    <x v="927"/>
    <x v="949"/>
    <n v="100"/>
    <n v="5"/>
    <x v="0"/>
    <n v="1"/>
    <x v="1"/>
    <s v="USD"/>
    <n v="1555390800"/>
    <n v="1555822800"/>
    <b v="0"/>
    <x v="1"/>
    <s v="theater/plays"/>
    <x v="3"/>
    <x v="3"/>
    <n v="0.05"/>
    <n v="3"/>
  </r>
  <r>
    <x v="951"/>
    <x v="928"/>
    <x v="950"/>
    <n v="14500"/>
    <n v="159056"/>
    <x v="1"/>
    <n v="1559"/>
    <x v="1"/>
    <s v="USD"/>
    <n v="1482732000"/>
    <n v="1482818400"/>
    <b v="0"/>
    <x v="1"/>
    <s v="music/rock"/>
    <x v="1"/>
    <x v="1"/>
    <n v="10.969379310344827"/>
    <n v="80307.5"/>
  </r>
  <r>
    <x v="952"/>
    <x v="929"/>
    <x v="951"/>
    <n v="145500"/>
    <n v="101987"/>
    <x v="3"/>
    <n v="2266"/>
    <x v="1"/>
    <s v="USD"/>
    <n v="1470718800"/>
    <n v="1471928400"/>
    <b v="0"/>
    <x v="0"/>
    <s v="film &amp; video/documentary"/>
    <x v="4"/>
    <x v="4"/>
    <n v="0.70094158075601376"/>
    <n v="52126.5"/>
  </r>
  <r>
    <x v="953"/>
    <x v="930"/>
    <x v="952"/>
    <n v="3300"/>
    <n v="1980"/>
    <x v="0"/>
    <n v="21"/>
    <x v="1"/>
    <s v="USD"/>
    <n v="1450591200"/>
    <n v="1453701600"/>
    <b v="0"/>
    <x v="1"/>
    <s v="film &amp; video/science fiction"/>
    <x v="4"/>
    <x v="22"/>
    <n v="0.6"/>
    <n v="1000.5"/>
  </r>
  <r>
    <x v="954"/>
    <x v="931"/>
    <x v="953"/>
    <n v="42600"/>
    <n v="156384"/>
    <x v="1"/>
    <n v="1548"/>
    <x v="2"/>
    <s v="AUD"/>
    <n v="1348290000"/>
    <n v="1350363600"/>
    <b v="0"/>
    <x v="0"/>
    <s v="technology/web"/>
    <x v="2"/>
    <x v="2"/>
    <n v="3.6709859154929578"/>
    <n v="78966"/>
  </r>
  <r>
    <x v="955"/>
    <x v="932"/>
    <x v="954"/>
    <n v="700"/>
    <n v="7763"/>
    <x v="1"/>
    <n v="80"/>
    <x v="1"/>
    <s v="USD"/>
    <n v="1353823200"/>
    <n v="1353996000"/>
    <b v="0"/>
    <x v="0"/>
    <s v="theater/plays"/>
    <x v="3"/>
    <x v="3"/>
    <n v="11.09"/>
    <n v="3921.5"/>
  </r>
  <r>
    <x v="956"/>
    <x v="933"/>
    <x v="955"/>
    <n v="187600"/>
    <n v="35698"/>
    <x v="0"/>
    <n v="830"/>
    <x v="1"/>
    <s v="USD"/>
    <n v="1450764000"/>
    <n v="1451109600"/>
    <b v="0"/>
    <x v="0"/>
    <s v="film &amp; video/science fiction"/>
    <x v="4"/>
    <x v="22"/>
    <n v="0.19028784648187633"/>
    <n v="18264"/>
  </r>
  <r>
    <x v="957"/>
    <x v="934"/>
    <x v="956"/>
    <n v="9800"/>
    <n v="12434"/>
    <x v="1"/>
    <n v="131"/>
    <x v="1"/>
    <s v="USD"/>
    <n v="1329372000"/>
    <n v="1329631200"/>
    <b v="0"/>
    <x v="0"/>
    <s v="theater/plays"/>
    <x v="3"/>
    <x v="3"/>
    <n v="1.2687755102040816"/>
    <n v="6282.5"/>
  </r>
  <r>
    <x v="958"/>
    <x v="935"/>
    <x v="957"/>
    <n v="1100"/>
    <n v="8081"/>
    <x v="1"/>
    <n v="112"/>
    <x v="1"/>
    <s v="USD"/>
    <n v="1277096400"/>
    <n v="1278997200"/>
    <b v="0"/>
    <x v="0"/>
    <s v="film &amp; video/animation"/>
    <x v="4"/>
    <x v="10"/>
    <n v="7.3463636363636367"/>
    <n v="4096.5"/>
  </r>
  <r>
    <x v="959"/>
    <x v="936"/>
    <x v="958"/>
    <n v="145000"/>
    <n v="6631"/>
    <x v="0"/>
    <n v="130"/>
    <x v="1"/>
    <s v="USD"/>
    <n v="1277701200"/>
    <n v="1280120400"/>
    <b v="0"/>
    <x v="0"/>
    <s v="publishing/translations"/>
    <x v="5"/>
    <x v="18"/>
    <n v="4.5731034482758622E-2"/>
    <n v="3380.5"/>
  </r>
  <r>
    <x v="960"/>
    <x v="937"/>
    <x v="959"/>
    <n v="5500"/>
    <n v="4678"/>
    <x v="0"/>
    <n v="55"/>
    <x v="1"/>
    <s v="USD"/>
    <n v="1454911200"/>
    <n v="1458104400"/>
    <b v="0"/>
    <x v="0"/>
    <s v="technology/web"/>
    <x v="2"/>
    <x v="2"/>
    <n v="0.85054545454545449"/>
    <n v="2366.5"/>
  </r>
  <r>
    <x v="961"/>
    <x v="938"/>
    <x v="960"/>
    <n v="5700"/>
    <n v="6800"/>
    <x v="1"/>
    <n v="155"/>
    <x v="1"/>
    <s v="USD"/>
    <n v="1297922400"/>
    <n v="1298268000"/>
    <b v="0"/>
    <x v="0"/>
    <s v="publishing/translations"/>
    <x v="5"/>
    <x v="18"/>
    <n v="1.1929824561403508"/>
    <n v="3477.5"/>
  </r>
  <r>
    <x v="962"/>
    <x v="939"/>
    <x v="961"/>
    <n v="3600"/>
    <n v="10657"/>
    <x v="1"/>
    <n v="266"/>
    <x v="1"/>
    <s v="USD"/>
    <n v="1384408800"/>
    <n v="1386223200"/>
    <b v="0"/>
    <x v="0"/>
    <s v="food/food trucks"/>
    <x v="0"/>
    <x v="0"/>
    <n v="2.9602777777777778"/>
    <n v="5461.5"/>
  </r>
  <r>
    <x v="963"/>
    <x v="940"/>
    <x v="962"/>
    <n v="5900"/>
    <n v="4997"/>
    <x v="0"/>
    <n v="114"/>
    <x v="6"/>
    <s v="EUR"/>
    <n v="1299304800"/>
    <n v="1299823200"/>
    <b v="0"/>
    <x v="1"/>
    <s v="photography/photography books"/>
    <x v="7"/>
    <x v="14"/>
    <n v="0.84694915254237291"/>
    <n v="2555.5"/>
  </r>
  <r>
    <x v="964"/>
    <x v="941"/>
    <x v="963"/>
    <n v="3700"/>
    <n v="13164"/>
    <x v="1"/>
    <n v="155"/>
    <x v="1"/>
    <s v="USD"/>
    <n v="1431320400"/>
    <n v="1431752400"/>
    <b v="0"/>
    <x v="0"/>
    <s v="theater/plays"/>
    <x v="3"/>
    <x v="3"/>
    <n v="3.5578378378378379"/>
    <n v="6659.5"/>
  </r>
  <r>
    <x v="965"/>
    <x v="942"/>
    <x v="964"/>
    <n v="2200"/>
    <n v="8501"/>
    <x v="1"/>
    <n v="207"/>
    <x v="4"/>
    <s v="GBP"/>
    <n v="1264399200"/>
    <n v="1267855200"/>
    <b v="0"/>
    <x v="0"/>
    <s v="music/rock"/>
    <x v="1"/>
    <x v="1"/>
    <n v="3.8640909090909092"/>
    <n v="4354"/>
  </r>
  <r>
    <x v="966"/>
    <x v="411"/>
    <x v="965"/>
    <n v="1700"/>
    <n v="13468"/>
    <x v="1"/>
    <n v="245"/>
    <x v="1"/>
    <s v="USD"/>
    <n v="1497502800"/>
    <n v="1497675600"/>
    <b v="0"/>
    <x v="0"/>
    <s v="theater/plays"/>
    <x v="3"/>
    <x v="3"/>
    <n v="7.9223529411764702"/>
    <n v="6856.5"/>
  </r>
  <r>
    <x v="967"/>
    <x v="943"/>
    <x v="966"/>
    <n v="88400"/>
    <n v="121138"/>
    <x v="1"/>
    <n v="1573"/>
    <x v="1"/>
    <s v="USD"/>
    <n v="1333688400"/>
    <n v="1336885200"/>
    <b v="0"/>
    <x v="0"/>
    <s v="music/world music"/>
    <x v="1"/>
    <x v="21"/>
    <n v="1.3703393665158372"/>
    <n v="61355.5"/>
  </r>
  <r>
    <x v="968"/>
    <x v="944"/>
    <x v="967"/>
    <n v="2400"/>
    <n v="8117"/>
    <x v="1"/>
    <n v="114"/>
    <x v="1"/>
    <s v="USD"/>
    <n v="1293861600"/>
    <n v="1295157600"/>
    <b v="0"/>
    <x v="0"/>
    <s v="food/food trucks"/>
    <x v="0"/>
    <x v="0"/>
    <n v="3.3820833333333336"/>
    <n v="4115.5"/>
  </r>
  <r>
    <x v="969"/>
    <x v="945"/>
    <x v="968"/>
    <n v="7900"/>
    <n v="8550"/>
    <x v="1"/>
    <n v="93"/>
    <x v="1"/>
    <s v="USD"/>
    <n v="1576994400"/>
    <n v="1577599200"/>
    <b v="0"/>
    <x v="0"/>
    <s v="theater/plays"/>
    <x v="3"/>
    <x v="3"/>
    <n v="1.0822784810126582"/>
    <n v="4321.5"/>
  </r>
  <r>
    <x v="970"/>
    <x v="946"/>
    <x v="969"/>
    <n v="94900"/>
    <n v="57659"/>
    <x v="0"/>
    <n v="594"/>
    <x v="1"/>
    <s v="USD"/>
    <n v="1304917200"/>
    <n v="1305003600"/>
    <b v="0"/>
    <x v="0"/>
    <s v="theater/plays"/>
    <x v="3"/>
    <x v="3"/>
    <n v="0.60757639620653314"/>
    <n v="29126.5"/>
  </r>
  <r>
    <x v="971"/>
    <x v="947"/>
    <x v="970"/>
    <n v="5100"/>
    <n v="1414"/>
    <x v="0"/>
    <n v="24"/>
    <x v="1"/>
    <s v="USD"/>
    <n v="1381208400"/>
    <n v="1381726800"/>
    <b v="0"/>
    <x v="0"/>
    <s v="film &amp; video/television"/>
    <x v="4"/>
    <x v="19"/>
    <n v="0.27725490196078434"/>
    <n v="719"/>
  </r>
  <r>
    <x v="972"/>
    <x v="948"/>
    <x v="971"/>
    <n v="42700"/>
    <n v="97524"/>
    <x v="1"/>
    <n v="1681"/>
    <x v="1"/>
    <s v="USD"/>
    <n v="1401685200"/>
    <n v="1402462800"/>
    <b v="0"/>
    <x v="1"/>
    <s v="technology/web"/>
    <x v="2"/>
    <x v="2"/>
    <n v="2.283934426229508"/>
    <n v="49602.5"/>
  </r>
  <r>
    <x v="973"/>
    <x v="949"/>
    <x v="972"/>
    <n v="121100"/>
    <n v="26176"/>
    <x v="0"/>
    <n v="252"/>
    <x v="1"/>
    <s v="USD"/>
    <n v="1291960800"/>
    <n v="1292133600"/>
    <b v="0"/>
    <x v="1"/>
    <s v="theater/plays"/>
    <x v="3"/>
    <x v="3"/>
    <n v="0.21615194054500414"/>
    <n v="13214"/>
  </r>
  <r>
    <x v="974"/>
    <x v="950"/>
    <x v="973"/>
    <n v="800"/>
    <n v="2991"/>
    <x v="1"/>
    <n v="32"/>
    <x v="1"/>
    <s v="USD"/>
    <n v="1368853200"/>
    <n v="1368939600"/>
    <b v="0"/>
    <x v="0"/>
    <s v="music/indie rock"/>
    <x v="1"/>
    <x v="7"/>
    <n v="3.73875"/>
    <n v="1511.5"/>
  </r>
  <r>
    <x v="975"/>
    <x v="951"/>
    <x v="974"/>
    <n v="5400"/>
    <n v="8366"/>
    <x v="1"/>
    <n v="135"/>
    <x v="1"/>
    <s v="USD"/>
    <n v="1448776800"/>
    <n v="1452146400"/>
    <b v="0"/>
    <x v="1"/>
    <s v="theater/plays"/>
    <x v="3"/>
    <x v="3"/>
    <n v="1.5492592592592593"/>
    <n v="4250.5"/>
  </r>
  <r>
    <x v="976"/>
    <x v="952"/>
    <x v="975"/>
    <n v="4000"/>
    <n v="12886"/>
    <x v="1"/>
    <n v="140"/>
    <x v="1"/>
    <s v="USD"/>
    <n v="1296194400"/>
    <n v="1296712800"/>
    <b v="0"/>
    <x v="1"/>
    <s v="theater/plays"/>
    <x v="3"/>
    <x v="3"/>
    <n v="3.2214999999999998"/>
    <n v="6513"/>
  </r>
  <r>
    <x v="977"/>
    <x v="597"/>
    <x v="976"/>
    <n v="7000"/>
    <n v="5177"/>
    <x v="0"/>
    <n v="67"/>
    <x v="1"/>
    <s v="USD"/>
    <n v="1517983200"/>
    <n v="1520748000"/>
    <b v="0"/>
    <x v="0"/>
    <s v="food/food trucks"/>
    <x v="0"/>
    <x v="0"/>
    <n v="0.73957142857142855"/>
    <n v="2622"/>
  </r>
  <r>
    <x v="978"/>
    <x v="953"/>
    <x v="977"/>
    <n v="1000"/>
    <n v="8641"/>
    <x v="1"/>
    <n v="92"/>
    <x v="1"/>
    <s v="USD"/>
    <n v="1478930400"/>
    <n v="1480831200"/>
    <b v="0"/>
    <x v="0"/>
    <s v="games/video games"/>
    <x v="6"/>
    <x v="11"/>
    <n v="8.641"/>
    <n v="4366.5"/>
  </r>
  <r>
    <x v="979"/>
    <x v="954"/>
    <x v="978"/>
    <n v="60200"/>
    <n v="86244"/>
    <x v="1"/>
    <n v="1015"/>
    <x v="4"/>
    <s v="GBP"/>
    <n v="1426395600"/>
    <n v="1426914000"/>
    <b v="0"/>
    <x v="0"/>
    <s v="theater/plays"/>
    <x v="3"/>
    <x v="3"/>
    <n v="1.432624584717608"/>
    <n v="43629.5"/>
  </r>
  <r>
    <x v="980"/>
    <x v="955"/>
    <x v="979"/>
    <n v="195200"/>
    <n v="78630"/>
    <x v="0"/>
    <n v="742"/>
    <x v="1"/>
    <s v="USD"/>
    <n v="1446181200"/>
    <n v="1446616800"/>
    <b v="1"/>
    <x v="0"/>
    <s v="publishing/nonfiction"/>
    <x v="5"/>
    <x v="9"/>
    <n v="0.40281762295081969"/>
    <n v="39686"/>
  </r>
  <r>
    <x v="981"/>
    <x v="956"/>
    <x v="980"/>
    <n v="6700"/>
    <n v="11941"/>
    <x v="1"/>
    <n v="323"/>
    <x v="1"/>
    <s v="USD"/>
    <n v="1514181600"/>
    <n v="1517032800"/>
    <b v="0"/>
    <x v="0"/>
    <s v="technology/web"/>
    <x v="2"/>
    <x v="2"/>
    <n v="1.7822388059701493"/>
    <n v="6132"/>
  </r>
  <r>
    <x v="982"/>
    <x v="957"/>
    <x v="981"/>
    <n v="7200"/>
    <n v="6115"/>
    <x v="0"/>
    <n v="75"/>
    <x v="1"/>
    <s v="USD"/>
    <n v="1311051600"/>
    <n v="1311224400"/>
    <b v="0"/>
    <x v="1"/>
    <s v="film &amp; video/documentary"/>
    <x v="4"/>
    <x v="4"/>
    <n v="0.84930555555555554"/>
    <n v="3095"/>
  </r>
  <r>
    <x v="983"/>
    <x v="958"/>
    <x v="982"/>
    <n v="129100"/>
    <n v="188404"/>
    <x v="1"/>
    <n v="2326"/>
    <x v="1"/>
    <s v="USD"/>
    <n v="1564894800"/>
    <n v="1566190800"/>
    <b v="0"/>
    <x v="0"/>
    <s v="film &amp; video/documentary"/>
    <x v="4"/>
    <x v="4"/>
    <n v="1.4593648334624323"/>
    <n v="95365"/>
  </r>
  <r>
    <x v="984"/>
    <x v="959"/>
    <x v="983"/>
    <n v="6500"/>
    <n v="9910"/>
    <x v="1"/>
    <n v="381"/>
    <x v="1"/>
    <s v="USD"/>
    <n v="1567918800"/>
    <n v="1570165200"/>
    <b v="0"/>
    <x v="0"/>
    <s v="theater/plays"/>
    <x v="3"/>
    <x v="3"/>
    <n v="1.5246153846153847"/>
    <n v="5145.5"/>
  </r>
  <r>
    <x v="985"/>
    <x v="960"/>
    <x v="984"/>
    <n v="170600"/>
    <n v="114523"/>
    <x v="0"/>
    <n v="4405"/>
    <x v="1"/>
    <s v="USD"/>
    <n v="1386309600"/>
    <n v="1388556000"/>
    <b v="0"/>
    <x v="1"/>
    <s v="music/rock"/>
    <x v="1"/>
    <x v="1"/>
    <n v="0.67129542790152408"/>
    <n v="59464"/>
  </r>
  <r>
    <x v="986"/>
    <x v="961"/>
    <x v="985"/>
    <n v="7800"/>
    <n v="3144"/>
    <x v="0"/>
    <n v="92"/>
    <x v="1"/>
    <s v="USD"/>
    <n v="1301979600"/>
    <n v="1303189200"/>
    <b v="0"/>
    <x v="0"/>
    <s v="music/rock"/>
    <x v="1"/>
    <x v="1"/>
    <n v="0.40307692307692305"/>
    <n v="1618"/>
  </r>
  <r>
    <x v="987"/>
    <x v="962"/>
    <x v="986"/>
    <n v="6200"/>
    <n v="13441"/>
    <x v="1"/>
    <n v="480"/>
    <x v="1"/>
    <s v="USD"/>
    <n v="1493269200"/>
    <n v="1494478800"/>
    <b v="0"/>
    <x v="0"/>
    <s v="film &amp; video/documentary"/>
    <x v="4"/>
    <x v="4"/>
    <n v="2.1679032258064517"/>
    <n v="6960.5"/>
  </r>
  <r>
    <x v="988"/>
    <x v="963"/>
    <x v="987"/>
    <n v="9400"/>
    <n v="4899"/>
    <x v="0"/>
    <n v="64"/>
    <x v="1"/>
    <s v="USD"/>
    <n v="1478930400"/>
    <n v="1480744800"/>
    <b v="0"/>
    <x v="0"/>
    <s v="publishing/radio &amp; podcasts"/>
    <x v="5"/>
    <x v="15"/>
    <n v="0.52117021276595743"/>
    <n v="2481.5"/>
  </r>
  <r>
    <x v="989"/>
    <x v="964"/>
    <x v="988"/>
    <n v="2400"/>
    <n v="11990"/>
    <x v="1"/>
    <n v="226"/>
    <x v="1"/>
    <s v="USD"/>
    <n v="1555390800"/>
    <n v="1555822800"/>
    <b v="0"/>
    <x v="0"/>
    <s v="publishing/translations"/>
    <x v="5"/>
    <x v="18"/>
    <n v="4.9958333333333336"/>
    <n v="6108"/>
  </r>
  <r>
    <x v="990"/>
    <x v="965"/>
    <x v="989"/>
    <n v="7800"/>
    <n v="6839"/>
    <x v="0"/>
    <n v="64"/>
    <x v="1"/>
    <s v="USD"/>
    <n v="1456984800"/>
    <n v="1458882000"/>
    <b v="0"/>
    <x v="1"/>
    <s v="film &amp; video/drama"/>
    <x v="4"/>
    <x v="6"/>
    <n v="0.87679487179487181"/>
    <n v="3451.5"/>
  </r>
  <r>
    <x v="991"/>
    <x v="509"/>
    <x v="990"/>
    <n v="9800"/>
    <n v="11091"/>
    <x v="1"/>
    <n v="241"/>
    <x v="1"/>
    <s v="USD"/>
    <n v="1411621200"/>
    <n v="1411966800"/>
    <b v="0"/>
    <x v="1"/>
    <s v="music/rock"/>
    <x v="1"/>
    <x v="1"/>
    <n v="1.131734693877551"/>
    <n v="5666"/>
  </r>
  <r>
    <x v="992"/>
    <x v="966"/>
    <x v="991"/>
    <n v="3100"/>
    <n v="13223"/>
    <x v="1"/>
    <n v="132"/>
    <x v="1"/>
    <s v="USD"/>
    <n v="1525669200"/>
    <n v="1526878800"/>
    <b v="0"/>
    <x v="1"/>
    <s v="film &amp; video/drama"/>
    <x v="4"/>
    <x v="6"/>
    <n v="4.2654838709677421"/>
    <n v="6677.5"/>
  </r>
  <r>
    <x v="993"/>
    <x v="967"/>
    <x v="992"/>
    <n v="9800"/>
    <n v="7608"/>
    <x v="3"/>
    <n v="75"/>
    <x v="6"/>
    <s v="EUR"/>
    <n v="1450936800"/>
    <n v="1452405600"/>
    <b v="0"/>
    <x v="1"/>
    <s v="photography/photography books"/>
    <x v="7"/>
    <x v="14"/>
    <n v="0.77632653061224488"/>
    <n v="3841.5"/>
  </r>
  <r>
    <x v="994"/>
    <x v="968"/>
    <x v="993"/>
    <n v="141100"/>
    <n v="74073"/>
    <x v="0"/>
    <n v="842"/>
    <x v="1"/>
    <s v="USD"/>
    <n v="1413522000"/>
    <n v="1414040400"/>
    <b v="0"/>
    <x v="1"/>
    <s v="publishing/translations"/>
    <x v="5"/>
    <x v="18"/>
    <n v="0.52496810772501767"/>
    <n v="37457.5"/>
  </r>
  <r>
    <x v="995"/>
    <x v="969"/>
    <x v="994"/>
    <n v="97300"/>
    <n v="153216"/>
    <x v="1"/>
    <n v="2043"/>
    <x v="1"/>
    <s v="USD"/>
    <n v="1541307600"/>
    <n v="1543816800"/>
    <b v="0"/>
    <x v="1"/>
    <s v="food/food trucks"/>
    <x v="0"/>
    <x v="0"/>
    <n v="1.5746762589928058"/>
    <n v="77629.5"/>
  </r>
  <r>
    <x v="996"/>
    <x v="970"/>
    <x v="995"/>
    <n v="6600"/>
    <n v="4814"/>
    <x v="0"/>
    <n v="112"/>
    <x v="1"/>
    <s v="USD"/>
    <n v="1357106400"/>
    <n v="1359698400"/>
    <b v="0"/>
    <x v="0"/>
    <s v="theater/plays"/>
    <x v="3"/>
    <x v="3"/>
    <n v="0.72939393939393937"/>
    <n v="2463"/>
  </r>
  <r>
    <x v="997"/>
    <x v="971"/>
    <x v="996"/>
    <n v="7600"/>
    <n v="4603"/>
    <x v="3"/>
    <n v="139"/>
    <x v="6"/>
    <s v="EUR"/>
    <n v="1390197600"/>
    <n v="1390629600"/>
    <b v="0"/>
    <x v="0"/>
    <s v="theater/plays"/>
    <x v="3"/>
    <x v="3"/>
    <n v="0.60565789473684206"/>
    <n v="2371"/>
  </r>
  <r>
    <x v="998"/>
    <x v="972"/>
    <x v="997"/>
    <n v="66600"/>
    <n v="37823"/>
    <x v="0"/>
    <n v="374"/>
    <x v="1"/>
    <s v="USD"/>
    <n v="1265868000"/>
    <n v="1267077600"/>
    <b v="0"/>
    <x v="1"/>
    <s v="music/indie rock"/>
    <x v="1"/>
    <x v="7"/>
    <n v="0.5679129129129129"/>
    <n v="19098.5"/>
  </r>
  <r>
    <x v="999"/>
    <x v="973"/>
    <x v="998"/>
    <n v="111100"/>
    <n v="62819"/>
    <x v="3"/>
    <n v="1122"/>
    <x v="1"/>
    <s v="USD"/>
    <n v="1467176400"/>
    <n v="1467781200"/>
    <b v="0"/>
    <x v="0"/>
    <s v="food/food trucks"/>
    <x v="0"/>
    <x v="0"/>
    <n v="0.56542754275427543"/>
    <n v="3197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x v="0"/>
    <s v="food trucks"/>
    <n v="0"/>
    <n v="0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x v="1"/>
    <s v="rock"/>
    <n v="10.4"/>
    <n v="7359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x v="2"/>
    <s v="web"/>
    <n v="1.3147878228782288"/>
    <n v="71974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x v="1"/>
    <s v="rock"/>
    <n v="0.58976190476190471"/>
    <n v="1250.5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x v="3"/>
    <s v="plays"/>
    <n v="0.69276315789473686"/>
    <n v="2659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x v="3"/>
    <s v="plays"/>
    <n v="1.7361842105263159"/>
    <n v="6684.5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x v="4"/>
    <s v="documentary"/>
    <n v="0.20961538461538462"/>
    <n v="554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x v="3"/>
    <s v="plays"/>
    <n v="3.2757777777777779"/>
    <n v="7484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x v="3"/>
    <s v="plays"/>
    <n v="0.19932788374205268"/>
    <n v="11327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x v="1"/>
    <s v="electric music"/>
    <n v="0.51741935483870971"/>
    <n v="1626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x v="4"/>
    <s v="drama"/>
    <n v="2.6611538461538462"/>
    <n v="7029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x v="3"/>
    <s v="plays"/>
    <n v="0.48095238095238096"/>
    <n v="1528.5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x v="4"/>
    <s v="drama"/>
    <n v="0.89349206349206345"/>
    <n v="2842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x v="1"/>
    <s v="indie rock"/>
    <n v="2.4511904761904764"/>
    <n v="5196.5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x v="1"/>
    <s v="indie rock"/>
    <n v="0.66769503546099296"/>
    <n v="9514.5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x v="2"/>
    <s v="wearables"/>
    <n v="0.47307881773399013"/>
    <n v="19433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x v="5"/>
    <s v="nonfiction"/>
    <n v="6.4947058823529416"/>
    <n v="5570.5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x v="4"/>
    <s v="animation"/>
    <n v="1.5939125295508274"/>
    <n v="68047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x v="3"/>
    <s v="plays"/>
    <n v="0.66912087912087914"/>
    <n v="3112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x v="3"/>
    <s v="plays"/>
    <n v="0.48529600000000001"/>
    <n v="15502.5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x v="4"/>
    <s v="drama"/>
    <n v="1.1224279210925645"/>
    <n v="74666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x v="3"/>
    <s v="plays"/>
    <n v="0.40992553191489361"/>
    <n v="19545.5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x v="3"/>
    <s v="plays"/>
    <n v="1.2807106598984772"/>
    <n v="38290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x v="4"/>
    <s v="documentary"/>
    <n v="3.3204444444444445"/>
    <n v="7542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x v="2"/>
    <s v="wearables"/>
    <n v="1.1283225108225108"/>
    <n v="53465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x v="6"/>
    <s v="video games"/>
    <n v="2.1643636363636363"/>
    <n v="6033.5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x v="3"/>
    <s v="plays"/>
    <n v="0.4819906976744186"/>
    <n v="26647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x v="1"/>
    <s v="rock"/>
    <n v="0.79949999999999999"/>
    <n v="807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x v="3"/>
    <s v="plays"/>
    <n v="1.0522553516819573"/>
    <n v="69927.5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x v="4"/>
    <s v="shorts"/>
    <n v="3.2889978213507627"/>
    <n v="76285.5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x v="4"/>
    <s v="animation"/>
    <n v="1.606111111111111"/>
    <n v="7292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x v="6"/>
    <s v="video games"/>
    <n v="3.1"/>
    <n v="5538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x v="4"/>
    <s v="documentary"/>
    <n v="0.86807920792079207"/>
    <n v="44991.5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x v="3"/>
    <s v="plays"/>
    <n v="3.7782071713147412"/>
    <n v="97542.5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x v="4"/>
    <s v="documentary"/>
    <n v="1.5080645161290323"/>
    <n v="7095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x v="4"/>
    <s v="drama"/>
    <n v="1.5030119521912351"/>
    <n v="95296.5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x v="3"/>
    <s v="plays"/>
    <n v="1.572857142857143"/>
    <n v="558.5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x v="5"/>
    <s v="fiction"/>
    <n v="1.3998765432098765"/>
    <n v="5723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x v="7"/>
    <s v="photography books"/>
    <n v="3.2532258064516131"/>
    <n v="5109.5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x v="3"/>
    <s v="plays"/>
    <n v="0.50777777777777777"/>
    <n v="2557.5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x v="2"/>
    <s v="wearables"/>
    <n v="1.6906818181818182"/>
    <n v="7538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x v="1"/>
    <s v="rock"/>
    <n v="2.1292857142857144"/>
    <n v="6017.5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x v="0"/>
    <s v="food trucks"/>
    <n v="4.4394444444444447"/>
    <n v="4106.5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x v="5"/>
    <s v="radio &amp; podcasts"/>
    <n v="1.859390243902439"/>
    <n v="86964.5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x v="5"/>
    <s v="fiction"/>
    <n v="6.5881249999999998"/>
    <n v="5319.5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x v="3"/>
    <s v="plays"/>
    <n v="0.4768421052631579"/>
    <n v="2289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x v="1"/>
    <s v="rock"/>
    <n v="1.1478378378378378"/>
    <n v="2169.5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x v="3"/>
    <s v="plays"/>
    <n v="4.7526666666666664"/>
    <n v="3639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x v="3"/>
    <s v="plays"/>
    <n v="3.86972972972973"/>
    <n v="65646.5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x v="1"/>
    <s v="rock"/>
    <n v="1.89625"/>
    <n v="6978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x v="1"/>
    <s v="metal"/>
    <n v="0.02"/>
    <n v="1.5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x v="2"/>
    <s v="wearables"/>
    <n v="0.91867805186590767"/>
    <n v="73355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x v="3"/>
    <s v="plays"/>
    <n v="0.34152777777777776"/>
    <n v="1267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x v="4"/>
    <s v="drama"/>
    <n v="1.4040909090909091"/>
    <n v="6282.5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x v="2"/>
    <s v="wearables"/>
    <n v="0.89866666666666661"/>
    <n v="2756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x v="1"/>
    <s v="jazz"/>
    <n v="1.7796969696969698"/>
    <n v="5938.5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x v="2"/>
    <s v="wearables"/>
    <n v="1.436625"/>
    <n v="5828.5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x v="6"/>
    <s v="video games"/>
    <n v="2.1527586206896552"/>
    <n v="3222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x v="3"/>
    <s v="plays"/>
    <n v="2.2711111111111113"/>
    <n v="3171.5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x v="3"/>
    <s v="plays"/>
    <n v="2.7507142857142859"/>
    <n v="1989.5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x v="3"/>
    <s v="plays"/>
    <n v="1.4437048832271762"/>
    <n v="68798.5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x v="3"/>
    <s v="plays"/>
    <n v="0.92745983935742971"/>
    <n v="93501.5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x v="2"/>
    <s v="web"/>
    <n v="7.226"/>
    <n v="7350.5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x v="3"/>
    <s v="plays"/>
    <n v="0.11851063829787234"/>
    <n v="281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x v="2"/>
    <s v="web"/>
    <n v="0.97642857142857142"/>
    <n v="1386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x v="3"/>
    <s v="plays"/>
    <n v="2.3614754098360655"/>
    <n v="7320.5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x v="3"/>
    <s v="plays"/>
    <n v="0.45068965517241377"/>
    <n v="659.5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x v="2"/>
    <s v="wearables"/>
    <n v="1.6238567493112948"/>
    <n v="60978.5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x v="3"/>
    <s v="plays"/>
    <n v="2.5452631578947367"/>
    <n v="7377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x v="3"/>
    <s v="plays"/>
    <n v="0.24063291139240506"/>
    <n v="959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x v="3"/>
    <s v="plays"/>
    <n v="1.2374140625000001"/>
    <n v="80432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x v="3"/>
    <s v="plays"/>
    <n v="1.0806666666666667"/>
    <n v="3280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x v="4"/>
    <s v="animation"/>
    <n v="6.7033333333333331"/>
    <n v="2038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x v="1"/>
    <s v="jazz"/>
    <n v="6.609285714285714"/>
    <n v="4670.5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x v="1"/>
    <s v="metal"/>
    <n v="1.2246153846153847"/>
    <n v="2430.5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x v="7"/>
    <s v="photography books"/>
    <n v="1.5057731958762886"/>
    <n v="7388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x v="3"/>
    <s v="plays"/>
    <n v="0.78106590724165992"/>
    <n v="48838.5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x v="4"/>
    <s v="animation"/>
    <n v="0.46947368421052632"/>
    <n v="2258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x v="5"/>
    <s v="translations"/>
    <n v="3.008"/>
    <n v="6933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x v="3"/>
    <s v="plays"/>
    <n v="0.6959861591695502"/>
    <n v="20533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x v="6"/>
    <s v="video games"/>
    <n v="6.374545454545455"/>
    <n v="3569.5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x v="1"/>
    <s v="rock"/>
    <n v="2.253392857142857"/>
    <n v="19134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x v="6"/>
    <s v="video games"/>
    <n v="14.973000000000001"/>
    <n v="7576.5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x v="1"/>
    <s v="electric music"/>
    <n v="0.37590225563909774"/>
    <n v="20498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x v="2"/>
    <s v="wearables"/>
    <n v="1.3236942675159236"/>
    <n v="20969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x v="1"/>
    <s v="indie rock"/>
    <n v="1.3122448979591836"/>
    <n v="3250.5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x v="3"/>
    <s v="plays"/>
    <n v="1.6763513513513513"/>
    <n v="6304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x v="1"/>
    <s v="rock"/>
    <n v="0.6198488664987406"/>
    <n v="62261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x v="5"/>
    <s v="translations"/>
    <n v="2.6074999999999999"/>
    <n v="6314.5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x v="3"/>
    <s v="plays"/>
    <n v="2.5258823529411765"/>
    <n v="4342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x v="3"/>
    <s v="plays"/>
    <n v="0.7861538461538462"/>
    <n v="3119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x v="5"/>
    <s v="translations"/>
    <n v="0.48404406999351912"/>
    <n v="37683.5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x v="6"/>
    <s v="video games"/>
    <n v="2.5887500000000001"/>
    <n v="26136.5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x v="3"/>
    <s v="plays"/>
    <n v="0.60548713235294116"/>
    <n v="33243.5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x v="2"/>
    <s v="web"/>
    <n v="3.036896551724138"/>
    <n v="4493.5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x v="4"/>
    <s v="documentary"/>
    <n v="1.1299999999999999"/>
    <n v="522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x v="3"/>
    <s v="plays"/>
    <n v="2.1737876614060259"/>
    <n v="76922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x v="0"/>
    <s v="food trucks"/>
    <n v="9.2669230769230762"/>
    <n v="6080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x v="6"/>
    <s v="video games"/>
    <n v="0.33692229038854804"/>
    <n v="17085.5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x v="3"/>
    <s v="plays"/>
    <n v="1.9672368421052631"/>
    <n v="7557.5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x v="3"/>
    <s v="plays"/>
    <n v="0.01"/>
    <n v="1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x v="1"/>
    <s v="electric music"/>
    <n v="10.214444444444444"/>
    <n v="4678.5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x v="2"/>
    <s v="wearables"/>
    <n v="2.8167567567567566"/>
    <n v="5379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x v="1"/>
    <s v="electric music"/>
    <n v="0.24610000000000001"/>
    <n v="1249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x v="1"/>
    <s v="indie rock"/>
    <n v="1.4314010067114094"/>
    <n v="86270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x v="2"/>
    <s v="web"/>
    <n v="1.4454411764705883"/>
    <n v="4962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x v="3"/>
    <s v="plays"/>
    <n v="3.5912820512820511"/>
    <n v="7076.5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x v="3"/>
    <s v="plays"/>
    <n v="1.8648571428571428"/>
    <n v="3306.5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x v="4"/>
    <s v="documentary"/>
    <n v="5.9526666666666666"/>
    <n v="4506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x v="4"/>
    <s v="television"/>
    <n v="0.5921153846153846"/>
    <n v="1569.5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x v="0"/>
    <s v="food trucks"/>
    <n v="0.14962780898876404"/>
    <n v="10801.5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x v="5"/>
    <s v="radio &amp; podcasts"/>
    <n v="1.1995602605863191"/>
    <n v="37164.5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x v="2"/>
    <s v="web"/>
    <n v="2.6882978723404256"/>
    <n v="6498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x v="0"/>
    <s v="food trucks"/>
    <n v="3.7687878787878786"/>
    <n v="6284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x v="2"/>
    <s v="wearables"/>
    <n v="7.2715789473684209"/>
    <n v="6971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x v="5"/>
    <s v="fiction"/>
    <n v="0.87211757648470301"/>
    <n v="74343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x v="3"/>
    <s v="plays"/>
    <n v="0.88"/>
    <n v="3204.5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x v="4"/>
    <s v="television"/>
    <n v="1.7393877551020409"/>
    <n v="4399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x v="7"/>
    <s v="photography books"/>
    <n v="1.1761111111111111"/>
    <n v="3209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x v="4"/>
    <s v="documentary"/>
    <n v="2.1496"/>
    <n v="5451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x v="6"/>
    <s v="mobile games"/>
    <n v="1.4949667110519307"/>
    <n v="57027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x v="6"/>
    <s v="video games"/>
    <n v="2.1933995584988963"/>
    <n v="50132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x v="5"/>
    <s v="fiction"/>
    <n v="0.64367690058479532"/>
    <n v="45721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x v="3"/>
    <s v="plays"/>
    <n v="0.18622397298818233"/>
    <n v="16877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x v="7"/>
    <s v="photography books"/>
    <n v="3.6776923076923076"/>
    <n v="4828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x v="3"/>
    <s v="plays"/>
    <n v="1.5990566037735849"/>
    <n v="4327.5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x v="3"/>
    <s v="plays"/>
    <n v="0.38633185349611543"/>
    <n v="35195.5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x v="3"/>
    <s v="plays"/>
    <n v="0.51421511627906979"/>
    <n v="26869.5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x v="1"/>
    <s v="rock"/>
    <n v="0.60334277620396604"/>
    <n v="21564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x v="0"/>
    <s v="food trucks"/>
    <n v="3.2026936026936029E-2"/>
    <n v="2405.5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x v="4"/>
    <s v="drama"/>
    <n v="1.5546875"/>
    <n v="7729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x v="2"/>
    <s v="web"/>
    <n v="1.0085974499089254"/>
    <n v="84279.5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x v="3"/>
    <s v="plays"/>
    <n v="1.1618181818181819"/>
    <n v="1961.5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x v="1"/>
    <s v="world music"/>
    <n v="3.1077777777777778"/>
    <n v="7072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x v="4"/>
    <s v="documentary"/>
    <n v="0.89736683417085428"/>
    <n v="45114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x v="3"/>
    <s v="plays"/>
    <n v="0.71272727272727276"/>
    <n v="2802.5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x v="4"/>
    <s v="drama"/>
    <n v="3.2862318840579711E-2"/>
    <n v="1389.5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x v="5"/>
    <s v="nonfiction"/>
    <n v="2.617777777777778"/>
    <n v="2381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x v="6"/>
    <s v="mobile games"/>
    <n v="0.96"/>
    <n v="4665.5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x v="2"/>
    <s v="wearables"/>
    <n v="0.20896851248642778"/>
    <n v="9786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x v="4"/>
    <s v="documentary"/>
    <n v="2.2316363636363636"/>
    <n v="6230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x v="2"/>
    <s v="web"/>
    <n v="1.0159097978227061"/>
    <n v="33197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x v="2"/>
    <s v="web"/>
    <n v="2.3003999999999998"/>
    <n v="5809.5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x v="1"/>
    <s v="indie rock"/>
    <n v="1.355925925925926"/>
    <n v="3696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x v="3"/>
    <s v="plays"/>
    <n v="1.2909999999999999"/>
    <n v="5877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x v="2"/>
    <s v="wearables"/>
    <n v="2.3651200000000001"/>
    <n v="29948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x v="3"/>
    <s v="plays"/>
    <n v="0.17249999999999999"/>
    <n v="784.5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x v="3"/>
    <s v="plays"/>
    <n v="1.1249397590361445"/>
    <n v="4768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x v="2"/>
    <s v="wearables"/>
    <n v="1.2102150537634409"/>
    <n v="5681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x v="1"/>
    <s v="indie rock"/>
    <n v="2.1987096774193549"/>
    <n v="6913.5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x v="1"/>
    <s v="electric music"/>
    <n v="0.64166909620991253"/>
    <n v="44752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x v="1"/>
    <s v="indie rock"/>
    <n v="4.2306746987951804"/>
    <n v="89474.5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x v="3"/>
    <s v="plays"/>
    <n v="0.92984160506863778"/>
    <n v="90896.5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x v="1"/>
    <s v="indie rock"/>
    <n v="0.58756567425569173"/>
    <n v="50854.5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x v="3"/>
    <s v="plays"/>
    <n v="0.65022222222222226"/>
    <n v="45950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x v="1"/>
    <s v="rock"/>
    <n v="0.73939560439560437"/>
    <n v="13646.5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x v="7"/>
    <s v="photography books"/>
    <n v="0.52666666666666662"/>
    <n v="1121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x v="1"/>
    <s v="rock"/>
    <n v="2.2095238095238097"/>
    <n v="2340.5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x v="3"/>
    <s v="plays"/>
    <n v="1.0001150627615063"/>
    <n v="96521.5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x v="2"/>
    <s v="wearables"/>
    <n v="1.6231249999999999"/>
    <n v="6574.5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x v="2"/>
    <s v="web"/>
    <n v="0.78181818181818186"/>
    <n v="2187.5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x v="1"/>
    <s v="rock"/>
    <n v="1.4973770491803278"/>
    <n v="4645.5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x v="7"/>
    <s v="photography books"/>
    <n v="2.5325714285714285"/>
    <n v="4555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x v="3"/>
    <s v="plays"/>
    <n v="1.0016943521594683"/>
    <n v="76075.5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x v="2"/>
    <s v="web"/>
    <n v="1.2199004424778761"/>
    <n v="56392.5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x v="7"/>
    <s v="photography books"/>
    <n v="1.3713265306122449"/>
    <n v="6841.5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x v="3"/>
    <s v="plays"/>
    <n v="4.155384615384615"/>
    <n v="5475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x v="1"/>
    <s v="indie rock"/>
    <n v="0.3130913348946136"/>
    <n v="20531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x v="4"/>
    <s v="shorts"/>
    <n v="4.240815450643777"/>
    <n v="50039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x v="1"/>
    <s v="indie rock"/>
    <n v="2.9388623072833599E-2"/>
    <n v="2797.5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x v="5"/>
    <s v="translations"/>
    <n v="0.1063265306122449"/>
    <n v="263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x v="4"/>
    <s v="documentary"/>
    <n v="0.82874999999999999"/>
    <n v="344.5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x v="3"/>
    <s v="plays"/>
    <n v="1.6301447776628748"/>
    <n v="79598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x v="2"/>
    <s v="wearables"/>
    <n v="8.9466666666666672"/>
    <n v="2708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x v="3"/>
    <s v="plays"/>
    <n v="0.26191501103752757"/>
    <n v="24294.5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x v="3"/>
    <s v="plays"/>
    <n v="0.74834782608695649"/>
    <n v="43421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x v="3"/>
    <s v="plays"/>
    <n v="4.1647680412371137"/>
    <n v="82166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x v="0"/>
    <s v="food trucks"/>
    <n v="0.96208333333333329"/>
    <n v="3568.5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x v="3"/>
    <s v="plays"/>
    <n v="3.5771910112359548"/>
    <n v="81361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x v="2"/>
    <s v="wearables"/>
    <n v="3.0845714285714285"/>
    <n v="87421.5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x v="2"/>
    <s v="web"/>
    <n v="0.61802325581395345"/>
    <n v="2725.5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x v="3"/>
    <s v="plays"/>
    <n v="7.2232472324723247"/>
    <n v="99534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x v="1"/>
    <s v="rock"/>
    <n v="0.69117647058823528"/>
    <n v="1805.5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x v="3"/>
    <s v="plays"/>
    <n v="2.9305555555555554"/>
    <n v="5445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x v="4"/>
    <s v="television"/>
    <n v="0.71799999999999997"/>
    <n v="368.5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x v="3"/>
    <s v="plays"/>
    <n v="0.31934684684684683"/>
    <n v="14622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x v="4"/>
    <s v="shorts"/>
    <n v="2.2987375415282392"/>
    <n v="69913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x v="3"/>
    <s v="plays"/>
    <n v="0.3201219512195122"/>
    <n v="1330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x v="3"/>
    <s v="plays"/>
    <n v="0.23525352848928385"/>
    <n v="22722.5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x v="3"/>
    <s v="plays"/>
    <n v="0.68594594594594593"/>
    <n v="1281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x v="3"/>
    <s v="plays"/>
    <n v="0.37952380952380954"/>
    <n v="1637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x v="1"/>
    <s v="rock"/>
    <n v="0.19992957746478873"/>
    <n v="4380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x v="1"/>
    <s v="indie rock"/>
    <n v="0.45636363636363636"/>
    <n v="1538.5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x v="1"/>
    <s v="metal"/>
    <n v="1.227605633802817"/>
    <n v="4421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x v="1"/>
    <s v="electric music"/>
    <n v="3.61753164556962"/>
    <n v="28840.5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x v="2"/>
    <s v="wearables"/>
    <n v="0.63146341463414635"/>
    <n v="2639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x v="4"/>
    <s v="drama"/>
    <n v="2.9820475319926874"/>
    <n v="82553.5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x v="1"/>
    <s v="electric music"/>
    <n v="9.5585443037974685E-2"/>
    <n v="3104.5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x v="1"/>
    <s v="rock"/>
    <n v="0.5377777777777778"/>
    <n v="490.5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x v="3"/>
    <s v="plays"/>
    <n v="0.02"/>
    <n v="1.5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x v="2"/>
    <s v="web"/>
    <n v="6.8119047619047617"/>
    <n v="7231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x v="0"/>
    <s v="food trucks"/>
    <n v="0.78831325301204824"/>
    <n v="3312.5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x v="3"/>
    <s v="plays"/>
    <n v="1.3440792216817234"/>
    <n v="98955.5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x v="1"/>
    <s v="jazz"/>
    <n v="3.372E-2"/>
    <n v="1284.5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x v="3"/>
    <s v="plays"/>
    <n v="4.3184615384615386"/>
    <n v="2847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x v="5"/>
    <s v="fiction"/>
    <n v="0.38844444444444443"/>
    <n v="1776.5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x v="1"/>
    <s v="rock"/>
    <n v="4.2569999999999997"/>
    <n v="2150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x v="4"/>
    <s v="documentary"/>
    <n v="1.0112239715591671"/>
    <n v="100581.5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x v="4"/>
    <s v="documentary"/>
    <n v="0.21188688946015424"/>
    <n v="21010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x v="4"/>
    <s v="science fiction"/>
    <n v="0.67425531914893622"/>
    <n v="3282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x v="3"/>
    <s v="plays"/>
    <n v="0.9492337164750958"/>
    <n v="50362.5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x v="3"/>
    <s v="plays"/>
    <n v="1.5185185185185186"/>
    <n v="6234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x v="1"/>
    <s v="indie rock"/>
    <n v="1.9516382252559727"/>
    <n v="87919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x v="1"/>
    <s v="rock"/>
    <n v="10.231428571428571"/>
    <n v="7244.5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x v="3"/>
    <s v="plays"/>
    <n v="3.8418367346938778E-2"/>
    <n v="3083.5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x v="3"/>
    <s v="plays"/>
    <n v="1.5507066557107643"/>
    <n v="95268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x v="4"/>
    <s v="science fiction"/>
    <n v="0.44753477588871715"/>
    <n v="29422.5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x v="4"/>
    <s v="shorts"/>
    <n v="2.1594736842105262"/>
    <n v="6353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x v="4"/>
    <s v="animation"/>
    <n v="3.3212709832134291"/>
    <n v="70018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x v="3"/>
    <s v="plays"/>
    <n v="8.4430379746835441E-2"/>
    <n v="342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x v="0"/>
    <s v="food trucks"/>
    <n v="0.9862551440329218"/>
    <n v="61004.5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x v="7"/>
    <s v="photography books"/>
    <n v="1.3797916666666667"/>
    <n v="3380.5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x v="3"/>
    <s v="plays"/>
    <n v="0.93810996563573879"/>
    <n v="41414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x v="4"/>
    <s v="science fiction"/>
    <n v="4.0363930885529156"/>
    <n v="95239.5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x v="1"/>
    <s v="rock"/>
    <n v="2.6017404129793511"/>
    <n v="91139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x v="7"/>
    <s v="photography books"/>
    <n v="3.6663333333333332"/>
    <n v="5555.5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x v="6"/>
    <s v="mobile games"/>
    <n v="1.687208538587849"/>
    <n v="51847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x v="4"/>
    <s v="animation"/>
    <n v="1.1990717911530093"/>
    <n v="83910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x v="6"/>
    <s v="mobile games"/>
    <n v="1.936892523364486"/>
    <n v="84174.5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x v="6"/>
    <s v="video games"/>
    <n v="4.2016666666666671"/>
    <n v="5092.5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x v="3"/>
    <s v="plays"/>
    <n v="0.76708333333333334"/>
    <n v="2795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x v="3"/>
    <s v="plays"/>
    <n v="1.7126470588235294"/>
    <n v="2957.5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x v="4"/>
    <s v="animation"/>
    <n v="1.5789473684210527"/>
    <n v="3031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x v="6"/>
    <s v="video games"/>
    <n v="1.0908"/>
    <n v="4165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x v="4"/>
    <s v="animation"/>
    <n v="0.41732558139534881"/>
    <n v="1840.5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x v="1"/>
    <s v="rock"/>
    <n v="0.10944303797468355"/>
    <n v="2190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x v="4"/>
    <s v="animation"/>
    <n v="1.593763440860215"/>
    <n v="7575.5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x v="3"/>
    <s v="plays"/>
    <n v="4.2241666666666671"/>
    <n v="5117.5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x v="2"/>
    <s v="wearables"/>
    <n v="0.97718749999999999"/>
    <n v="1584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x v="3"/>
    <s v="plays"/>
    <n v="4.1878911564625847"/>
    <n v="62454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x v="5"/>
    <s v="nonfiction"/>
    <n v="1.0191632047477746"/>
    <n v="86706.5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x v="1"/>
    <s v="rock"/>
    <n v="1.2772619047619047"/>
    <n v="5489.5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x v="3"/>
    <s v="plays"/>
    <n v="4.4521739130434783"/>
    <n v="5239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x v="3"/>
    <s v="plays"/>
    <n v="5.6971428571428575"/>
    <n v="2020.5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x v="3"/>
    <s v="plays"/>
    <n v="5.0934482758620687"/>
    <n v="7492.5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x v="2"/>
    <s v="web"/>
    <n v="3.2553333333333332"/>
    <n v="7435.5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x v="5"/>
    <s v="fiction"/>
    <n v="9.3261616161616168"/>
    <n v="93271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x v="6"/>
    <s v="mobile games"/>
    <n v="2.1133870967741935"/>
    <n v="6660.5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x v="5"/>
    <s v="translations"/>
    <n v="2.7332520325203253"/>
    <n v="87280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x v="1"/>
    <s v="rock"/>
    <n v="0.03"/>
    <n v="2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x v="3"/>
    <s v="plays"/>
    <n v="0.54084507042253516"/>
    <n v="1970.5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x v="3"/>
    <s v="plays"/>
    <n v="6.2629999999999999"/>
    <n v="3161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x v="4"/>
    <s v="drama"/>
    <n v="0.8902139917695473"/>
    <n v="54748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x v="5"/>
    <s v="nonfiction"/>
    <n v="1.8489130434782608"/>
    <n v="4296.5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x v="1"/>
    <s v="rock"/>
    <n v="1.2016770186335404"/>
    <n v="49216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x v="1"/>
    <s v="rock"/>
    <n v="0.23390243902439026"/>
    <n v="487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x v="3"/>
    <s v="plays"/>
    <n v="1.46"/>
    <n v="4207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x v="3"/>
    <s v="plays"/>
    <n v="2.6848000000000001"/>
    <n v="6805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x v="7"/>
    <s v="photography books"/>
    <n v="5.9749999999999996"/>
    <n v="5446.5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x v="1"/>
    <s v="rock"/>
    <n v="1.5769841269841269"/>
    <n v="5098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x v="1"/>
    <s v="rock"/>
    <n v="0.31201660735468567"/>
    <n v="13378.5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x v="1"/>
    <s v="indie rock"/>
    <n v="3.1341176470588237"/>
    <n v="2717.5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x v="7"/>
    <s v="photography books"/>
    <n v="3.7089655172413791"/>
    <n v="5477.5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x v="3"/>
    <s v="plays"/>
    <n v="3.6266447368421053"/>
    <n v="85443.5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x v="3"/>
    <s v="plays"/>
    <n v="1.2308163265306122"/>
    <n v="3058.5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x v="1"/>
    <s v="jazz"/>
    <n v="0.76766756032171579"/>
    <n v="44542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x v="3"/>
    <s v="plays"/>
    <n v="2.3362012987012988"/>
    <n v="73339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x v="4"/>
    <s v="documentary"/>
    <n v="1.8053333333333332"/>
    <n v="1378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x v="4"/>
    <s v="television"/>
    <n v="2.5262857142857142"/>
    <n v="4464.5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x v="6"/>
    <s v="video games"/>
    <n v="0.27176538240368026"/>
    <n v="24575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x v="7"/>
    <s v="photography books"/>
    <n v="1.2706571242680547E-2"/>
    <n v="1007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x v="3"/>
    <s v="plays"/>
    <n v="3.0400978473581213"/>
    <n v="78621.5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x v="3"/>
    <s v="plays"/>
    <n v="1.3723076923076922"/>
    <n v="5493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x v="3"/>
    <s v="plays"/>
    <n v="0.32208333333333333"/>
    <n v="394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x v="5"/>
    <s v="translations"/>
    <n v="2.4151282051282053"/>
    <n v="4767.5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x v="6"/>
    <s v="video games"/>
    <n v="0.96799999999999997"/>
    <n v="2728.5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x v="3"/>
    <s v="plays"/>
    <n v="10.664285714285715"/>
    <n v="3774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x v="2"/>
    <s v="web"/>
    <n v="3.2588888888888889"/>
    <n v="4445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x v="3"/>
    <s v="plays"/>
    <n v="1.7070000000000001"/>
    <n v="7101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x v="4"/>
    <s v="animation"/>
    <n v="5.8144"/>
    <n v="7464.5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x v="3"/>
    <s v="plays"/>
    <n v="0.91520972644376897"/>
    <n v="76307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x v="4"/>
    <s v="television"/>
    <n v="1.0804761904761904"/>
    <n v="4604.5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x v="1"/>
    <s v="rock"/>
    <n v="0.18728395061728395"/>
    <n v="773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x v="2"/>
    <s v="web"/>
    <n v="0.83193877551020412"/>
    <n v="4142.5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x v="3"/>
    <s v="plays"/>
    <n v="7.0633333333333335"/>
    <n v="3305.5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x v="3"/>
    <s v="plays"/>
    <n v="0.17446030330062445"/>
    <n v="9870.5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x v="1"/>
    <s v="electric music"/>
    <n v="2.0973015873015872"/>
    <n v="6694.5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x v="1"/>
    <s v="metal"/>
    <n v="0.97785714285714287"/>
    <n v="2806.5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x v="3"/>
    <s v="plays"/>
    <n v="16.842500000000001"/>
    <n v="6905.5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x v="4"/>
    <s v="documentary"/>
    <n v="0.54402135231316728"/>
    <n v="46315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x v="2"/>
    <s v="web"/>
    <n v="4.5661111111111108"/>
    <n v="4163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x v="0"/>
    <s v="food trucks"/>
    <n v="9.8219178082191785E-2"/>
    <n v="363.5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x v="3"/>
    <s v="plays"/>
    <n v="0.16384615384615384"/>
    <n v="548.5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x v="3"/>
    <s v="plays"/>
    <n v="13.396666666666667"/>
    <n v="4110.5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x v="3"/>
    <s v="plays"/>
    <n v="0.35650077760497667"/>
    <n v="35339.5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x v="3"/>
    <s v="plays"/>
    <n v="0.54950819672131146"/>
    <n v="1695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x v="3"/>
    <s v="plays"/>
    <n v="0.94236111111111109"/>
    <n v="3444.5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x v="1"/>
    <s v="rock"/>
    <n v="1.4391428571428571"/>
    <n v="2554.5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x v="0"/>
    <s v="food trucks"/>
    <n v="0.51421052631578945"/>
    <n v="1001.5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x v="5"/>
    <s v="nonfiction"/>
    <n v="0.05"/>
    <n v="3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x v="4"/>
    <s v="documentary"/>
    <n v="13.446666666666667"/>
    <n v="6198.5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x v="3"/>
    <s v="plays"/>
    <n v="0.31844940867279897"/>
    <n v="12239.5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x v="1"/>
    <s v="indie rock"/>
    <n v="0.82617647058823529"/>
    <n v="1420.5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x v="4"/>
    <s v="documentary"/>
    <n v="5.4614285714285717"/>
    <n v="5805.5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x v="3"/>
    <s v="plays"/>
    <n v="2.8621428571428571"/>
    <n v="4049.5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x v="3"/>
    <s v="plays"/>
    <n v="7.9076923076923072E-2"/>
    <n v="260.5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x v="5"/>
    <s v="fiction"/>
    <n v="1.3213677811550153"/>
    <n v="22066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x v="3"/>
    <s v="plays"/>
    <n v="0.74077834179357027"/>
    <n v="44181.5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x v="1"/>
    <s v="indie rock"/>
    <n v="0.75292682926829269"/>
    <n v="1581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x v="6"/>
    <s v="video games"/>
    <n v="0.20333333333333334"/>
    <n v="801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x v="3"/>
    <s v="plays"/>
    <n v="2.0336507936507937"/>
    <n v="6466.5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x v="3"/>
    <s v="plays"/>
    <n v="3.1022842639593908"/>
    <n v="93543.5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x v="1"/>
    <s v="rock"/>
    <n v="3.9531818181818181"/>
    <n v="4460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x v="4"/>
    <s v="documentary"/>
    <n v="2.9471428571428571"/>
    <n v="2129.5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x v="3"/>
    <s v="plays"/>
    <n v="0.33894736842105261"/>
    <n v="1625.5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x v="0"/>
    <s v="food trucks"/>
    <n v="0.66677083333333331"/>
    <n v="3254.5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x v="3"/>
    <s v="plays"/>
    <n v="0.19227272727272726"/>
    <n v="649.5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x v="1"/>
    <s v="rock"/>
    <n v="0.15842105263157893"/>
    <n v="460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x v="2"/>
    <s v="web"/>
    <n v="0.38702380952380955"/>
    <n v="1657.5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x v="5"/>
    <s v="fiction"/>
    <n v="9.5876777251184833E-2"/>
    <n v="4086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x v="4"/>
    <s v="shorts"/>
    <n v="0.94144366197183094"/>
    <n v="81445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x v="3"/>
    <s v="plays"/>
    <n v="1.6656234096692113"/>
    <n v="100772.5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x v="4"/>
    <s v="documentary"/>
    <n v="0.24134831460674158"/>
    <n v="1087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x v="3"/>
    <s v="plays"/>
    <n v="1.6405633802816901"/>
    <n v="5977.5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x v="3"/>
    <s v="plays"/>
    <n v="0.90723076923076929"/>
    <n v="2985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x v="4"/>
    <s v="animation"/>
    <n v="0.46194444444444444"/>
    <n v="1727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x v="3"/>
    <s v="plays"/>
    <n v="0.38538461538461538"/>
    <n v="517.5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x v="1"/>
    <s v="rock"/>
    <n v="1.3356231003039514"/>
    <n v="67133.5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x v="6"/>
    <s v="video games"/>
    <n v="0.22896588486140726"/>
    <n v="10844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x v="4"/>
    <s v="documentary"/>
    <n v="1.8495548961424333"/>
    <n v="31857.5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x v="0"/>
    <s v="food trucks"/>
    <n v="4.4372727272727275"/>
    <n v="7416.5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x v="2"/>
    <s v="wearables"/>
    <n v="1.999806763285024"/>
    <n v="20933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x v="3"/>
    <s v="plays"/>
    <n v="1.2395833333333333"/>
    <n v="6076.5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x v="1"/>
    <s v="rock"/>
    <n v="1.8661329305135952"/>
    <n v="62325.5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x v="1"/>
    <s v="rock"/>
    <n v="1.1428538550057536"/>
    <n v="100455.5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x v="1"/>
    <s v="rock"/>
    <n v="0.97032531824611035"/>
    <n v="34837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x v="3"/>
    <s v="plays"/>
    <n v="1.2281904761904763"/>
    <n v="58579.5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x v="3"/>
    <s v="plays"/>
    <n v="1.7914326647564469"/>
    <n v="63366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x v="3"/>
    <s v="plays"/>
    <n v="0.79951577402787966"/>
    <n v="55135.5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x v="7"/>
    <s v="photography books"/>
    <n v="0.94242587601078165"/>
    <n v="17678.5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x v="1"/>
    <s v="indie rock"/>
    <n v="0.84669291338582675"/>
    <n v="49017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x v="3"/>
    <s v="plays"/>
    <n v="0.66521920668058454"/>
    <n v="16096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x v="3"/>
    <s v="plays"/>
    <n v="0.53922222222222227"/>
    <n v="2500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x v="6"/>
    <s v="video games"/>
    <n v="0.41983299595141699"/>
    <n v="41894.5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x v="4"/>
    <s v="drama"/>
    <n v="0.14694796954314721"/>
    <n v="11745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x v="1"/>
    <s v="indie rock"/>
    <n v="0.34475"/>
    <n v="1391.5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x v="2"/>
    <s v="web"/>
    <n v="14.007777777777777"/>
    <n v="6399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x v="0"/>
    <s v="food trucks"/>
    <n v="0.71770351758793971"/>
    <n v="73153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x v="3"/>
    <s v="plays"/>
    <n v="0.53074115044247783"/>
    <n v="48440.5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x v="1"/>
    <s v="jazz"/>
    <n v="0.05"/>
    <n v="3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x v="1"/>
    <s v="rock"/>
    <n v="1.2770715249662619"/>
    <n v="48322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x v="3"/>
    <s v="plays"/>
    <n v="0.34892857142857142"/>
    <n v="505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x v="3"/>
    <s v="plays"/>
    <n v="4.105982142857143"/>
    <n v="69832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x v="4"/>
    <s v="documentary"/>
    <n v="1.2373770491803278"/>
    <n v="3814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x v="2"/>
    <s v="wearables"/>
    <n v="0.58973684210526311"/>
    <n v="1163.5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x v="3"/>
    <s v="plays"/>
    <n v="0.36892473118279567"/>
    <n v="1735.5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x v="6"/>
    <s v="video games"/>
    <n v="1.8491304347826087"/>
    <n v="2147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x v="7"/>
    <s v="photography books"/>
    <n v="0.11814432989690722"/>
    <n v="584.5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x v="4"/>
    <s v="animation"/>
    <n v="2.9870000000000001"/>
    <n v="6067.5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x v="3"/>
    <s v="plays"/>
    <n v="2.2635175879396985"/>
    <n v="69003.5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x v="3"/>
    <s v="plays"/>
    <n v="1.7356363636363636"/>
    <n v="4817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x v="1"/>
    <s v="rock"/>
    <n v="3.7175675675675675"/>
    <n v="6973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x v="1"/>
    <s v="rock"/>
    <n v="1.601923076923077"/>
    <n v="4234.5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x v="1"/>
    <s v="indie rock"/>
    <n v="16.163333333333334"/>
    <n v="7366.5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x v="3"/>
    <s v="plays"/>
    <n v="7.3343749999999996"/>
    <n v="5923.5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x v="3"/>
    <s v="plays"/>
    <n v="5.9211111111111112"/>
    <n v="5379.5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x v="3"/>
    <s v="plays"/>
    <n v="0.18888888888888888"/>
    <n v="972.5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x v="4"/>
    <s v="documentary"/>
    <n v="2.7680769230769231"/>
    <n v="7300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x v="4"/>
    <s v="television"/>
    <n v="2.730185185185185"/>
    <n v="7448.5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x v="3"/>
    <s v="plays"/>
    <n v="1.593633125556545"/>
    <n v="92465.5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x v="3"/>
    <s v="plays"/>
    <n v="0.67869978858350954"/>
    <n v="65293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x v="4"/>
    <s v="documentary"/>
    <n v="15.915555555555555"/>
    <n v="7246.5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x v="3"/>
    <s v="plays"/>
    <n v="7.3018222222222224"/>
    <n v="83198.5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x v="4"/>
    <s v="documentary"/>
    <n v="0.13185782556750297"/>
    <n v="11257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x v="1"/>
    <s v="indie rock"/>
    <n v="0.54777777777777781"/>
    <n v="752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x v="1"/>
    <s v="rock"/>
    <n v="3.6102941176470589"/>
    <n v="6203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x v="3"/>
    <s v="plays"/>
    <n v="0.10257545271629778"/>
    <n v="2612.5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x v="4"/>
    <s v="documentary"/>
    <n v="0.13962962962962963"/>
    <n v="12618.5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x v="3"/>
    <s v="plays"/>
    <n v="0.40444444444444444"/>
    <n v="1478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x v="3"/>
    <s v="plays"/>
    <n v="1.6032"/>
    <n v="2046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x v="3"/>
    <s v="plays"/>
    <n v="1.8394339622641509"/>
    <n v="4952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x v="7"/>
    <s v="photography books"/>
    <n v="0.63769230769230767"/>
    <n v="2935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x v="0"/>
    <s v="food trucks"/>
    <n v="2.2538095238095237"/>
    <n v="7194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x v="4"/>
    <s v="documentary"/>
    <n v="1.7200961538461539"/>
    <n v="100789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x v="5"/>
    <s v="nonfiction"/>
    <n v="1.4616709511568124"/>
    <n v="28998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x v="3"/>
    <s v="plays"/>
    <n v="0.76423616236162362"/>
    <n v="52311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x v="2"/>
    <s v="wearables"/>
    <n v="0.39261467889908258"/>
    <n v="21609.5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x v="1"/>
    <s v="indie rock"/>
    <n v="0.11270034843205574"/>
    <n v="6541.5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x v="3"/>
    <s v="plays"/>
    <n v="1.2211084337349398"/>
    <n v="51252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x v="7"/>
    <s v="photography books"/>
    <n v="1.8654166666666667"/>
    <n v="2263.5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x v="5"/>
    <s v="nonfiction"/>
    <n v="7.27317880794702E-2"/>
    <n v="2272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x v="2"/>
    <s v="wearables"/>
    <n v="0.65642371234207963"/>
    <n v="34577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x v="1"/>
    <s v="jazz"/>
    <n v="2.2896178343949045"/>
    <n v="73423.5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x v="4"/>
    <s v="documentary"/>
    <n v="4.6937499999999996"/>
    <n v="1894.5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x v="3"/>
    <s v="plays"/>
    <n v="1.3011267605633803"/>
    <n v="4729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x v="4"/>
    <s v="drama"/>
    <n v="1.6705422993492407"/>
    <n v="39308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x v="1"/>
    <s v="rock"/>
    <n v="1.738641975308642"/>
    <n v="7268.5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x v="4"/>
    <s v="animation"/>
    <n v="7.1776470588235295"/>
    <n v="6162.5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x v="1"/>
    <s v="indie rock"/>
    <n v="0.63850976361767731"/>
    <n v="31534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x v="7"/>
    <s v="photography books"/>
    <n v="0.02"/>
    <n v="1.5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x v="3"/>
    <s v="plays"/>
    <n v="15.302222222222222"/>
    <n v="7035.5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x v="4"/>
    <s v="shorts"/>
    <n v="0.40356164383561643"/>
    <n v="1493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x v="3"/>
    <s v="plays"/>
    <n v="0.86220633299284988"/>
    <n v="85917.5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x v="3"/>
    <s v="plays"/>
    <n v="3.1558486707566464"/>
    <n v="78279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x v="3"/>
    <s v="plays"/>
    <n v="0.89618243243243245"/>
    <n v="13481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x v="4"/>
    <s v="documentary"/>
    <n v="1.8214503816793892"/>
    <n v="36114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x v="3"/>
    <s v="plays"/>
    <n v="3.5588235294117645"/>
    <n v="6292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x v="4"/>
    <s v="documentary"/>
    <n v="1.3183695652173912"/>
    <n v="6141.5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x v="1"/>
    <s v="rock"/>
    <n v="0.46315634218289087"/>
    <n v="31759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x v="6"/>
    <s v="mobile games"/>
    <n v="0.36132726089785294"/>
    <n v="28323.5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x v="3"/>
    <s v="plays"/>
    <n v="1.0462820512820512"/>
    <n v="4121.5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x v="5"/>
    <s v="fiction"/>
    <n v="6.6885714285714286"/>
    <n v="7090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x v="4"/>
    <s v="animation"/>
    <n v="0.62072823218997364"/>
    <n v="59358.5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x v="0"/>
    <s v="food trucks"/>
    <n v="0.84699787460148779"/>
    <n v="82451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x v="3"/>
    <s v="plays"/>
    <n v="0.11059030837004405"/>
    <n v="6485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x v="4"/>
    <s v="documentary"/>
    <n v="0.43838781575037145"/>
    <n v="30223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x v="3"/>
    <s v="plays"/>
    <n v="0.55470588235294116"/>
    <n v="479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x v="4"/>
    <s v="documentary"/>
    <n v="0.57399511301160655"/>
    <n v="47981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x v="2"/>
    <s v="web"/>
    <n v="1.2343497363796134"/>
    <n v="72836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x v="3"/>
    <s v="plays"/>
    <n v="1.2846"/>
    <n v="3258.5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x v="2"/>
    <s v="wearables"/>
    <n v="0.63989361702127656"/>
    <n v="3066.5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x v="3"/>
    <s v="plays"/>
    <n v="1.2729885057471264"/>
    <n v="5640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x v="0"/>
    <s v="food trucks"/>
    <n v="0.10638024357239513"/>
    <n v="7942.5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x v="1"/>
    <s v="indie rock"/>
    <n v="0.40470588235294119"/>
    <n v="1073.5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x v="7"/>
    <s v="photography books"/>
    <n v="2.8766666666666665"/>
    <n v="3929.5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x v="3"/>
    <s v="plays"/>
    <n v="5.7294444444444448"/>
    <n v="5266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x v="3"/>
    <s v="plays"/>
    <n v="1.1290429799426933"/>
    <n v="99772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x v="4"/>
    <s v="animation"/>
    <n v="0.46387573964497042"/>
    <n v="23892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x v="7"/>
    <s v="photography books"/>
    <n v="0.90675916230366493"/>
    <n v="87664.5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x v="3"/>
    <s v="plays"/>
    <n v="0.67740740740740746"/>
    <n v="2785.5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x v="3"/>
    <s v="plays"/>
    <n v="1.9249019607843136"/>
    <n v="4955.5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x v="3"/>
    <s v="plays"/>
    <n v="0.82714285714285718"/>
    <n v="3230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x v="4"/>
    <s v="documentary"/>
    <n v="0.54163920922570019"/>
    <n v="33273.5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x v="3"/>
    <s v="plays"/>
    <n v="0.16722222222222222"/>
    <n v="456.5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x v="3"/>
    <s v="plays"/>
    <n v="1.168766404199475"/>
    <n v="89916.5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x v="1"/>
    <s v="jazz"/>
    <n v="10.521538461538462"/>
    <n v="6963.5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x v="4"/>
    <s v="animation"/>
    <n v="1.2307407407407407"/>
    <n v="5080.5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x v="3"/>
    <s v="plays"/>
    <n v="1.7863855421686747"/>
    <n v="7537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x v="4"/>
    <s v="science fiction"/>
    <n v="3.5528169014084505"/>
    <n v="51596.5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x v="4"/>
    <s v="television"/>
    <n v="1.6190634146341463"/>
    <n v="84542.5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x v="2"/>
    <s v="wearables"/>
    <n v="0.24914285714285714"/>
    <n v="888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x v="3"/>
    <s v="plays"/>
    <n v="1.9872222222222222"/>
    <n v="5437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x v="3"/>
    <s v="plays"/>
    <n v="0.34752688172043011"/>
    <n v="1661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x v="1"/>
    <s v="indie rock"/>
    <n v="1.7641935483870967"/>
    <n v="5617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x v="3"/>
    <s v="plays"/>
    <n v="5.1138095238095236"/>
    <n v="5454.5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x v="2"/>
    <s v="wearables"/>
    <n v="0.82044117647058823"/>
    <n v="2882.5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x v="4"/>
    <s v="television"/>
    <n v="0.24326030927835052"/>
    <n v="19096.5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x v="6"/>
    <s v="video games"/>
    <n v="0.50482758620689661"/>
    <n v="22994.5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x v="6"/>
    <s v="video games"/>
    <n v="9.67"/>
    <n v="4394.5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x v="4"/>
    <s v="animation"/>
    <n v="0.04"/>
    <n v="2.5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x v="1"/>
    <s v="rock"/>
    <n v="1.2284501347708894"/>
    <n v="94294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x v="4"/>
    <s v="drama"/>
    <n v="0.63437500000000002"/>
    <n v="1538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x v="4"/>
    <s v="science fiction"/>
    <n v="0.56331688596491225"/>
    <n v="51965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x v="4"/>
    <s v="drama"/>
    <n v="0.44074999999999998"/>
    <n v="901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x v="3"/>
    <s v="plays"/>
    <n v="1.1837253218884121"/>
    <n v="70815.5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x v="1"/>
    <s v="indie rock"/>
    <n v="1.041243169398907"/>
    <n v="77021.5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x v="3"/>
    <s v="plays"/>
    <n v="0.26640000000000003"/>
    <n v="689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x v="3"/>
    <s v="plays"/>
    <n v="3.5120118343195266"/>
    <n v="60413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x v="4"/>
    <s v="documentary"/>
    <n v="0.90063492063492068"/>
    <n v="2889.5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x v="3"/>
    <s v="plays"/>
    <n v="1.7162500000000001"/>
    <n v="2084.5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x v="4"/>
    <s v="drama"/>
    <n v="1.4104655870445344"/>
    <n v="70717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x v="6"/>
    <s v="mobile games"/>
    <n v="0.30579449152542371"/>
    <n v="29134.5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x v="4"/>
    <s v="animation"/>
    <n v="1.0816455696202532"/>
    <n v="73685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x v="3"/>
    <s v="plays"/>
    <n v="1.3345505617977529"/>
    <n v="48728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x v="5"/>
    <s v="translations"/>
    <n v="1.8785106382978722"/>
    <n v="4454.5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x v="2"/>
    <s v="wearables"/>
    <n v="3.32"/>
    <n v="2013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x v="2"/>
    <s v="web"/>
    <n v="5.7521428571428572"/>
    <n v="4096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x v="3"/>
    <s v="plays"/>
    <n v="0.40500000000000003"/>
    <n v="818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x v="4"/>
    <s v="drama"/>
    <n v="1.8442857142857143"/>
    <n v="5243.5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x v="2"/>
    <s v="wearables"/>
    <n v="2.8580555555555556"/>
    <n v="5335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x v="0"/>
    <s v="food trucks"/>
    <n v="3.19"/>
    <n v="5041.5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x v="1"/>
    <s v="rock"/>
    <n v="0.39234070221066319"/>
    <n v="30458.5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x v="1"/>
    <s v="electric music"/>
    <n v="1.7814000000000001"/>
    <n v="4506.5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x v="4"/>
    <s v="television"/>
    <n v="3.6515"/>
    <n v="7374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x v="5"/>
    <s v="translations"/>
    <n v="1.1394594594594594"/>
    <n v="4321.5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x v="5"/>
    <s v="fiction"/>
    <n v="0.29828720626631855"/>
    <n v="29121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x v="4"/>
    <s v="science fiction"/>
    <n v="0.54270588235294115"/>
    <n v="2363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x v="2"/>
    <s v="wearables"/>
    <n v="2.3634156976744185"/>
    <n v="82679.5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x v="0"/>
    <s v="food trucks"/>
    <n v="5.1291666666666664"/>
    <n v="6241.5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x v="7"/>
    <s v="photography books"/>
    <n v="1.0065116279069768"/>
    <n v="4371.5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x v="3"/>
    <s v="plays"/>
    <n v="0.81348423194303154"/>
    <n v="80734.5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x v="5"/>
    <s v="fiction"/>
    <n v="0.16404761904761905"/>
    <n v="349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x v="3"/>
    <s v="plays"/>
    <n v="0.52774617067833696"/>
    <n v="24395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x v="0"/>
    <s v="food trucks"/>
    <n v="2.6020608108108108"/>
    <n v="39296.5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x v="3"/>
    <s v="plays"/>
    <n v="0.30732891832229581"/>
    <n v="14246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x v="5"/>
    <s v="translations"/>
    <n v="0.13500000000000001"/>
    <n v="361.5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x v="3"/>
    <s v="plays"/>
    <n v="1.7862556663644606"/>
    <n v="99685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x v="3"/>
    <s v="plays"/>
    <n v="2.2005660377358489"/>
    <n v="5889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x v="2"/>
    <s v="wearables"/>
    <n v="1.015108695652174"/>
    <n v="4712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x v="8"/>
    <s v="audio"/>
    <n v="1.915"/>
    <n v="2370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x v="0"/>
    <s v="food trucks"/>
    <n v="3.0534683098591549"/>
    <n v="87940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x v="4"/>
    <s v="shorts"/>
    <n v="0.23995287958115183"/>
    <n v="23213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x v="7"/>
    <s v="photography books"/>
    <n v="7.2377777777777776"/>
    <n v="3289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x v="2"/>
    <s v="wearables"/>
    <n v="5.4736000000000002"/>
    <n v="6976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x v="3"/>
    <s v="plays"/>
    <n v="4.1449999999999996"/>
    <n v="6729.5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x v="4"/>
    <s v="animation"/>
    <n v="9.0696409140369975E-3"/>
    <n v="860.5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x v="2"/>
    <s v="wearables"/>
    <n v="0.34173469387755101"/>
    <n v="1734.5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x v="2"/>
    <s v="web"/>
    <n v="0.239488107549121"/>
    <n v="23448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x v="4"/>
    <s v="documentary"/>
    <n v="0.48072649572649573"/>
    <n v="40407.5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x v="3"/>
    <s v="plays"/>
    <n v="0"/>
    <n v="0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x v="4"/>
    <s v="documentary"/>
    <n v="0.70145182291666663"/>
    <n v="54769.5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x v="6"/>
    <s v="video games"/>
    <n v="5.2992307692307694"/>
    <n v="3537.5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x v="4"/>
    <s v="drama"/>
    <n v="1.8032549019607844"/>
    <n v="23221.5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x v="1"/>
    <s v="rock"/>
    <n v="0.92320000000000002"/>
    <n v="3493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x v="5"/>
    <s v="radio &amp; podcasts"/>
    <n v="0.13901001112347053"/>
    <n v="6422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x v="3"/>
    <s v="plays"/>
    <n v="9.2707777777777771"/>
    <n v="84701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x v="2"/>
    <s v="web"/>
    <n v="0.39857142857142858"/>
    <n v="428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x v="3"/>
    <s v="plays"/>
    <n v="1.1222929936305732"/>
    <n v="98738.5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x v="3"/>
    <s v="plays"/>
    <n v="0.70925816023738875"/>
    <n v="60384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x v="4"/>
    <s v="drama"/>
    <n v="1.1908974358974358"/>
    <n v="4710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x v="3"/>
    <s v="plays"/>
    <n v="0.24017591339648173"/>
    <n v="17930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x v="6"/>
    <s v="video games"/>
    <n v="1.3931868131868133"/>
    <n v="6458.5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x v="4"/>
    <s v="television"/>
    <n v="0.39277108433734942"/>
    <n v="1647.5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x v="1"/>
    <s v="rock"/>
    <n v="0.22439077144917088"/>
    <n v="15825.5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x v="3"/>
    <s v="plays"/>
    <n v="0.55779069767441858"/>
    <n v="2465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x v="5"/>
    <s v="nonfiction"/>
    <n v="0.42523125996810207"/>
    <n v="27085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x v="0"/>
    <s v="food trucks"/>
    <n v="1.1200000000000001"/>
    <n v="3343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x v="4"/>
    <s v="animation"/>
    <n v="7.0681818181818179E-2"/>
    <n v="316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x v="1"/>
    <s v="rock"/>
    <n v="1.0174563871693867"/>
    <n v="91287.5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x v="3"/>
    <s v="plays"/>
    <n v="4.2575000000000003"/>
    <n v="1719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x v="4"/>
    <s v="drama"/>
    <n v="1.4553947368421052"/>
    <n v="5715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x v="4"/>
    <s v="shorts"/>
    <n v="0.32453465346534655"/>
    <n v="8290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x v="4"/>
    <s v="shorts"/>
    <n v="7.003333333333333"/>
    <n v="3196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x v="3"/>
    <s v="plays"/>
    <n v="0.83904860392967939"/>
    <n v="41557.5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x v="2"/>
    <s v="wearables"/>
    <n v="0.84190476190476193"/>
    <n v="915.5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x v="3"/>
    <s v="plays"/>
    <n v="1.5595180722891566"/>
    <n v="6545.5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x v="4"/>
    <s v="animation"/>
    <n v="0.99619450317124736"/>
    <n v="97280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x v="1"/>
    <s v="indie rock"/>
    <n v="0.80300000000000005"/>
    <n v="3653.5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x v="6"/>
    <s v="video games"/>
    <n v="0.11254901960784314"/>
    <n v="291.5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x v="5"/>
    <s v="fiction"/>
    <n v="0.91740952380952379"/>
    <n v="49056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x v="6"/>
    <s v="video games"/>
    <n v="0.95521156936261387"/>
    <n v="90989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x v="3"/>
    <s v="plays"/>
    <n v="5.0287499999999996"/>
    <n v="4086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x v="1"/>
    <s v="indie rock"/>
    <n v="1.5924394463667819"/>
    <n v="93152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x v="4"/>
    <s v="drama"/>
    <n v="0.15022446689113356"/>
    <n v="6814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x v="3"/>
    <s v="plays"/>
    <n v="4.820384615384615"/>
    <n v="6367.5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x v="5"/>
    <s v="fiction"/>
    <n v="1.4996938775510205"/>
    <n v="7418.5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x v="4"/>
    <s v="documentary"/>
    <n v="1.1722156398104266"/>
    <n v="49993.5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x v="6"/>
    <s v="mobile games"/>
    <n v="0.37695968274950431"/>
    <n v="29165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x v="0"/>
    <s v="food trucks"/>
    <n v="0.72653061224489801"/>
    <n v="3598.5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x v="7"/>
    <s v="photography books"/>
    <n v="2.6598113207547169"/>
    <n v="7172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x v="6"/>
    <s v="mobile games"/>
    <n v="0.24205617977528091"/>
    <n v="21740.5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x v="1"/>
    <s v="indie rock"/>
    <n v="2.5064935064935064E-2"/>
    <n v="989.5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x v="6"/>
    <s v="video games"/>
    <n v="0.1632979976442874"/>
    <n v="7022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x v="1"/>
    <s v="rock"/>
    <n v="2.7650000000000001"/>
    <n v="3913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x v="3"/>
    <s v="plays"/>
    <n v="0.88803571428571426"/>
    <n v="83399.5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x v="3"/>
    <s v="plays"/>
    <n v="1.6357142857142857"/>
    <n v="3479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x v="4"/>
    <s v="drama"/>
    <n v="9.69"/>
    <n v="6376.5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x v="3"/>
    <s v="plays"/>
    <n v="2.7091376701966716"/>
    <n v="91029.5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x v="2"/>
    <s v="wearables"/>
    <n v="2.8421355932203389"/>
    <n v="42302.5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x v="1"/>
    <s v="indie rock"/>
    <n v="0.04"/>
    <n v="2.5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x v="2"/>
    <s v="web"/>
    <n v="0.58632981676846196"/>
    <n v="54188.5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x v="3"/>
    <s v="plays"/>
    <n v="0.98511111111111116"/>
    <n v="4479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x v="1"/>
    <s v="rock"/>
    <n v="0.43975381008206332"/>
    <n v="38025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x v="1"/>
    <s v="indie rock"/>
    <n v="1.5166315789473683"/>
    <n v="7481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x v="1"/>
    <s v="rock"/>
    <n v="2.2363492063492063"/>
    <n v="7112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x v="5"/>
    <s v="translations"/>
    <n v="2.3975"/>
    <n v="6294.5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x v="4"/>
    <s v="science fiction"/>
    <n v="1.9933333333333334"/>
    <n v="6090.5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x v="3"/>
    <s v="plays"/>
    <n v="1.373448275862069"/>
    <n v="4046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x v="3"/>
    <s v="plays"/>
    <n v="1.009696106362773"/>
    <n v="53671.5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x v="4"/>
    <s v="animation"/>
    <n v="7.9416000000000002"/>
    <n v="81004.5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x v="3"/>
    <s v="plays"/>
    <n v="3.6970000000000001"/>
    <n v="5644.5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x v="1"/>
    <s v="rock"/>
    <n v="0.12818181818181817"/>
    <n v="647.5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x v="4"/>
    <s v="documentary"/>
    <n v="1.3802702702702703"/>
    <n v="2596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x v="3"/>
    <s v="plays"/>
    <n v="0.83813278008298753"/>
    <n v="71591.5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x v="3"/>
    <s v="plays"/>
    <n v="2.0460063224446787"/>
    <n v="98881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x v="1"/>
    <s v="electric music"/>
    <n v="0.44344086021505374"/>
    <n v="2080.5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x v="1"/>
    <s v="rock"/>
    <n v="2.1860294117647059"/>
    <n v="7554.5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x v="3"/>
    <s v="plays"/>
    <n v="1.8603314917127072"/>
    <n v="69934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x v="4"/>
    <s v="animation"/>
    <n v="2.3733830845771142"/>
    <n v="24147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x v="1"/>
    <s v="rock"/>
    <n v="3.0565384615384614"/>
    <n v="49044.5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x v="4"/>
    <s v="shorts"/>
    <n v="0.94142857142857139"/>
    <n v="1665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x v="1"/>
    <s v="rock"/>
    <n v="0.54400000000000004"/>
    <n v="2495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x v="8"/>
    <s v="audio"/>
    <n v="1.1188059701492536"/>
    <n v="3898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x v="0"/>
    <s v="food trucks"/>
    <n v="3.6914814814814814"/>
    <n v="5055.5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x v="3"/>
    <s v="plays"/>
    <n v="0.62930372148859548"/>
    <n v="26489.5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x v="3"/>
    <s v="plays"/>
    <n v="0.6492783505154639"/>
    <n v="3181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x v="1"/>
    <s v="jazz"/>
    <n v="0.18853658536585366"/>
    <n v="791.5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x v="4"/>
    <s v="science fiction"/>
    <n v="0.1675440414507772"/>
    <n v="8206.5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x v="1"/>
    <s v="jazz"/>
    <n v="1.0111290322580646"/>
    <n v="3178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x v="3"/>
    <s v="plays"/>
    <n v="3.4150228310502282"/>
    <n v="76347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x v="2"/>
    <s v="web"/>
    <n v="0.64016666666666666"/>
    <n v="1956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x v="6"/>
    <s v="video games"/>
    <n v="0.5208045977011494"/>
    <n v="2286.5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x v="4"/>
    <s v="documentary"/>
    <n v="3.2240211640211642"/>
    <n v="30921.5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x v="2"/>
    <s v="web"/>
    <n v="1.1950810185185186"/>
    <n v="52434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x v="5"/>
    <s v="translations"/>
    <n v="1.4679775280898877"/>
    <n v="6600.5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x v="1"/>
    <s v="rock"/>
    <n v="9.5057142857142853"/>
    <n v="3392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x v="0"/>
    <s v="food trucks"/>
    <n v="0.72893617021276591"/>
    <n v="3504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x v="3"/>
    <s v="plays"/>
    <n v="0.7900824873096447"/>
    <n v="62942.5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x v="4"/>
    <s v="documentary"/>
    <n v="0.64721518987341775"/>
    <n v="2607.5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x v="5"/>
    <s v="radio &amp; podcasts"/>
    <n v="0.82028169014084507"/>
    <n v="2955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x v="6"/>
    <s v="video games"/>
    <n v="10.376666666666667"/>
    <n v="3164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x v="3"/>
    <s v="plays"/>
    <n v="0.12910076530612244"/>
    <n v="10248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x v="4"/>
    <s v="animation"/>
    <n v="1.5484210526315789"/>
    <n v="96147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x v="3"/>
    <s v="plays"/>
    <n v="7.0991735537190084E-2"/>
    <n v="5662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x v="3"/>
    <s v="plays"/>
    <n v="2.0852773826458035"/>
    <n v="74112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x v="4"/>
    <s v="drama"/>
    <n v="0.99683544303797467"/>
    <n v="4029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x v="3"/>
    <s v="plays"/>
    <n v="2.0159756097560977"/>
    <n v="75483.5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x v="1"/>
    <s v="rock"/>
    <n v="1.6209032258064515"/>
    <n v="89138.5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x v="4"/>
    <s v="documentary"/>
    <n v="3.6436208125445471E-2"/>
    <n v="2597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x v="0"/>
    <s v="food trucks"/>
    <n v="0.05"/>
    <n v="3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x v="2"/>
    <s v="wearables"/>
    <n v="2.0663492063492064"/>
    <n v="6606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x v="3"/>
    <s v="plays"/>
    <n v="1.2823628691983122"/>
    <n v="46158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x v="3"/>
    <s v="plays"/>
    <n v="1.1966037735849056"/>
    <n v="3222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x v="3"/>
    <s v="plays"/>
    <n v="1.7073055242390078"/>
    <n v="77147.5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x v="5"/>
    <s v="nonfiction"/>
    <n v="1.8721212121212121"/>
    <n v="3142.5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x v="1"/>
    <s v="rock"/>
    <n v="1.8838235294117647"/>
    <n v="3282.5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x v="0"/>
    <s v="food trucks"/>
    <n v="1.3129869186046512"/>
    <n v="91448.5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x v="1"/>
    <s v="jazz"/>
    <n v="2.8397435897435899"/>
    <n v="5695.5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x v="4"/>
    <s v="science fiction"/>
    <n v="1.2041999999999999"/>
    <n v="6079.5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x v="3"/>
    <s v="plays"/>
    <n v="4.1905607476635511"/>
    <n v="92881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x v="3"/>
    <s v="plays"/>
    <n v="0.13853658536585367"/>
    <n v="575.5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x v="1"/>
    <s v="electric music"/>
    <n v="1.3943548387096774"/>
    <n v="4418.5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x v="3"/>
    <s v="plays"/>
    <n v="1.74"/>
    <n v="970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x v="3"/>
    <s v="plays"/>
    <n v="1.5549056603773586"/>
    <n v="20964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x v="3"/>
    <s v="plays"/>
    <n v="1.7044705882352942"/>
    <n v="7329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x v="1"/>
    <s v="indie rock"/>
    <n v="1.8951562500000001"/>
    <n v="6183.5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x v="3"/>
    <s v="plays"/>
    <n v="2.4971428571428573"/>
    <n v="1775.5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x v="5"/>
    <s v="nonfiction"/>
    <n v="0.48860523665659616"/>
    <n v="49117.5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x v="3"/>
    <s v="plays"/>
    <n v="0.28461970393057684"/>
    <n v="28202.5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x v="7"/>
    <s v="photography books"/>
    <n v="2.6802325581395348"/>
    <n v="5826.5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x v="3"/>
    <s v="plays"/>
    <n v="6.1980078125000002"/>
    <n v="80406.5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x v="1"/>
    <s v="indie rock"/>
    <n v="3.1301587301587303E-2"/>
    <n v="2990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x v="3"/>
    <s v="plays"/>
    <n v="1.5992152704135738"/>
    <n v="76749.5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x v="7"/>
    <s v="photography books"/>
    <n v="2.793921568627451"/>
    <n v="7340.5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x v="3"/>
    <s v="plays"/>
    <n v="0.77373333333333338"/>
    <n v="2932.5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x v="3"/>
    <s v="plays"/>
    <n v="2.0632812500000002"/>
    <n v="6697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x v="0"/>
    <s v="food trucks"/>
    <n v="6.9424999999999999"/>
    <n v="5631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x v="1"/>
    <s v="indie rock"/>
    <n v="1.5178947368421052"/>
    <n v="1490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x v="3"/>
    <s v="plays"/>
    <n v="0.64582072176949945"/>
    <n v="28113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x v="3"/>
    <s v="plays"/>
    <n v="0.62873684210526315"/>
    <n v="3030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x v="3"/>
    <s v="plays"/>
    <n v="3.1039864864864866"/>
    <n v="93409.5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x v="3"/>
    <s v="plays"/>
    <n v="0.42859916782246882"/>
    <n v="15590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x v="4"/>
    <s v="animation"/>
    <n v="0.83119402985074631"/>
    <n v="2837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x v="4"/>
    <s v="television"/>
    <n v="0.78531302876480547"/>
    <n v="47241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x v="4"/>
    <s v="television"/>
    <n v="1.1409352517985611"/>
    <n v="80428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x v="4"/>
    <s v="animation"/>
    <n v="0.64537683358624176"/>
    <n v="65097.5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x v="3"/>
    <s v="plays"/>
    <n v="0.79411764705882348"/>
    <n v="3407.5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x v="3"/>
    <s v="plays"/>
    <n v="0.11419117647058824"/>
    <n v="4706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x v="4"/>
    <s v="drama"/>
    <n v="0.56186046511627907"/>
    <n v="2438.5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x v="3"/>
    <s v="plays"/>
    <n v="0.16501669449081802"/>
    <n v="10013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x v="3"/>
    <s v="plays"/>
    <n v="1.1996808510638297"/>
    <n v="5735.5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x v="2"/>
    <s v="wearables"/>
    <n v="1.4545652173913044"/>
    <n v="6755.5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x v="3"/>
    <s v="plays"/>
    <n v="2.2138255033557046"/>
    <n v="16680.5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x v="3"/>
    <s v="plays"/>
    <n v="0.48396694214876035"/>
    <n v="42456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x v="1"/>
    <s v="rock"/>
    <n v="0.92911504424778757"/>
    <n v="91590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x v="6"/>
    <s v="video games"/>
    <n v="0.88599797365754818"/>
    <n v="45181.5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x v="5"/>
    <s v="translations"/>
    <n v="0.41399999999999998"/>
    <n v="940.5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x v="0"/>
    <s v="food trucks"/>
    <n v="0.63056795131845844"/>
    <n v="31448.5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x v="3"/>
    <s v="plays"/>
    <n v="0.48482333607230893"/>
    <n v="29802.5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x v="1"/>
    <s v="jazz"/>
    <n v="0.02"/>
    <n v="1.5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x v="4"/>
    <s v="shorts"/>
    <n v="0.88479410269445857"/>
    <n v="88953.5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x v="2"/>
    <s v="web"/>
    <n v="1.2684"/>
    <n v="6546.5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x v="2"/>
    <s v="web"/>
    <n v="23.388333333333332"/>
    <n v="7133.5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x v="1"/>
    <s v="metal"/>
    <n v="5.0838857142857146"/>
    <n v="90476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x v="7"/>
    <s v="photography books"/>
    <n v="1.9147826086956521"/>
    <n v="6738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x v="0"/>
    <s v="food trucks"/>
    <n v="0.42127533783783783"/>
    <n v="25191.5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x v="4"/>
    <s v="science fiction"/>
    <n v="8.2400000000000001E-2"/>
    <n v="419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x v="1"/>
    <s v="rock"/>
    <n v="0.60064638783269964"/>
    <n v="15992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x v="4"/>
    <s v="documentary"/>
    <n v="0.47232808616404309"/>
    <n v="28880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x v="3"/>
    <s v="plays"/>
    <n v="0.81736263736263737"/>
    <n v="3757.5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x v="1"/>
    <s v="jazz"/>
    <n v="0.54187265917603"/>
    <n v="29312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x v="3"/>
    <s v="plays"/>
    <n v="0.97868131868131869"/>
    <n v="4518.5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x v="3"/>
    <s v="plays"/>
    <n v="0.77239999999999998"/>
    <n v="3905.5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x v="1"/>
    <s v="jazz"/>
    <n v="0.33464735516372796"/>
    <n v="13817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x v="4"/>
    <s v="documentary"/>
    <n v="2.3958823529411766"/>
    <n v="6245.5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x v="3"/>
    <s v="plays"/>
    <n v="0.64032258064516134"/>
    <n v="1005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x v="8"/>
    <s v="audio"/>
    <n v="1.7615942028985507"/>
    <n v="6287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x v="3"/>
    <s v="plays"/>
    <n v="0.20338181818181819"/>
    <n v="2834.5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x v="3"/>
    <s v="plays"/>
    <n v="3.5864754098360656"/>
    <n v="88320.5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x v="1"/>
    <s v="indie rock"/>
    <n v="4.6885802469135802"/>
    <n v="38528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x v="3"/>
    <s v="plays"/>
    <n v="1.220563524590164"/>
    <n v="60100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x v="3"/>
    <s v="plays"/>
    <n v="0.55931783729156137"/>
    <n v="57558.5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x v="1"/>
    <s v="indie rock"/>
    <n v="0.43660714285714286"/>
    <n v="1251.5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x v="7"/>
    <s v="photography books"/>
    <n v="0.33538371411833628"/>
    <n v="29234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x v="8"/>
    <s v="audio"/>
    <n v="1.2297938144329896"/>
    <n v="6130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x v="7"/>
    <s v="photography books"/>
    <n v="1.8974959871589085"/>
    <n v="59692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x v="5"/>
    <s v="fiction"/>
    <n v="0.83622641509433959"/>
    <n v="2271.5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x v="4"/>
    <s v="drama"/>
    <n v="0.17968844221105529"/>
    <n v="9047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x v="0"/>
    <s v="food trucks"/>
    <n v="10.365"/>
    <n v="7437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x v="6"/>
    <s v="mobile games"/>
    <n v="0.97405219780219776"/>
    <n v="72388.5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x v="3"/>
    <s v="plays"/>
    <n v="0.86386203150461705"/>
    <n v="80347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x v="3"/>
    <s v="plays"/>
    <n v="1.5016666666666667"/>
    <n v="4106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x v="3"/>
    <s v="plays"/>
    <n v="3.5843478260869563"/>
    <n v="4195.5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x v="5"/>
    <s v="nonfiction"/>
    <n v="5.4285714285714288"/>
    <n v="3855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x v="3"/>
    <s v="plays"/>
    <n v="0.67500714285714281"/>
    <n v="47713.5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x v="2"/>
    <s v="wearables"/>
    <n v="1.9174666666666667"/>
    <n v="7257.5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x v="3"/>
    <s v="plays"/>
    <n v="9.32"/>
    <n v="7124.5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x v="4"/>
    <s v="television"/>
    <n v="4.2927586206896553"/>
    <n v="6312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x v="2"/>
    <s v="web"/>
    <n v="1.0065753424657535"/>
    <n v="3708.5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x v="4"/>
    <s v="documentary"/>
    <n v="2.266111111111111"/>
    <n v="4174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x v="4"/>
    <s v="documentary"/>
    <n v="1.4238"/>
    <n v="3678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x v="1"/>
    <s v="rock"/>
    <n v="0.90633333333333332"/>
    <n v="2757.5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x v="3"/>
    <s v="plays"/>
    <n v="0.63966740576496672"/>
    <n v="58572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x v="3"/>
    <s v="plays"/>
    <n v="0.84131868131868137"/>
    <n v="3867.5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x v="1"/>
    <s v="rock"/>
    <n v="1.3393478260869565"/>
    <n v="6259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x v="3"/>
    <s v="plays"/>
    <n v="0.59042047531992692"/>
    <n v="48888.5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x v="1"/>
    <s v="electric music"/>
    <n v="1.5280062063615205"/>
    <n v="102127.5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x v="2"/>
    <s v="wearables"/>
    <n v="4.466912114014252"/>
    <n v="95475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x v="4"/>
    <s v="drama"/>
    <n v="0.8439189189189189"/>
    <n v="3150.5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x v="2"/>
    <s v="wearables"/>
    <n v="0.03"/>
    <n v="2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x v="3"/>
    <s v="plays"/>
    <n v="1.7502692307692307"/>
    <n v="45917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x v="2"/>
    <s v="wearables"/>
    <n v="0.54137931034482756"/>
    <n v="2396.5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x v="5"/>
    <s v="translations"/>
    <n v="3.1187381703470032"/>
    <n v="99883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x v="4"/>
    <s v="animation"/>
    <n v="1.2278160919540231"/>
    <n v="5399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x v="5"/>
    <s v="nonfiction"/>
    <n v="0.99026517383618151"/>
    <n v="85036.5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x v="2"/>
    <s v="web"/>
    <n v="1.278468634686347"/>
    <n v="69965.5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x v="4"/>
    <s v="drama"/>
    <n v="1.5861643835616439"/>
    <n v="5873.5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x v="3"/>
    <s v="plays"/>
    <n v="7.0705882352941174"/>
    <n v="6078.5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x v="3"/>
    <s v="plays"/>
    <n v="1.4238775510204082"/>
    <n v="7070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x v="3"/>
    <s v="plays"/>
    <n v="1.4786046511627906"/>
    <n v="3241.5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x v="3"/>
    <s v="plays"/>
    <n v="0.20322580645161289"/>
    <n v="637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x v="3"/>
    <s v="plays"/>
    <n v="18.40625"/>
    <n v="7463.5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x v="5"/>
    <s v="radio &amp; podcasts"/>
    <n v="1.6194202898550725"/>
    <n v="5638.5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x v="1"/>
    <s v="rock"/>
    <n v="4.7282077922077921"/>
    <n v="91910.5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x v="6"/>
    <s v="mobile games"/>
    <n v="0.24466101694915254"/>
    <n v="14763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x v="3"/>
    <s v="plays"/>
    <n v="5.1764999999999999"/>
    <n v="5255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x v="4"/>
    <s v="documentary"/>
    <n v="2.4764285714285714"/>
    <n v="7211.5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x v="2"/>
    <s v="wearables"/>
    <n v="1.0020481927710843"/>
    <n v="4307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x v="5"/>
    <s v="fiction"/>
    <n v="1.53"/>
    <n v="5340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x v="3"/>
    <s v="plays"/>
    <n v="0.37091954022988505"/>
    <n v="1632.5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x v="1"/>
    <s v="rock"/>
    <n v="4.3923948220064728E-2"/>
    <n v="2744.5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x v="4"/>
    <s v="documentary"/>
    <n v="1.5650721649484536"/>
    <n v="39471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x v="3"/>
    <s v="plays"/>
    <n v="2.704081632653061"/>
    <n v="6697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x v="3"/>
    <s v="plays"/>
    <n v="1.3405952380952382"/>
    <n v="5691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x v="6"/>
    <s v="mobile games"/>
    <n v="0.50398033126293995"/>
    <n v="49482.5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x v="3"/>
    <s v="plays"/>
    <n v="0.88815837937384901"/>
    <n v="24375.5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x v="2"/>
    <s v="web"/>
    <n v="1.65"/>
    <n v="7433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x v="3"/>
    <s v="plays"/>
    <n v="0.17499999999999999"/>
    <n v="372.5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x v="4"/>
    <s v="drama"/>
    <n v="1.8566071428571429"/>
    <n v="5259.5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x v="2"/>
    <s v="wearables"/>
    <n v="4.1266319444444441"/>
    <n v="59959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x v="2"/>
    <s v="web"/>
    <n v="0.90249999999999997"/>
    <n v="3719.5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x v="1"/>
    <s v="rock"/>
    <n v="0.91984615384615387"/>
    <n v="54371.5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x v="1"/>
    <s v="metal"/>
    <n v="5.2700632911392402"/>
    <n v="42123.5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x v="3"/>
    <s v="plays"/>
    <n v="3.1914285714285713"/>
    <n v="6970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x v="7"/>
    <s v="photography books"/>
    <n v="3.5418867924528303"/>
    <n v="66697.5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x v="5"/>
    <s v="nonfiction"/>
    <n v="0.32896103896103895"/>
    <n v="1281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x v="1"/>
    <s v="indie rock"/>
    <n v="1.358918918918919"/>
    <n v="2604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x v="3"/>
    <s v="plays"/>
    <n v="2.0843373493975904E-2"/>
    <n v="786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x v="1"/>
    <s v="indie rock"/>
    <n v="0.61"/>
    <n v="3145.5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x v="3"/>
    <s v="plays"/>
    <n v="0.30037735849056602"/>
    <n v="804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x v="3"/>
    <s v="plays"/>
    <n v="11.791666666666666"/>
    <n v="7140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x v="1"/>
    <s v="electric music"/>
    <n v="11.260833333333334"/>
    <n v="6817.5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x v="3"/>
    <s v="plays"/>
    <n v="0.12923076923076923"/>
    <n v="260.5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x v="3"/>
    <s v="plays"/>
    <n v="7.12"/>
    <n v="7190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x v="2"/>
    <s v="wearables"/>
    <n v="0.30304347826086958"/>
    <n v="1062.5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x v="2"/>
    <s v="web"/>
    <n v="2.1250896057347672"/>
    <n v="60984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x v="3"/>
    <s v="plays"/>
    <n v="2.2885714285714287"/>
    <n v="5747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x v="4"/>
    <s v="animation"/>
    <n v="0.34959979476654696"/>
    <n v="34375.5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x v="2"/>
    <s v="wearables"/>
    <n v="1.5729069767441861"/>
    <n v="6946.5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x v="5"/>
    <s v="nonfiction"/>
    <n v="2.3230555555555554"/>
    <n v="4316.5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x v="3"/>
    <s v="plays"/>
    <n v="0.92448275862068963"/>
    <n v="2738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x v="7"/>
    <s v="photography books"/>
    <n v="2.5670212765957445"/>
    <n v="6101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x v="3"/>
    <s v="plays"/>
    <n v="1.6847017045454546"/>
    <n v="60904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x v="3"/>
    <s v="plays"/>
    <n v="1.6657777777777778"/>
    <n v="3892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x v="3"/>
    <s v="plays"/>
    <n v="7.7207692307692311"/>
    <n v="5092.5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x v="4"/>
    <s v="drama"/>
    <n v="4.0685714285714285"/>
    <n v="2905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x v="1"/>
    <s v="rock"/>
    <n v="5.6420608108108112"/>
    <n v="84261.5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x v="1"/>
    <s v="electric music"/>
    <n v="0.6842686567164179"/>
    <n v="57944.5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x v="6"/>
    <s v="video games"/>
    <n v="0.34351966873706002"/>
    <n v="8401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x v="1"/>
    <s v="rock"/>
    <n v="6.5545454545454547"/>
    <n v="7293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x v="1"/>
    <s v="jazz"/>
    <n v="1.7725714285714285"/>
    <n v="3152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x v="3"/>
    <s v="plays"/>
    <n v="1.1317857142857144"/>
    <n v="3286.5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x v="1"/>
    <s v="rock"/>
    <n v="7.2818181818181822"/>
    <n v="4079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x v="1"/>
    <s v="indie rock"/>
    <n v="2.0833333333333335"/>
    <n v="4161.5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x v="4"/>
    <s v="science fiction"/>
    <n v="0.31171232876712329"/>
    <n v="6950.5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x v="5"/>
    <s v="translations"/>
    <n v="0.56967078189300413"/>
    <n v="27942.5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x v="3"/>
    <s v="plays"/>
    <n v="2.31"/>
    <n v="5619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x v="6"/>
    <s v="video games"/>
    <n v="0.86867834394904464"/>
    <n v="56258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x v="3"/>
    <s v="plays"/>
    <n v="2.7074418604651163"/>
    <n v="5929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x v="3"/>
    <s v="plays"/>
    <n v="0.49446428571428569"/>
    <n v="1397.5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x v="1"/>
    <s v="indie rock"/>
    <n v="1.1335962566844919"/>
    <n v="87362.5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x v="3"/>
    <s v="plays"/>
    <n v="1.9055555555555554"/>
    <n v="51769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x v="2"/>
    <s v="web"/>
    <n v="1.355"/>
    <n v="3426.5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x v="1"/>
    <s v="rock"/>
    <n v="0.10297872340425532"/>
    <n v="489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x v="3"/>
    <s v="plays"/>
    <n v="0.65544223826714798"/>
    <n v="37412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x v="3"/>
    <s v="plays"/>
    <n v="0.49026652452025588"/>
    <n v="23331.5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x v="4"/>
    <s v="animation"/>
    <n v="7.8792307692307695"/>
    <n v="5208.5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x v="3"/>
    <s v="plays"/>
    <n v="0.80306347746090156"/>
    <n v="44062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x v="4"/>
    <s v="drama"/>
    <n v="1.0629411764705883"/>
    <n v="2792.5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x v="3"/>
    <s v="plays"/>
    <n v="0.50735632183908042"/>
    <n v="2235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x v="4"/>
    <s v="animation"/>
    <n v="2.153137254901961"/>
    <n v="5571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x v="1"/>
    <s v="rock"/>
    <n v="1.4122972972972974"/>
    <n v="5294.5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x v="2"/>
    <s v="web"/>
    <n v="1.1533745781777278"/>
    <n v="52921.5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x v="4"/>
    <s v="animation"/>
    <n v="1.9311940298507462"/>
    <n v="6533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x v="1"/>
    <s v="jazz"/>
    <n v="7.2973333333333334"/>
    <n v="5576.5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x v="1"/>
    <s v="rock"/>
    <n v="0.99663398692810456"/>
    <n v="30926.5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x v="4"/>
    <s v="animation"/>
    <n v="0.88166666666666671"/>
    <n v="1602.5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x v="3"/>
    <s v="plays"/>
    <n v="0.37233333333333335"/>
    <n v="1698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x v="3"/>
    <s v="plays"/>
    <n v="0.30540075309306081"/>
    <n v="28943.5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x v="0"/>
    <s v="food trucks"/>
    <n v="0.25714285714285712"/>
    <n v="273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x v="3"/>
    <s v="plays"/>
    <n v="0.34"/>
    <n v="343.5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x v="5"/>
    <s v="nonfiction"/>
    <n v="11.859090909090909"/>
    <n v="6613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x v="1"/>
    <s v="rock"/>
    <n v="1.2539393939393939"/>
    <n v="4193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x v="4"/>
    <s v="drama"/>
    <n v="0.14394366197183098"/>
    <n v="526.5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x v="6"/>
    <s v="mobile games"/>
    <n v="0.54807692307692313"/>
    <n v="2176.5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x v="2"/>
    <s v="web"/>
    <n v="1.0963157894736841"/>
    <n v="4258.5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x v="3"/>
    <s v="plays"/>
    <n v="1.8847058823529412"/>
    <n v="3264.5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x v="3"/>
    <s v="plays"/>
    <n v="0.87008284023668636"/>
    <n v="37373.5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x v="7"/>
    <s v="photography books"/>
    <n v="2.0291304347826089"/>
    <n v="2386.5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x v="7"/>
    <s v="photography books"/>
    <n v="1.9703225806451612"/>
    <n v="6179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x v="3"/>
    <s v="plays"/>
    <n v="1.07"/>
    <n v="3380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x v="1"/>
    <s v="rock"/>
    <n v="2.6873076923076922"/>
    <n v="3602.5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x v="4"/>
    <s v="documentary"/>
    <n v="0.50845360824742269"/>
    <n v="2499.5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x v="4"/>
    <s v="drama"/>
    <n v="11.802857142857142"/>
    <n v="4169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x v="3"/>
    <s v="plays"/>
    <n v="2.64"/>
    <n v="945.5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x v="0"/>
    <s v="food trucks"/>
    <n v="0.30442307692307691"/>
    <n v="801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x v="4"/>
    <s v="documentary"/>
    <n v="0.62880681818181816"/>
    <n v="45322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x v="3"/>
    <s v="plays"/>
    <n v="1.9312499999999999"/>
    <n v="6290.5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x v="6"/>
    <s v="video games"/>
    <n v="0.77102702702702708"/>
    <n v="35999.5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x v="5"/>
    <s v="nonfiction"/>
    <n v="2.2552763819095478"/>
    <n v="68722.5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x v="6"/>
    <s v="video games"/>
    <n v="2.3940625"/>
    <n v="3864.5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x v="1"/>
    <s v="rock"/>
    <n v="0.921875"/>
    <n v="1493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x v="1"/>
    <s v="rock"/>
    <n v="1.3023333333333333"/>
    <n v="5952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x v="3"/>
    <s v="plays"/>
    <n v="6.1521739130434785"/>
    <n v="7141.5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x v="5"/>
    <s v="nonfiction"/>
    <n v="3.687953216374269"/>
    <n v="95840.5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x v="3"/>
    <s v="plays"/>
    <n v="10.948571428571428"/>
    <n v="3866.5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x v="6"/>
    <s v="video games"/>
    <n v="0.50662921348314605"/>
    <n v="2278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x v="1"/>
    <s v="rock"/>
    <n v="8.0060000000000002"/>
    <n v="6144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x v="4"/>
    <s v="documentary"/>
    <n v="2.9128571428571428"/>
    <n v="7241.5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x v="1"/>
    <s v="rock"/>
    <n v="3.4996666666666667"/>
    <n v="95541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x v="1"/>
    <s v="rock"/>
    <n v="3.5707317073170732"/>
    <n v="7446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x v="5"/>
    <s v="nonfiction"/>
    <n v="1.2648941176470587"/>
    <n v="54398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x v="4"/>
    <s v="shorts"/>
    <n v="3.875"/>
    <n v="7053.5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x v="3"/>
    <s v="plays"/>
    <n v="4.5703571428571426"/>
    <n v="6495.5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x v="4"/>
    <s v="drama"/>
    <n v="2.6669565217391304"/>
    <n v="3108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x v="3"/>
    <s v="plays"/>
    <n v="0.69"/>
    <n v="2484.5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x v="3"/>
    <s v="plays"/>
    <n v="0.51343749999999999"/>
    <n v="2541.5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x v="3"/>
    <s v="plays"/>
    <n v="1.1710526315789473E-2"/>
    <n v="723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x v="7"/>
    <s v="photography books"/>
    <n v="1.089773429454171"/>
    <n v="55025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x v="5"/>
    <s v="translations"/>
    <n v="3.1517592592592591"/>
    <n v="68726.5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x v="5"/>
    <s v="translations"/>
    <n v="1.5769117647058823"/>
    <n v="5444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x v="3"/>
    <s v="plays"/>
    <n v="1.5380821917808218"/>
    <n v="5673.5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x v="2"/>
    <s v="web"/>
    <n v="0.89738979118329465"/>
    <n v="39556.5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x v="1"/>
    <s v="indie rock"/>
    <n v="0.75135802469135804"/>
    <n v="3090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x v="1"/>
    <s v="jazz"/>
    <n v="8.5288135593220336"/>
    <n v="76378.5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x v="3"/>
    <s v="plays"/>
    <n v="1.3890625000000001"/>
    <n v="4575.5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x v="4"/>
    <s v="documentary"/>
    <n v="1.9018181818181819"/>
    <n v="7400.5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x v="3"/>
    <s v="plays"/>
    <n v="1.0024333619948409"/>
    <n v="60058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x v="2"/>
    <s v="web"/>
    <n v="1.4275824175824177"/>
    <n v="6573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x v="2"/>
    <s v="wearables"/>
    <n v="5.6313333333333331"/>
    <n v="4289.5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x v="7"/>
    <s v="photography books"/>
    <n v="0.30715909090909088"/>
    <n v="1368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x v="4"/>
    <s v="documentary"/>
    <n v="0.99397727272727276"/>
    <n v="4420.5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x v="2"/>
    <s v="web"/>
    <n v="1.9754935622317598"/>
    <n v="69720.5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x v="2"/>
    <s v="web"/>
    <n v="5.085"/>
    <n v="2566.5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x v="0"/>
    <s v="food trucks"/>
    <n v="2.3774468085106384"/>
    <n v="5642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x v="4"/>
    <s v="drama"/>
    <n v="3.3846875000000001"/>
    <n v="5501.5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x v="1"/>
    <s v="indie rock"/>
    <n v="1.3308955223880596"/>
    <n v="4612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x v="1"/>
    <s v="electric music"/>
    <n v="2.0779999999999998"/>
    <n v="6314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x v="6"/>
    <s v="video games"/>
    <n v="0.51122448979591839"/>
    <n v="1268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x v="1"/>
    <s v="indie rock"/>
    <n v="6.5205847953216374"/>
    <n v="56484.5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x v="5"/>
    <s v="fiction"/>
    <n v="1.1363099415204678"/>
    <n v="98485.5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x v="3"/>
    <s v="plays"/>
    <n v="1.0237606837606839"/>
    <n v="12204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x v="0"/>
    <s v="food trucks"/>
    <n v="3.5658333333333334"/>
    <n v="4358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x v="4"/>
    <s v="shorts"/>
    <n v="1.3986792452830188"/>
    <n v="3819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x v="0"/>
    <s v="food trucks"/>
    <n v="0.69450000000000001"/>
    <n v="1406.5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x v="3"/>
    <s v="plays"/>
    <n v="0.35534246575342465"/>
    <n v="1328.5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x v="2"/>
    <s v="wearables"/>
    <n v="2.5165000000000002"/>
    <n v="2549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x v="3"/>
    <s v="plays"/>
    <n v="1.0587500000000001"/>
    <n v="4740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x v="3"/>
    <s v="plays"/>
    <n v="1.8742857142857143"/>
    <n v="3322.5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x v="4"/>
    <s v="television"/>
    <n v="3.8678571428571429"/>
    <n v="2816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x v="4"/>
    <s v="shorts"/>
    <n v="3.4707142857142856"/>
    <n v="7363.5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x v="3"/>
    <s v="plays"/>
    <n v="1.8582098765432098"/>
    <n v="76893.5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x v="7"/>
    <s v="photography books"/>
    <n v="0.43241247264770238"/>
    <n v="39971.5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x v="0"/>
    <s v="food trucks"/>
    <n v="1.6243749999999999"/>
    <n v="4048.5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x v="3"/>
    <s v="plays"/>
    <n v="1.8484285714285715"/>
    <n v="6532.5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x v="4"/>
    <s v="drama"/>
    <n v="0.23703520691785052"/>
    <n v="19451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x v="3"/>
    <s v="plays"/>
    <n v="0.89870129870129867"/>
    <n v="3520.5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x v="3"/>
    <s v="plays"/>
    <n v="2.7260419580419581"/>
    <n v="98616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x v="4"/>
    <s v="science fiction"/>
    <n v="1.7004255319148935"/>
    <n v="4036.5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x v="7"/>
    <s v="photography books"/>
    <n v="1.8828503562945369"/>
    <n v="40577.5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x v="7"/>
    <s v="photography books"/>
    <n v="3.4693532338308457"/>
    <n v="71913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x v="1"/>
    <s v="rock"/>
    <n v="0.6917721518987342"/>
    <n v="2766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x v="7"/>
    <s v="photography books"/>
    <n v="0.25433734939759034"/>
    <n v="1084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x v="0"/>
    <s v="food trucks"/>
    <n v="0.77400977995110021"/>
    <n v="63928.5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x v="1"/>
    <s v="metal"/>
    <n v="0.37481481481481482"/>
    <n v="512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x v="5"/>
    <s v="nonfiction"/>
    <n v="5.4379999999999997"/>
    <n v="2745.5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x v="1"/>
    <s v="electric music"/>
    <n v="2.2852189349112426"/>
    <n v="97757.5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x v="3"/>
    <s v="plays"/>
    <n v="0.38948339483394834"/>
    <n v="16058.5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x v="3"/>
    <s v="plays"/>
    <n v="3.7"/>
    <n v="1520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x v="4"/>
    <s v="shorts"/>
    <n v="2.3791176470588233"/>
    <n v="4141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x v="3"/>
    <s v="plays"/>
    <n v="0.64036299765807958"/>
    <n v="55630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x v="3"/>
    <s v="plays"/>
    <n v="1.1827777777777777"/>
    <n v="1090.5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x v="1"/>
    <s v="indie rock"/>
    <n v="0.84824037184594958"/>
    <n v="64785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x v="3"/>
    <s v="plays"/>
    <n v="0.29346153846153844"/>
    <n v="1160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x v="3"/>
    <s v="plays"/>
    <n v="2.0989655172413793"/>
    <n v="6232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x v="1"/>
    <s v="electric music"/>
    <n v="1.697857142857143"/>
    <n v="4815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x v="1"/>
    <s v="indie rock"/>
    <n v="1.1595907738095239"/>
    <n v="78659.5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x v="4"/>
    <s v="documentary"/>
    <n v="2.5859999999999999"/>
    <n v="3961.5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x v="5"/>
    <s v="translations"/>
    <n v="2.3058333333333332"/>
    <n v="7008.5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x v="4"/>
    <s v="documentary"/>
    <n v="1.2821428571428573"/>
    <n v="5484.5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x v="4"/>
    <s v="television"/>
    <n v="1.8870588235294117"/>
    <n v="1632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x v="3"/>
    <s v="plays"/>
    <n v="6.9511889862327911E-2"/>
    <n v="5607.5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x v="0"/>
    <s v="food trucks"/>
    <n v="7.7443434343434348"/>
    <n v="77399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x v="3"/>
    <s v="plays"/>
    <n v="0.27693181818181817"/>
    <n v="1232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x v="4"/>
    <s v="documentary"/>
    <n v="0.52479620323841425"/>
    <n v="47606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x v="1"/>
    <s v="jazz"/>
    <n v="4.0709677419354842"/>
    <n v="6371.5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x v="2"/>
    <s v="web"/>
    <n v="0.02"/>
    <n v="1.5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x v="1"/>
    <s v="rock"/>
    <n v="1.5617857142857143"/>
    <n v="4452.5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x v="2"/>
    <s v="web"/>
    <n v="2.5242857142857145"/>
    <n v="1822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x v="5"/>
    <s v="nonfiction"/>
    <n v="1.729268292682927E-2"/>
    <n v="361.5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x v="5"/>
    <s v="radio &amp; podcasts"/>
    <n v="0.12230769230769231"/>
    <n v="405.5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x v="3"/>
    <s v="plays"/>
    <n v="1.6398734177215191"/>
    <n v="6595.5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x v="4"/>
    <s v="documentary"/>
    <n v="1.6298181818181818"/>
    <n v="4577.5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x v="3"/>
    <s v="plays"/>
    <n v="0.20252747252747252"/>
    <n v="942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x v="6"/>
    <s v="video games"/>
    <n v="3.1924083769633507"/>
    <n v="62942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x v="3"/>
    <s v="plays"/>
    <n v="4.7894444444444444"/>
    <n v="4350.5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x v="3"/>
    <s v="plays"/>
    <n v="0.19556634304207121"/>
    <n v="15255.5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x v="2"/>
    <s v="web"/>
    <n v="1.9894827586206896"/>
    <n v="6000.5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x v="4"/>
    <s v="drama"/>
    <n v="7.95"/>
    <n v="7244.5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x v="4"/>
    <s v="drama"/>
    <n v="0.50621082621082625"/>
    <n v="18029.5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x v="3"/>
    <s v="plays"/>
    <n v="0.57437499999999997"/>
    <n v="1908.5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x v="4"/>
    <s v="television"/>
    <n v="1.5562827640984909"/>
    <n v="98901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x v="7"/>
    <s v="photography books"/>
    <n v="0.36297297297297298"/>
    <n v="697.5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x v="4"/>
    <s v="shorts"/>
    <n v="0.58250000000000002"/>
    <n v="1062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x v="5"/>
    <s v="radio &amp; podcasts"/>
    <n v="2.3739473684210526"/>
    <n v="4588.5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x v="3"/>
    <s v="plays"/>
    <n v="0.58750000000000002"/>
    <n v="10570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x v="4"/>
    <s v="animation"/>
    <n v="1.8256603773584905"/>
    <n v="4965.5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x v="2"/>
    <s v="web"/>
    <n v="7.5436408977556111E-3"/>
    <n v="624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x v="1"/>
    <s v="world music"/>
    <n v="1.7595330739299611"/>
    <n v="46350.5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x v="3"/>
    <s v="plays"/>
    <n v="2.3788235294117648"/>
    <n v="2042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x v="3"/>
    <s v="plays"/>
    <n v="4.8805076142131982"/>
    <n v="97290.5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x v="3"/>
    <s v="plays"/>
    <n v="2.2406666666666668"/>
    <n v="3393.5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x v="0"/>
    <s v="food trucks"/>
    <n v="0.18126436781609195"/>
    <n v="796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x v="3"/>
    <s v="plays"/>
    <n v="0.45847222222222223"/>
    <n v="1669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x v="2"/>
    <s v="web"/>
    <n v="1.1731541218637993"/>
    <n v="100081.5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x v="3"/>
    <s v="plays"/>
    <n v="2.173090909090909"/>
    <n v="6068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x v="3"/>
    <s v="plays"/>
    <n v="1.1228571428571428"/>
    <n v="2007.5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x v="3"/>
    <s v="plays"/>
    <n v="0.72518987341772156"/>
    <n v="2920.5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x v="1"/>
    <s v="rock"/>
    <n v="2.1230434782608696"/>
    <n v="2513.5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x v="3"/>
    <s v="plays"/>
    <n v="2.3974657534246577"/>
    <n v="88458.5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x v="3"/>
    <s v="plays"/>
    <n v="1.8193548387096774"/>
    <n v="5692.5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x v="3"/>
    <s v="plays"/>
    <n v="1.6413114754098361"/>
    <n v="5072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x v="3"/>
    <s v="plays"/>
    <n v="1.6375968992248063E-2"/>
    <n v="855.5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x v="4"/>
    <s v="documentary"/>
    <n v="0.49643859649122807"/>
    <n v="42933.5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x v="5"/>
    <s v="fiction"/>
    <n v="1.0970652173913042"/>
    <n v="5094.5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x v="6"/>
    <s v="video games"/>
    <n v="0.49217948717948717"/>
    <n v="1953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x v="2"/>
    <s v="web"/>
    <n v="0.62232323232323228"/>
    <n v="3113.5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x v="3"/>
    <s v="plays"/>
    <n v="0.1305813953488372"/>
    <n v="2846.5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x v="3"/>
    <s v="plays"/>
    <n v="0.64635416666666667"/>
    <n v="3136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x v="0"/>
    <s v="food trucks"/>
    <n v="1.5958666666666668"/>
    <n v="6041.5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x v="7"/>
    <s v="photography books"/>
    <n v="0.81420000000000003"/>
    <n v="4202.5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x v="7"/>
    <s v="photography books"/>
    <n v="0.32444767441860467"/>
    <n v="28748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x v="3"/>
    <s v="plays"/>
    <n v="9.9141184124918666E-2"/>
    <n v="7709.5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x v="3"/>
    <s v="plays"/>
    <n v="0.26694444444444443"/>
    <n v="487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x v="4"/>
    <s v="documentary"/>
    <n v="0.62957446808510642"/>
    <n v="3039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x v="2"/>
    <s v="web"/>
    <n v="1.6135593220338984"/>
    <n v="4861.5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x v="3"/>
    <s v="plays"/>
    <n v="0.05"/>
    <n v="3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x v="1"/>
    <s v="rock"/>
    <n v="10.969379310344827"/>
    <n v="80307.5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x v="4"/>
    <s v="documentary"/>
    <n v="0.70094158075601376"/>
    <n v="52126.5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x v="4"/>
    <s v="science fiction"/>
    <n v="0.6"/>
    <n v="1000.5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x v="2"/>
    <s v="web"/>
    <n v="3.6709859154929578"/>
    <n v="78966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x v="3"/>
    <s v="plays"/>
    <n v="11.09"/>
    <n v="3921.5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x v="4"/>
    <s v="science fiction"/>
    <n v="0.19028784648187633"/>
    <n v="18264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x v="3"/>
    <s v="plays"/>
    <n v="1.2687755102040816"/>
    <n v="6282.5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x v="4"/>
    <s v="animation"/>
    <n v="7.3463636363636367"/>
    <n v="4096.5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x v="5"/>
    <s v="translations"/>
    <n v="4.5731034482758622E-2"/>
    <n v="3380.5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x v="2"/>
    <s v="web"/>
    <n v="0.85054545454545449"/>
    <n v="2366.5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x v="5"/>
    <s v="translations"/>
    <n v="1.1929824561403508"/>
    <n v="3477.5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x v="0"/>
    <s v="food trucks"/>
    <n v="2.9602777777777778"/>
    <n v="5461.5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x v="7"/>
    <s v="photography books"/>
    <n v="0.84694915254237291"/>
    <n v="2555.5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x v="3"/>
    <s v="plays"/>
    <n v="3.5578378378378379"/>
    <n v="6659.5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x v="1"/>
    <s v="rock"/>
    <n v="3.8640909090909092"/>
    <n v="4354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x v="3"/>
    <s v="plays"/>
    <n v="7.9223529411764702"/>
    <n v="6856.5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x v="1"/>
    <s v="world music"/>
    <n v="1.3703393665158372"/>
    <n v="61355.5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x v="0"/>
    <s v="food trucks"/>
    <n v="3.3820833333333336"/>
    <n v="4115.5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x v="3"/>
    <s v="plays"/>
    <n v="1.0822784810126582"/>
    <n v="4321.5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x v="3"/>
    <s v="plays"/>
    <n v="0.60757639620653314"/>
    <n v="29126.5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x v="4"/>
    <s v="television"/>
    <n v="0.27725490196078434"/>
    <n v="719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x v="2"/>
    <s v="web"/>
    <n v="2.283934426229508"/>
    <n v="49602.5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x v="3"/>
    <s v="plays"/>
    <n v="0.21615194054500414"/>
    <n v="13214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x v="1"/>
    <s v="indie rock"/>
    <n v="3.73875"/>
    <n v="1511.5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x v="3"/>
    <s v="plays"/>
    <n v="1.5492592592592593"/>
    <n v="4250.5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x v="3"/>
    <s v="plays"/>
    <n v="3.2214999999999998"/>
    <n v="6513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x v="0"/>
    <s v="food trucks"/>
    <n v="0.73957142857142855"/>
    <n v="2622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x v="6"/>
    <s v="video games"/>
    <n v="8.641"/>
    <n v="4366.5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x v="3"/>
    <s v="plays"/>
    <n v="1.432624584717608"/>
    <n v="43629.5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x v="5"/>
    <s v="nonfiction"/>
    <n v="0.40281762295081969"/>
    <n v="39686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x v="2"/>
    <s v="web"/>
    <n v="1.7822388059701493"/>
    <n v="6132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x v="4"/>
    <s v="documentary"/>
    <n v="0.84930555555555554"/>
    <n v="3095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x v="4"/>
    <s v="documentary"/>
    <n v="1.4593648334624323"/>
    <n v="95365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x v="3"/>
    <s v="plays"/>
    <n v="1.5246153846153847"/>
    <n v="5145.5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x v="1"/>
    <s v="rock"/>
    <n v="0.67129542790152408"/>
    <n v="59464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x v="1"/>
    <s v="rock"/>
    <n v="0.40307692307692305"/>
    <n v="1618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x v="4"/>
    <s v="documentary"/>
    <n v="2.1679032258064517"/>
    <n v="6960.5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x v="5"/>
    <s v="radio &amp; podcasts"/>
    <n v="0.52117021276595743"/>
    <n v="2481.5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x v="5"/>
    <s v="translations"/>
    <n v="4.9958333333333336"/>
    <n v="6108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x v="4"/>
    <s v="drama"/>
    <n v="0.87679487179487181"/>
    <n v="3451.5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x v="1"/>
    <s v="rock"/>
    <n v="1.131734693877551"/>
    <n v="5666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x v="4"/>
    <s v="drama"/>
    <n v="4.2654838709677421"/>
    <n v="6677.5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x v="7"/>
    <s v="photography books"/>
    <n v="0.77632653061224488"/>
    <n v="3841.5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x v="5"/>
    <s v="translations"/>
    <n v="0.52496810772501767"/>
    <n v="37457.5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x v="0"/>
    <s v="food trucks"/>
    <n v="1.5746762589928058"/>
    <n v="77629.5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x v="3"/>
    <s v="plays"/>
    <n v="0.72939393939393937"/>
    <n v="2463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x v="3"/>
    <s v="plays"/>
    <n v="0.60565789473684206"/>
    <n v="2371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x v="1"/>
    <s v="indie rock"/>
    <n v="0.5679129129129129"/>
    <n v="19098.5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x v="0"/>
    <s v="food trucks"/>
    <n v="0.56542754275427543"/>
    <n v="31970.5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75490-AD8B-084B-A8CE-948EC580475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433C8-5AAD-924A-BDF1-F1A3441D58F3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1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h="1"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</pivotFields>
  <rowFields count="1">
    <field x="15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Piv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4F8D1-1671-B141-95E9-E117C4E8C491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AA86-A13F-EA45-9C94-C77B2B9E8760}">
  <sheetPr codeName="Sheet1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57" width="28.5" bestFit="1" customWidth="1"/>
    <col min="58" max="58" width="13" bestFit="1" customWidth="1"/>
    <col min="59" max="420" width="30.83203125" bestFit="1" customWidth="1"/>
    <col min="421" max="421" width="10.5" bestFit="1" customWidth="1"/>
    <col min="422" max="435" width="15.33203125" bestFit="1" customWidth="1"/>
    <col min="436" max="436" width="8.83203125" bestFit="1" customWidth="1"/>
    <col min="437" max="992" width="30.1640625" bestFit="1" customWidth="1"/>
    <col min="993" max="993" width="14.16406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2033</v>
      </c>
    </row>
    <row r="4" spans="1:6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2039</v>
      </c>
      <c r="E8">
        <v>4</v>
      </c>
      <c r="F8">
        <v>4</v>
      </c>
    </row>
    <row r="9" spans="1:6" x14ac:dyDescent="0.2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09C6-8118-164E-9A3F-B12B6E5CFE83}">
  <sheetPr codeName="Sheet2"/>
  <dimension ref="A1:F21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16.83203125" bestFit="1" customWidth="1"/>
    <col min="9" max="9" width="15.6640625" bestFit="1" customWidth="1"/>
    <col min="10" max="10" width="21.6640625" bestFit="1" customWidth="1"/>
    <col min="11" max="11" width="20.5" bestFit="1" customWidth="1"/>
  </cols>
  <sheetData>
    <row r="1" spans="1:6" x14ac:dyDescent="0.2">
      <c r="A1" s="6" t="s">
        <v>6</v>
      </c>
      <c r="B1" t="s">
        <v>26</v>
      </c>
    </row>
    <row r="3" spans="1:6" x14ac:dyDescent="0.2">
      <c r="A3" s="6" t="s">
        <v>2063</v>
      </c>
      <c r="B3" s="6" t="s">
        <v>2033</v>
      </c>
    </row>
    <row r="4" spans="1:6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2056</v>
      </c>
      <c r="E5">
        <v>1</v>
      </c>
      <c r="F5">
        <v>1</v>
      </c>
    </row>
    <row r="6" spans="1:6" x14ac:dyDescent="0.2">
      <c r="A6" s="7" t="s">
        <v>2051</v>
      </c>
      <c r="C6">
        <v>1</v>
      </c>
      <c r="D6">
        <v>1</v>
      </c>
      <c r="E6">
        <v>1</v>
      </c>
      <c r="F6">
        <v>3</v>
      </c>
    </row>
    <row r="7" spans="1:6" x14ac:dyDescent="0.2">
      <c r="A7" s="7" t="s">
        <v>2052</v>
      </c>
      <c r="C7">
        <v>1</v>
      </c>
      <c r="E7">
        <v>3</v>
      </c>
      <c r="F7">
        <v>4</v>
      </c>
    </row>
    <row r="8" spans="1:6" x14ac:dyDescent="0.2">
      <c r="A8" s="7" t="s">
        <v>2047</v>
      </c>
      <c r="B8">
        <v>1</v>
      </c>
      <c r="C8">
        <v>1</v>
      </c>
      <c r="E8">
        <v>1</v>
      </c>
      <c r="F8">
        <v>3</v>
      </c>
    </row>
    <row r="9" spans="1:6" x14ac:dyDescent="0.2">
      <c r="A9" s="7" t="s">
        <v>2053</v>
      </c>
      <c r="E9">
        <v>1</v>
      </c>
      <c r="F9">
        <v>1</v>
      </c>
    </row>
    <row r="10" spans="1:6" x14ac:dyDescent="0.2">
      <c r="A10" s="7" t="s">
        <v>2060</v>
      </c>
      <c r="E10">
        <v>1</v>
      </c>
      <c r="F10">
        <v>1</v>
      </c>
    </row>
    <row r="11" spans="1:6" x14ac:dyDescent="0.2">
      <c r="A11" s="7" t="s">
        <v>2061</v>
      </c>
      <c r="E11">
        <v>1</v>
      </c>
      <c r="F11">
        <v>1</v>
      </c>
    </row>
    <row r="12" spans="1:6" x14ac:dyDescent="0.2">
      <c r="A12" s="7" t="s">
        <v>2055</v>
      </c>
      <c r="E12">
        <v>1</v>
      </c>
      <c r="F12">
        <v>1</v>
      </c>
    </row>
    <row r="13" spans="1:6" x14ac:dyDescent="0.2">
      <c r="A13" s="7" t="s">
        <v>2058</v>
      </c>
      <c r="C13">
        <v>2</v>
      </c>
      <c r="E13">
        <v>1</v>
      </c>
      <c r="F13">
        <v>3</v>
      </c>
    </row>
    <row r="14" spans="1:6" x14ac:dyDescent="0.2">
      <c r="A14" s="7" t="s">
        <v>2050</v>
      </c>
      <c r="C14">
        <v>5</v>
      </c>
      <c r="E14">
        <v>6</v>
      </c>
      <c r="F14">
        <v>11</v>
      </c>
    </row>
    <row r="15" spans="1:6" x14ac:dyDescent="0.2">
      <c r="A15" s="7" t="s">
        <v>2059</v>
      </c>
      <c r="C15">
        <v>1</v>
      </c>
      <c r="F15">
        <v>1</v>
      </c>
    </row>
    <row r="16" spans="1:6" x14ac:dyDescent="0.2">
      <c r="A16" s="7" t="s">
        <v>2048</v>
      </c>
      <c r="B16">
        <v>1</v>
      </c>
      <c r="C16">
        <v>2</v>
      </c>
      <c r="F16">
        <v>3</v>
      </c>
    </row>
    <row r="17" spans="1:6" x14ac:dyDescent="0.2">
      <c r="A17" s="7" t="s">
        <v>2062</v>
      </c>
      <c r="C17">
        <v>1</v>
      </c>
      <c r="E17">
        <v>1</v>
      </c>
      <c r="F17">
        <v>2</v>
      </c>
    </row>
    <row r="18" spans="1:6" x14ac:dyDescent="0.2">
      <c r="A18" s="7" t="s">
        <v>2057</v>
      </c>
      <c r="C18">
        <v>1</v>
      </c>
      <c r="E18">
        <v>1</v>
      </c>
      <c r="F18">
        <v>2</v>
      </c>
    </row>
    <row r="19" spans="1:6" x14ac:dyDescent="0.2">
      <c r="A19" s="7" t="s">
        <v>2054</v>
      </c>
      <c r="E19">
        <v>1</v>
      </c>
      <c r="F19">
        <v>1</v>
      </c>
    </row>
    <row r="20" spans="1:6" x14ac:dyDescent="0.2">
      <c r="A20" s="7" t="s">
        <v>2049</v>
      </c>
      <c r="C20">
        <v>1</v>
      </c>
      <c r="E20">
        <v>4</v>
      </c>
      <c r="F20">
        <v>5</v>
      </c>
    </row>
    <row r="21" spans="1:6" x14ac:dyDescent="0.2">
      <c r="A21" s="7" t="s">
        <v>2034</v>
      </c>
      <c r="B21">
        <v>2</v>
      </c>
      <c r="C21">
        <v>16</v>
      </c>
      <c r="D21">
        <v>1</v>
      </c>
      <c r="E21">
        <v>24</v>
      </c>
      <c r="F21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4259-91AB-6242-B68D-844101B3EABC}">
  <dimension ref="A1:H13"/>
  <sheetViews>
    <sheetView zoomScale="97" zoomScaleNormal="97" workbookViewId="0">
      <selection activeCell="B18" sqref="B18"/>
    </sheetView>
  </sheetViews>
  <sheetFormatPr baseColWidth="10" defaultRowHeight="16" x14ac:dyDescent="0.2"/>
  <cols>
    <col min="1" max="1" width="34.33203125" customWidth="1"/>
    <col min="2" max="2" width="17.1640625" customWidth="1"/>
    <col min="3" max="3" width="14.33203125" customWidth="1"/>
    <col min="4" max="4" width="15.1640625" customWidth="1"/>
    <col min="5" max="5" width="15" customWidth="1"/>
    <col min="6" max="6" width="22" customWidth="1"/>
    <col min="7" max="7" width="18.6640625" customWidth="1"/>
    <col min="8" max="8" width="20.5" customWidth="1"/>
  </cols>
  <sheetData>
    <row r="1" spans="1:8" x14ac:dyDescent="0.2">
      <c r="A1" t="s">
        <v>2078</v>
      </c>
      <c r="B1" t="s">
        <v>2079</v>
      </c>
      <c r="C1" t="s">
        <v>2080</v>
      </c>
      <c r="D1" t="s">
        <v>2081</v>
      </c>
      <c r="E1" t="s">
        <v>2082</v>
      </c>
      <c r="F1" t="s">
        <v>2083</v>
      </c>
      <c r="G1" t="s">
        <v>2084</v>
      </c>
      <c r="H1" t="s">
        <v>2085</v>
      </c>
    </row>
    <row r="2" spans="1:8" x14ac:dyDescent="0.2">
      <c r="A2" t="s">
        <v>2086</v>
      </c>
      <c r="B2">
        <f>COUNTIFS(Crowdfunding!F2:F1001,"successful",Crowdfunding!D2:D1001,"&lt;=1000")</f>
        <v>36</v>
      </c>
      <c r="C2">
        <f>COUNTIFS(Crowdfunding!F2:F1001,"failed",Crowdfunding!D2:D1001,"&lt;=1000")</f>
        <v>21</v>
      </c>
      <c r="D2">
        <f>COUNTIFS(Crowdfunding!F2:F1001,"cancelled",Crowdfunding!D2:D1001,"&lt;=1000")</f>
        <v>0</v>
      </c>
      <c r="E2">
        <f>SUM(B2:D2)</f>
        <v>57</v>
      </c>
      <c r="F2" s="11">
        <f>B2/E2</f>
        <v>0.63157894736842102</v>
      </c>
      <c r="G2" s="11">
        <f>C2/E2</f>
        <v>0.36842105263157893</v>
      </c>
      <c r="H2" s="11">
        <f>D2/E2</f>
        <v>0</v>
      </c>
    </row>
    <row r="3" spans="1:8" ht="18" x14ac:dyDescent="0.2">
      <c r="A3" s="10" t="s">
        <v>2087</v>
      </c>
      <c r="B3">
        <f>COUNTIFS(Crowdfunding!F2:F1001,"successful",Crowdfunding!D2:D1001,"&gt;=1000", Crowdfunding!D2:D1001, "&lt;=4999")</f>
        <v>191</v>
      </c>
      <c r="C3">
        <f>COUNTIFS(Crowdfunding!F2:F1001,"failed",Crowdfunding!D2:D1001,"&gt;=1000", Crowdfunding!D2:D1001, "&lt;=4999")</f>
        <v>38</v>
      </c>
      <c r="D3">
        <f>COUNTIFS(Crowdfunding!F2:F1001,"canceled",Crowdfunding!D2:D1001,"&gt;=1000", Crowdfunding!D2:D1001, 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ht="18" x14ac:dyDescent="0.2">
      <c r="A4" s="10" t="s">
        <v>2088</v>
      </c>
      <c r="B4">
        <f>COUNTIFS(Crowdfunding!F2:F1001,"successful",Crowdfunding!D2:D1001,"&gt;=5000", Crowdfunding!D2:D1001, "&lt;=9999")</f>
        <v>164</v>
      </c>
      <c r="C4">
        <f>COUNTIFS(Crowdfunding!F2:F1001,"failed",Crowdfunding!D2:D1001,"&gt;=5000", Crowdfunding!D2:D1001, "&lt;=9999")</f>
        <v>126</v>
      </c>
      <c r="D4">
        <f>COUNTIFS(Crowdfunding!F2:F1001,"canceled",Crowdfunding!D2:D1001,"&gt;=5000", Crowdfunding!D2:D1001,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ht="18" x14ac:dyDescent="0.2">
      <c r="A5" s="10" t="s">
        <v>2089</v>
      </c>
      <c r="B5">
        <f>COUNTIFS(Crowdfunding!F2:F1001,"successful",Crowdfunding!D2:D1001,"&gt;=10000", Crowdfunding!D2:D1001, "&lt;=14999")</f>
        <v>4</v>
      </c>
      <c r="C5">
        <f>COUNTIFS(Crowdfunding!F2:F1001,"failed",Crowdfunding!D2:D1001,"&gt;=10000", Crowdfunding!D2:D1001, "&lt;=14999")</f>
        <v>5</v>
      </c>
      <c r="D5">
        <f>COUNTIFS(Crowdfunding!F2:F1002,"canceled",Crowdfunding!D2:D1002,"&gt;=10000", Crowdfunding!D2:D1002,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ht="18" x14ac:dyDescent="0.2">
      <c r="A6" s="10" t="s">
        <v>2090</v>
      </c>
      <c r="B6">
        <f>COUNTIFS(Crowdfunding!F2:F1001,"successful",Crowdfunding!D2:D1001,"&gt;=15000", Crowdfunding!D2:D1001, "&lt;=19999")</f>
        <v>10</v>
      </c>
      <c r="C6">
        <f>COUNTIFS(Crowdfunding!F2:F1001,"failed",Crowdfunding!D2:D1001,"&gt;=15000", Crowdfunding!D2:D1001, "&lt;=19999")</f>
        <v>0</v>
      </c>
      <c r="D6">
        <f>COUNTIFS(Crowdfunding!F2:F1001,"canceled",Crowdfunding!D2:D1001,"&gt;=15000", Crowdfunding!D2:D1001,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ht="18" x14ac:dyDescent="0.2">
      <c r="A7" s="10" t="s">
        <v>2091</v>
      </c>
      <c r="B7">
        <f>COUNTIFS(Crowdfunding!F2:F1001,"successful",Crowdfunding!D2:D1001,"&gt;=20000", Crowdfunding!D2:D1001, "&lt;=24999")</f>
        <v>7</v>
      </c>
      <c r="C7">
        <f>COUNTIFS(Crowdfunding!F2:F1001,"failed",Crowdfunding!D2:D1001,"&gt;=20000, Crowdfunding!D2:D1001, "&lt;="24999")</f>
        <v>0</v>
      </c>
      <c r="D7">
        <f>COUNTIFS(Crowdfunding!F2:F1001,"canceled",Crowdfunding!D2:D1001,"&gt;=20000", Crowdfunding!D2:D1001,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ht="18" x14ac:dyDescent="0.2">
      <c r="A8" s="10" t="s">
        <v>2092</v>
      </c>
      <c r="B8">
        <f>COUNTIFS(Crowdfunding!F2:F1001,"successful",Crowdfunding!D2:D1001,"&gt;=25000", Crowdfunding!D2:D1001, "&lt;=29999")</f>
        <v>11</v>
      </c>
      <c r="C8">
        <f>COUNTIFS(Crowdfunding!F2:F1001,"failed",Crowdfunding!D2:D1001,"&gt;=25000", Crowdfunding!D2:D1001, "&lt;=29999")</f>
        <v>3</v>
      </c>
      <c r="D8">
        <f>COUNTIFS(Crowdfunding!F2:F1001,"canceled",Crowdfunding!D2:D1001,"&gt;=25000", Crowdfunding!D2:D1001,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ht="18" x14ac:dyDescent="0.2">
      <c r="A9" s="10" t="s">
        <v>2093</v>
      </c>
      <c r="B9">
        <f>COUNTIFS(Crowdfunding!F2:F1001,"successful",Crowdfunding!D2:D1001,"&gt;=30000", Crowdfunding!D2:D1001, "&lt;=34999")</f>
        <v>7</v>
      </c>
      <c r="C9">
        <f>COUNTIFS(Crowdfunding!F2:F1001,"failed",Crowdfunding!D2:D1001,"&gt;=30000", Crowdfunding!D2:D1001, "&lt;=34999")</f>
        <v>0</v>
      </c>
      <c r="D9">
        <f>COUNTIFS(Crowdfunding!F2:F1001,"canceled",Crowdfunding!D2:D1001,"&gt;=30000", Crowdfunding!D2:D1001,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ht="18" x14ac:dyDescent="0.2">
      <c r="A10" s="10" t="s">
        <v>2094</v>
      </c>
      <c r="B10">
        <f>COUNTIFS(Crowdfunding!F2:F1001,"successful",Crowdfunding!D2:D1001,"&gt;=35000", Crowdfunding!D2:D1001, "&lt;=39999")</f>
        <v>8</v>
      </c>
      <c r="C10">
        <f>COUNTIFS(Crowdfunding!F2:F1001,"failed",Crowdfunding!D2:D1001,"&gt;=35000", Crowdfunding!D2:D1001, "&lt;=39999")</f>
        <v>3</v>
      </c>
      <c r="D10">
        <f>COUNTIFS(Crowdfunding!F2:F1001,"canceled",Crowdfunding!D2:D1001,"&gt;=35000", Crowdfunding!D2:D1001,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ht="18" x14ac:dyDescent="0.2">
      <c r="A11" s="10" t="s">
        <v>2095</v>
      </c>
      <c r="B11">
        <f>COUNTIFS(Crowdfunding!F2:F1001,"successful",Crowdfunding!D2:D1001,"&gt;=40000", Crowdfunding!D2:D1001, "&lt;=44999")</f>
        <v>11</v>
      </c>
      <c r="C11">
        <f>COUNTIFS(Crowdfunding!F2:F1001,"failed",Crowdfunding!D2:D1001,"&gt;=40000", Crowdfunding!D2:D1001, "&lt;=44999")</f>
        <v>3</v>
      </c>
      <c r="D11">
        <f>COUNTIFS(Crowdfunding!F2:F1001,"canceled",Crowdfunding!D2:D1001,"&gt;=40000", Crowdfunding!D2:D1001,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ht="18" x14ac:dyDescent="0.2">
      <c r="A12" s="10" t="s">
        <v>2096</v>
      </c>
      <c r="B12">
        <f>COUNTIFS(Crowdfunding!F2:F1001,"successful",Crowdfunding!D2:D1001,"&gt;=45000", Crowdfunding!D2:D1001, "&lt;=49999")</f>
        <v>8</v>
      </c>
      <c r="C12">
        <f>COUNTIFS(Crowdfunding!F2:F1001,"failed",Crowdfunding!D2:D1001,"&gt;=45000", Crowdfunding!D2:D1001, "&lt;=49999")</f>
        <v>3</v>
      </c>
      <c r="D12">
        <f>COUNTIFS(Crowdfunding!F2:F1001,"canceled",Crowdfunding!D2:D1001,"&gt;=45000", Crowdfunding!D2:D1001,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18" x14ac:dyDescent="0.2">
      <c r="A13" s="10" t="s">
        <v>2097</v>
      </c>
      <c r="B13">
        <f>COUNTIFS(Crowdfunding!F2:F1001,"successful",Crowdfunding!D2:D1001,"&gt;=50000")</f>
        <v>114</v>
      </c>
      <c r="C13">
        <f>COUNTIFS(Crowdfunding!F2:F1001,"failed",Crowdfunding!E2:E1001,"&gt;=50000")</f>
        <v>100</v>
      </c>
      <c r="D13">
        <f>COUNTIFS(Crowdfunding!F2:F1001,"canceled,Crowdfunding!F2:F1001,"&gt;="50000")</f>
        <v>0</v>
      </c>
      <c r="E13">
        <f t="shared" si="0"/>
        <v>214</v>
      </c>
      <c r="F13" s="11">
        <f t="shared" si="1"/>
        <v>0.53271028037383172</v>
      </c>
      <c r="G13" s="11">
        <f t="shared" si="2"/>
        <v>0.46728971962616822</v>
      </c>
      <c r="H13" s="11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9929-B474-664A-964A-39E5C3C6448D}">
  <dimension ref="A2:F18"/>
  <sheetViews>
    <sheetView topLeftCell="A5" workbookViewId="0">
      <selection activeCell="F10" sqref="F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2031</v>
      </c>
      <c r="B2" t="s">
        <v>2046</v>
      </c>
    </row>
    <row r="4" spans="1:6" x14ac:dyDescent="0.2">
      <c r="A4" s="6" t="s">
        <v>2045</v>
      </c>
      <c r="B4" s="6" t="s">
        <v>2033</v>
      </c>
    </row>
    <row r="5" spans="1:6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2066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2067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2068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2076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2069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2070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2071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2074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2072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68BC-50B4-7C40-AF74-8DFF601C5085}">
  <dimension ref="A1:I566"/>
  <sheetViews>
    <sheetView tabSelected="1" workbookViewId="0">
      <selection activeCell="H25" sqref="H25"/>
    </sheetView>
  </sheetViews>
  <sheetFormatPr baseColWidth="10" defaultRowHeight="16" x14ac:dyDescent="0.2"/>
  <cols>
    <col min="8" max="8" width="77.6640625" customWidth="1"/>
  </cols>
  <sheetData>
    <row r="1" spans="1:9" x14ac:dyDescent="0.2">
      <c r="A1" t="s">
        <v>4</v>
      </c>
      <c r="B1" t="s">
        <v>5</v>
      </c>
      <c r="D1" t="s">
        <v>4</v>
      </c>
      <c r="E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</row>
    <row r="4" spans="1:9" x14ac:dyDescent="0.2">
      <c r="A4" t="s">
        <v>20</v>
      </c>
      <c r="B4">
        <v>174</v>
      </c>
      <c r="D4" t="s">
        <v>14</v>
      </c>
      <c r="E4">
        <v>53</v>
      </c>
    </row>
    <row r="5" spans="1:9" x14ac:dyDescent="0.2">
      <c r="A5" t="s">
        <v>20</v>
      </c>
      <c r="B5">
        <v>227</v>
      </c>
      <c r="D5" t="s">
        <v>14</v>
      </c>
      <c r="E5">
        <v>18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H6" t="s">
        <v>2107</v>
      </c>
    </row>
    <row r="7" spans="1:9" ht="25" x14ac:dyDescent="0.25">
      <c r="A7" t="s">
        <v>20</v>
      </c>
      <c r="B7">
        <v>98</v>
      </c>
      <c r="D7" t="s">
        <v>14</v>
      </c>
      <c r="E7">
        <v>27</v>
      </c>
      <c r="H7" s="12" t="s">
        <v>2104</v>
      </c>
      <c r="I7">
        <f>AVERAGE(B2:B1001)</f>
        <v>851.14690265486729</v>
      </c>
    </row>
    <row r="8" spans="1:9" ht="25" x14ac:dyDescent="0.25">
      <c r="A8" t="s">
        <v>20</v>
      </c>
      <c r="B8">
        <v>100</v>
      </c>
      <c r="D8" t="s">
        <v>14</v>
      </c>
      <c r="E8">
        <v>55</v>
      </c>
      <c r="H8" s="12" t="s">
        <v>2105</v>
      </c>
      <c r="I8">
        <f>MEDIAN(B2:B1001)</f>
        <v>201</v>
      </c>
    </row>
    <row r="9" spans="1:9" ht="25" x14ac:dyDescent="0.25">
      <c r="A9" t="s">
        <v>20</v>
      </c>
      <c r="B9">
        <v>1249</v>
      </c>
      <c r="D9" t="s">
        <v>14</v>
      </c>
      <c r="E9">
        <v>200</v>
      </c>
      <c r="H9" s="12" t="s">
        <v>2100</v>
      </c>
      <c r="I9">
        <f>MIN(B2:B1001)</f>
        <v>16</v>
      </c>
    </row>
    <row r="10" spans="1:9" ht="25" x14ac:dyDescent="0.25">
      <c r="A10" t="s">
        <v>20</v>
      </c>
      <c r="B10">
        <v>1396</v>
      </c>
      <c r="D10" t="s">
        <v>14</v>
      </c>
      <c r="E10">
        <v>452</v>
      </c>
      <c r="H10" s="12" t="s">
        <v>2101</v>
      </c>
      <c r="I10">
        <f>MAX(B2:B1001)</f>
        <v>7295</v>
      </c>
    </row>
    <row r="11" spans="1:9" ht="25" x14ac:dyDescent="0.25">
      <c r="A11" t="s">
        <v>20</v>
      </c>
      <c r="B11">
        <v>890</v>
      </c>
      <c r="D11" t="s">
        <v>14</v>
      </c>
      <c r="E11">
        <v>674</v>
      </c>
      <c r="H11" s="12" t="s">
        <v>2102</v>
      </c>
      <c r="I11">
        <f>VARA(B2:B1001)</f>
        <v>1606216.5936295739</v>
      </c>
    </row>
    <row r="12" spans="1:9" ht="25" x14ac:dyDescent="0.25">
      <c r="A12" t="s">
        <v>20</v>
      </c>
      <c r="B12">
        <v>142</v>
      </c>
      <c r="D12" t="s">
        <v>14</v>
      </c>
      <c r="E12">
        <v>558</v>
      </c>
      <c r="H12" s="12" t="s">
        <v>2103</v>
      </c>
      <c r="I12">
        <f>STDEV(B2:B1001)</f>
        <v>1267.366006183523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ht="25" x14ac:dyDescent="0.25">
      <c r="A14" t="s">
        <v>20</v>
      </c>
      <c r="B14">
        <v>163</v>
      </c>
      <c r="D14" t="s">
        <v>14</v>
      </c>
      <c r="E14">
        <v>2307</v>
      </c>
      <c r="H14" s="12" t="s">
        <v>2106</v>
      </c>
    </row>
    <row r="15" spans="1:9" ht="25" x14ac:dyDescent="0.25">
      <c r="A15" t="s">
        <v>20</v>
      </c>
      <c r="B15">
        <v>2220</v>
      </c>
      <c r="D15" t="s">
        <v>14</v>
      </c>
      <c r="E15">
        <v>88</v>
      </c>
      <c r="H15" s="12" t="s">
        <v>2098</v>
      </c>
      <c r="I15">
        <f>AVERAGE(E2:E1001)</f>
        <v>585.61538461538464</v>
      </c>
    </row>
    <row r="16" spans="1:9" ht="25" x14ac:dyDescent="0.25">
      <c r="A16" t="s">
        <v>20</v>
      </c>
      <c r="B16">
        <v>1606</v>
      </c>
      <c r="D16" t="s">
        <v>14</v>
      </c>
      <c r="E16">
        <v>48</v>
      </c>
      <c r="H16" s="12" t="s">
        <v>2099</v>
      </c>
      <c r="I16">
        <f>MEDIAN(E2:E1001)</f>
        <v>114.5</v>
      </c>
    </row>
    <row r="17" spans="1:9" ht="25" x14ac:dyDescent="0.25">
      <c r="A17" t="s">
        <v>20</v>
      </c>
      <c r="B17">
        <v>129</v>
      </c>
      <c r="D17" t="s">
        <v>14</v>
      </c>
      <c r="E17">
        <v>1</v>
      </c>
      <c r="H17" s="12" t="s">
        <v>2100</v>
      </c>
      <c r="I17">
        <f>MIN(E2:E1001)</f>
        <v>0</v>
      </c>
    </row>
    <row r="18" spans="1:9" ht="25" x14ac:dyDescent="0.25">
      <c r="A18" t="s">
        <v>20</v>
      </c>
      <c r="B18">
        <v>226</v>
      </c>
      <c r="D18" t="s">
        <v>14</v>
      </c>
      <c r="E18">
        <v>1467</v>
      </c>
      <c r="H18" s="12" t="s">
        <v>2101</v>
      </c>
      <c r="I18">
        <f>MAX(E2:E1001)</f>
        <v>6080</v>
      </c>
    </row>
    <row r="19" spans="1:9" ht="25" x14ac:dyDescent="0.25">
      <c r="A19" t="s">
        <v>20</v>
      </c>
      <c r="B19">
        <v>5419</v>
      </c>
      <c r="D19" t="s">
        <v>14</v>
      </c>
      <c r="E19">
        <v>75</v>
      </c>
      <c r="H19" s="12" t="s">
        <v>2102</v>
      </c>
      <c r="I19">
        <f>VARA(E2:E1001)</f>
        <v>924113.45496927318</v>
      </c>
    </row>
    <row r="20" spans="1:9" ht="25" x14ac:dyDescent="0.25">
      <c r="A20" t="s">
        <v>20</v>
      </c>
      <c r="B20">
        <v>165</v>
      </c>
      <c r="D20" t="s">
        <v>14</v>
      </c>
      <c r="E20">
        <v>120</v>
      </c>
      <c r="H20" s="12" t="s">
        <v>2103</v>
      </c>
      <c r="I20">
        <f>STDEV(E2:E1001)</f>
        <v>961.30819978260524</v>
      </c>
    </row>
    <row r="21" spans="1:9" x14ac:dyDescent="0.2">
      <c r="A21" t="s">
        <v>20</v>
      </c>
      <c r="B21">
        <v>1965</v>
      </c>
      <c r="D21" t="s">
        <v>14</v>
      </c>
      <c r="E21">
        <v>2253</v>
      </c>
    </row>
    <row r="22" spans="1:9" x14ac:dyDescent="0.2">
      <c r="A22" t="s">
        <v>20</v>
      </c>
      <c r="B22">
        <v>16</v>
      </c>
      <c r="D22" t="s">
        <v>14</v>
      </c>
      <c r="E22">
        <v>5</v>
      </c>
    </row>
    <row r="23" spans="1:9" x14ac:dyDescent="0.2">
      <c r="A23" t="s">
        <v>20</v>
      </c>
      <c r="B23">
        <v>107</v>
      </c>
      <c r="D23" t="s">
        <v>14</v>
      </c>
      <c r="E23">
        <v>38</v>
      </c>
      <c r="H23" t="s">
        <v>2108</v>
      </c>
      <c r="I23" t="s">
        <v>2110</v>
      </c>
    </row>
    <row r="24" spans="1:9" x14ac:dyDescent="0.2">
      <c r="A24" t="s">
        <v>20</v>
      </c>
      <c r="B24">
        <v>134</v>
      </c>
      <c r="D24" t="s">
        <v>14</v>
      </c>
      <c r="E24">
        <v>12</v>
      </c>
      <c r="H24" t="s">
        <v>2109</v>
      </c>
    </row>
    <row r="25" spans="1:9" x14ac:dyDescent="0.2">
      <c r="A25" t="s">
        <v>20</v>
      </c>
      <c r="B25">
        <v>198</v>
      </c>
      <c r="D25" t="s">
        <v>14</v>
      </c>
      <c r="E25">
        <v>1684</v>
      </c>
      <c r="H25" t="s">
        <v>2111</v>
      </c>
    </row>
    <row r="26" spans="1:9" x14ac:dyDescent="0.2">
      <c r="A26" t="s">
        <v>20</v>
      </c>
      <c r="B26">
        <v>111</v>
      </c>
      <c r="D26" t="s">
        <v>14</v>
      </c>
      <c r="E26">
        <v>56</v>
      </c>
    </row>
    <row r="27" spans="1:9" x14ac:dyDescent="0.2">
      <c r="A27" t="s">
        <v>20</v>
      </c>
      <c r="B27">
        <v>222</v>
      </c>
      <c r="D27" t="s">
        <v>14</v>
      </c>
      <c r="E27">
        <v>838</v>
      </c>
    </row>
    <row r="28" spans="1:9" x14ac:dyDescent="0.2">
      <c r="A28" t="s">
        <v>20</v>
      </c>
      <c r="B28">
        <v>6212</v>
      </c>
      <c r="D28" t="s">
        <v>14</v>
      </c>
      <c r="E28">
        <v>1000</v>
      </c>
    </row>
    <row r="29" spans="1:9" x14ac:dyDescent="0.2">
      <c r="A29" t="s">
        <v>20</v>
      </c>
      <c r="B29">
        <v>98</v>
      </c>
      <c r="D29" t="s">
        <v>14</v>
      </c>
      <c r="E29">
        <v>1482</v>
      </c>
    </row>
    <row r="30" spans="1:9" x14ac:dyDescent="0.2">
      <c r="A30" t="s">
        <v>20</v>
      </c>
      <c r="B30">
        <v>92</v>
      </c>
      <c r="D30" t="s">
        <v>14</v>
      </c>
      <c r="E30">
        <v>106</v>
      </c>
    </row>
    <row r="31" spans="1:9" x14ac:dyDescent="0.2">
      <c r="A31" t="s">
        <v>20</v>
      </c>
      <c r="B31">
        <v>149</v>
      </c>
      <c r="D31" t="s">
        <v>14</v>
      </c>
      <c r="E31">
        <v>679</v>
      </c>
    </row>
    <row r="32" spans="1:9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6" width="28" customWidth="1"/>
    <col min="17" max="17" width="15.83203125" style="4" customWidth="1"/>
    <col min="18" max="18" width="17.6640625" customWidth="1"/>
    <col min="19" max="19" width="23.1640625" customWidth="1"/>
    <col min="20" max="20" width="19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2031</v>
      </c>
      <c r="P1" s="1" t="s">
        <v>2032</v>
      </c>
      <c r="Q1" s="5" t="s">
        <v>2029</v>
      </c>
      <c r="R1" s="1" t="s">
        <v>2030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tr">
        <f>LEFT(N2, FIND("/",  N2, 1) -1)</f>
        <v>food</v>
      </c>
      <c r="P2" t="str">
        <f>RIGHT(N2,LEN(N2)-SEARCH("/",N2))</f>
        <v>food trucks</v>
      </c>
      <c r="Q2" s="4">
        <f t="shared" ref="Q2:Q65" si="0">E2/D2</f>
        <v>0</v>
      </c>
      <c r="R2">
        <f t="shared" ref="R2:R65" si="1">AVERAGE(E2,G2)</f>
        <v>0</v>
      </c>
      <c r="S2" s="8">
        <f>IF(J2&lt;&gt;"", (J2/86400) + DATE(1970, 1, 1), "")</f>
        <v>42336.25</v>
      </c>
      <c r="T2" s="8">
        <f>IF(K2&lt;&gt;"", (K2/86400) + DATE(1970, 1, 1), "")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tr">
        <f t="shared" ref="O3:O66" si="2">LEFT(N3, FIND("/",  N3, 1) -1)</f>
        <v>music</v>
      </c>
      <c r="P3" t="str">
        <f t="shared" ref="P3:P66" si="3">RIGHT(N3,LEN(N3)-SEARCH("/",N3))</f>
        <v>rock</v>
      </c>
      <c r="Q3" s="4">
        <f t="shared" si="0"/>
        <v>10.4</v>
      </c>
      <c r="R3">
        <f t="shared" si="1"/>
        <v>7359</v>
      </c>
      <c r="S3" s="8">
        <f t="shared" ref="S3:S66" si="4">IF(J3&lt;&gt;"", (J3/86400) + DATE(1970, 1, 1), "")</f>
        <v>41870.208333333336</v>
      </c>
      <c r="T3" s="8">
        <f t="shared" ref="T3:T66" si="5">IF(K3&lt;&gt;"", (K3/86400) + DATE(1970, 1, 1), "")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tr">
        <f t="shared" si="2"/>
        <v>technology</v>
      </c>
      <c r="P4" t="str">
        <f t="shared" si="3"/>
        <v>web</v>
      </c>
      <c r="Q4" s="4">
        <f t="shared" si="0"/>
        <v>1.3147878228782288</v>
      </c>
      <c r="R4">
        <f t="shared" si="1"/>
        <v>71974</v>
      </c>
      <c r="S4" s="8">
        <f t="shared" si="4"/>
        <v>41595.25</v>
      </c>
      <c r="T4" s="8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tr">
        <f t="shared" si="2"/>
        <v>music</v>
      </c>
      <c r="P5" t="str">
        <f t="shared" si="3"/>
        <v>rock</v>
      </c>
      <c r="Q5" s="4">
        <f t="shared" si="0"/>
        <v>0.58976190476190471</v>
      </c>
      <c r="R5">
        <f t="shared" si="1"/>
        <v>1250.5</v>
      </c>
      <c r="S5" s="8">
        <f t="shared" si="4"/>
        <v>43688.208333333328</v>
      </c>
      <c r="T5" s="8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tr">
        <f t="shared" si="2"/>
        <v>theater</v>
      </c>
      <c r="P6" t="str">
        <f t="shared" si="3"/>
        <v>plays</v>
      </c>
      <c r="Q6" s="4">
        <f t="shared" si="0"/>
        <v>0.69276315789473686</v>
      </c>
      <c r="R6">
        <f t="shared" si="1"/>
        <v>2659</v>
      </c>
      <c r="S6" s="8">
        <f t="shared" si="4"/>
        <v>43485.25</v>
      </c>
      <c r="T6" s="8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tr">
        <f t="shared" si="2"/>
        <v>theater</v>
      </c>
      <c r="P7" t="str">
        <f t="shared" si="3"/>
        <v>plays</v>
      </c>
      <c r="Q7" s="4">
        <f t="shared" si="0"/>
        <v>1.7361842105263159</v>
      </c>
      <c r="R7">
        <f t="shared" si="1"/>
        <v>6684.5</v>
      </c>
      <c r="S7" s="8">
        <f t="shared" si="4"/>
        <v>41149.208333333336</v>
      </c>
      <c r="T7" s="8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tr">
        <f t="shared" si="2"/>
        <v>film &amp; video</v>
      </c>
      <c r="P8" t="str">
        <f t="shared" si="3"/>
        <v>documentary</v>
      </c>
      <c r="Q8" s="4">
        <f t="shared" si="0"/>
        <v>0.20961538461538462</v>
      </c>
      <c r="R8">
        <f t="shared" si="1"/>
        <v>554</v>
      </c>
      <c r="S8" s="8">
        <f t="shared" si="4"/>
        <v>42991.208333333328</v>
      </c>
      <c r="T8" s="8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tr">
        <f t="shared" si="2"/>
        <v>theater</v>
      </c>
      <c r="P9" t="str">
        <f t="shared" si="3"/>
        <v>plays</v>
      </c>
      <c r="Q9" s="4">
        <f t="shared" si="0"/>
        <v>3.2757777777777779</v>
      </c>
      <c r="R9">
        <f t="shared" si="1"/>
        <v>7484</v>
      </c>
      <c r="S9" s="8">
        <f t="shared" si="4"/>
        <v>42229.208333333328</v>
      </c>
      <c r="T9" s="8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tr">
        <f t="shared" si="2"/>
        <v>theater</v>
      </c>
      <c r="P10" t="str">
        <f t="shared" si="3"/>
        <v>plays</v>
      </c>
      <c r="Q10" s="4">
        <f t="shared" si="0"/>
        <v>0.19932788374205268</v>
      </c>
      <c r="R10">
        <f t="shared" si="1"/>
        <v>11327</v>
      </c>
      <c r="S10" s="8">
        <f t="shared" si="4"/>
        <v>40399.208333333336</v>
      </c>
      <c r="T10" s="8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tr">
        <f t="shared" si="2"/>
        <v>music</v>
      </c>
      <c r="P11" t="str">
        <f t="shared" si="3"/>
        <v>electric music</v>
      </c>
      <c r="Q11" s="4">
        <f t="shared" si="0"/>
        <v>0.51741935483870971</v>
      </c>
      <c r="R11">
        <f t="shared" si="1"/>
        <v>1626</v>
      </c>
      <c r="S11" s="8">
        <f t="shared" si="4"/>
        <v>41536.208333333336</v>
      </c>
      <c r="T11" s="8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tr">
        <f t="shared" si="2"/>
        <v>film &amp; video</v>
      </c>
      <c r="P12" t="str">
        <f t="shared" si="3"/>
        <v>drama</v>
      </c>
      <c r="Q12" s="4">
        <f t="shared" si="0"/>
        <v>2.6611538461538462</v>
      </c>
      <c r="R12">
        <f t="shared" si="1"/>
        <v>7029</v>
      </c>
      <c r="S12" s="8">
        <f t="shared" si="4"/>
        <v>40404.208333333336</v>
      </c>
      <c r="T12" s="8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tr">
        <f t="shared" si="2"/>
        <v>theater</v>
      </c>
      <c r="P13" t="str">
        <f t="shared" si="3"/>
        <v>plays</v>
      </c>
      <c r="Q13" s="4">
        <f t="shared" si="0"/>
        <v>0.48095238095238096</v>
      </c>
      <c r="R13">
        <f t="shared" si="1"/>
        <v>1528.5</v>
      </c>
      <c r="S13" s="8">
        <f t="shared" si="4"/>
        <v>40442.208333333336</v>
      </c>
      <c r="T13" s="8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tr">
        <f t="shared" si="2"/>
        <v>film &amp; video</v>
      </c>
      <c r="P14" t="str">
        <f t="shared" si="3"/>
        <v>drama</v>
      </c>
      <c r="Q14" s="4">
        <f t="shared" si="0"/>
        <v>0.89349206349206345</v>
      </c>
      <c r="R14">
        <f t="shared" si="1"/>
        <v>2842</v>
      </c>
      <c r="S14" s="8">
        <f t="shared" si="4"/>
        <v>43760.208333333328</v>
      </c>
      <c r="T14" s="8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tr">
        <f t="shared" si="2"/>
        <v>music</v>
      </c>
      <c r="P15" t="str">
        <f t="shared" si="3"/>
        <v>indie rock</v>
      </c>
      <c r="Q15" s="4">
        <f t="shared" si="0"/>
        <v>2.4511904761904764</v>
      </c>
      <c r="R15">
        <f t="shared" si="1"/>
        <v>5196.5</v>
      </c>
      <c r="S15" s="8">
        <f t="shared" si="4"/>
        <v>42532.208333333328</v>
      </c>
      <c r="T15" s="8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tr">
        <f t="shared" si="2"/>
        <v>music</v>
      </c>
      <c r="P16" t="str">
        <f t="shared" si="3"/>
        <v>indie rock</v>
      </c>
      <c r="Q16" s="4">
        <f t="shared" si="0"/>
        <v>0.66769503546099296</v>
      </c>
      <c r="R16">
        <f t="shared" si="1"/>
        <v>9514.5</v>
      </c>
      <c r="S16" s="8">
        <f t="shared" si="4"/>
        <v>40974.25</v>
      </c>
      <c r="T16" s="8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tr">
        <f t="shared" si="2"/>
        <v>technology</v>
      </c>
      <c r="P17" t="str">
        <f t="shared" si="3"/>
        <v>wearables</v>
      </c>
      <c r="Q17" s="4">
        <f t="shared" si="0"/>
        <v>0.47307881773399013</v>
      </c>
      <c r="R17">
        <f t="shared" si="1"/>
        <v>19433</v>
      </c>
      <c r="S17" s="8">
        <f t="shared" si="4"/>
        <v>43809.25</v>
      </c>
      <c r="T17" s="8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tr">
        <f t="shared" si="2"/>
        <v>publishing</v>
      </c>
      <c r="P18" t="str">
        <f t="shared" si="3"/>
        <v>nonfiction</v>
      </c>
      <c r="Q18" s="4">
        <f t="shared" si="0"/>
        <v>6.4947058823529416</v>
      </c>
      <c r="R18">
        <f t="shared" si="1"/>
        <v>5570.5</v>
      </c>
      <c r="S18" s="8">
        <f t="shared" si="4"/>
        <v>41661.25</v>
      </c>
      <c r="T18" s="8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tr">
        <f t="shared" si="2"/>
        <v>film &amp; video</v>
      </c>
      <c r="P19" t="str">
        <f t="shared" si="3"/>
        <v>animation</v>
      </c>
      <c r="Q19" s="4">
        <f t="shared" si="0"/>
        <v>1.5939125295508274</v>
      </c>
      <c r="R19">
        <f t="shared" si="1"/>
        <v>68047</v>
      </c>
      <c r="S19" s="8">
        <f t="shared" si="4"/>
        <v>40555.25</v>
      </c>
      <c r="T19" s="8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tr">
        <f t="shared" si="2"/>
        <v>theater</v>
      </c>
      <c r="P20" t="str">
        <f t="shared" si="3"/>
        <v>plays</v>
      </c>
      <c r="Q20" s="4">
        <f t="shared" si="0"/>
        <v>0.66912087912087914</v>
      </c>
      <c r="R20">
        <f t="shared" si="1"/>
        <v>3112</v>
      </c>
      <c r="S20" s="8">
        <f t="shared" si="4"/>
        <v>43351.208333333328</v>
      </c>
      <c r="T20" s="8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tr">
        <f t="shared" si="2"/>
        <v>theater</v>
      </c>
      <c r="P21" t="str">
        <f t="shared" si="3"/>
        <v>plays</v>
      </c>
      <c r="Q21" s="4">
        <f t="shared" si="0"/>
        <v>0.48529600000000001</v>
      </c>
      <c r="R21">
        <f t="shared" si="1"/>
        <v>15502.5</v>
      </c>
      <c r="S21" s="8">
        <f t="shared" si="4"/>
        <v>43528.25</v>
      </c>
      <c r="T21" s="8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tr">
        <f t="shared" si="2"/>
        <v>film &amp; video</v>
      </c>
      <c r="P22" t="str">
        <f t="shared" si="3"/>
        <v>drama</v>
      </c>
      <c r="Q22" s="4">
        <f t="shared" si="0"/>
        <v>1.1224279210925645</v>
      </c>
      <c r="R22">
        <f t="shared" si="1"/>
        <v>74666</v>
      </c>
      <c r="S22" s="8">
        <f t="shared" si="4"/>
        <v>41848.208333333336</v>
      </c>
      <c r="T22" s="8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tr">
        <f t="shared" si="2"/>
        <v>theater</v>
      </c>
      <c r="P23" t="str">
        <f t="shared" si="3"/>
        <v>plays</v>
      </c>
      <c r="Q23" s="4">
        <f t="shared" si="0"/>
        <v>0.40992553191489361</v>
      </c>
      <c r="R23">
        <f t="shared" si="1"/>
        <v>19545.5</v>
      </c>
      <c r="S23" s="8">
        <f t="shared" si="4"/>
        <v>40770.208333333336</v>
      </c>
      <c r="T23" s="8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tr">
        <f t="shared" si="2"/>
        <v>theater</v>
      </c>
      <c r="P24" t="str">
        <f t="shared" si="3"/>
        <v>plays</v>
      </c>
      <c r="Q24" s="4">
        <f t="shared" si="0"/>
        <v>1.2807106598984772</v>
      </c>
      <c r="R24">
        <f t="shared" si="1"/>
        <v>38290</v>
      </c>
      <c r="S24" s="8">
        <f t="shared" si="4"/>
        <v>43193.208333333328</v>
      </c>
      <c r="T24" s="8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tr">
        <f t="shared" si="2"/>
        <v>film &amp; video</v>
      </c>
      <c r="P25" t="str">
        <f t="shared" si="3"/>
        <v>documentary</v>
      </c>
      <c r="Q25" s="4">
        <f t="shared" si="0"/>
        <v>3.3204444444444445</v>
      </c>
      <c r="R25">
        <f t="shared" si="1"/>
        <v>7542</v>
      </c>
      <c r="S25" s="8">
        <f t="shared" si="4"/>
        <v>43510.25</v>
      </c>
      <c r="T25" s="8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tr">
        <f t="shared" si="2"/>
        <v>technology</v>
      </c>
      <c r="P26" t="str">
        <f t="shared" si="3"/>
        <v>wearables</v>
      </c>
      <c r="Q26" s="4">
        <f t="shared" si="0"/>
        <v>1.1283225108225108</v>
      </c>
      <c r="R26">
        <f t="shared" si="1"/>
        <v>53465</v>
      </c>
      <c r="S26" s="8">
        <f t="shared" si="4"/>
        <v>41811.208333333336</v>
      </c>
      <c r="T26" s="8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tr">
        <f t="shared" si="2"/>
        <v>games</v>
      </c>
      <c r="P27" t="str">
        <f t="shared" si="3"/>
        <v>video games</v>
      </c>
      <c r="Q27" s="4">
        <f t="shared" si="0"/>
        <v>2.1643636363636363</v>
      </c>
      <c r="R27">
        <f t="shared" si="1"/>
        <v>6033.5</v>
      </c>
      <c r="S27" s="8">
        <f t="shared" si="4"/>
        <v>40681.208333333336</v>
      </c>
      <c r="T27" s="8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tr">
        <f t="shared" si="2"/>
        <v>theater</v>
      </c>
      <c r="P28" t="str">
        <f t="shared" si="3"/>
        <v>plays</v>
      </c>
      <c r="Q28" s="4">
        <f t="shared" si="0"/>
        <v>0.4819906976744186</v>
      </c>
      <c r="R28">
        <f t="shared" si="1"/>
        <v>26647</v>
      </c>
      <c r="S28" s="8">
        <f t="shared" si="4"/>
        <v>43312.208333333328</v>
      </c>
      <c r="T28" s="8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tr">
        <f t="shared" si="2"/>
        <v>music</v>
      </c>
      <c r="P29" t="str">
        <f t="shared" si="3"/>
        <v>rock</v>
      </c>
      <c r="Q29" s="4">
        <f t="shared" si="0"/>
        <v>0.79949999999999999</v>
      </c>
      <c r="R29">
        <f t="shared" si="1"/>
        <v>807</v>
      </c>
      <c r="S29" s="8">
        <f t="shared" si="4"/>
        <v>42280.208333333328</v>
      </c>
      <c r="T29" s="8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tr">
        <f t="shared" si="2"/>
        <v>theater</v>
      </c>
      <c r="P30" t="str">
        <f t="shared" si="3"/>
        <v>plays</v>
      </c>
      <c r="Q30" s="4">
        <f t="shared" si="0"/>
        <v>1.0522553516819573</v>
      </c>
      <c r="R30">
        <f t="shared" si="1"/>
        <v>69927.5</v>
      </c>
      <c r="S30" s="8">
        <f t="shared" si="4"/>
        <v>40218.25</v>
      </c>
      <c r="T30" s="8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tr">
        <f t="shared" si="2"/>
        <v>film &amp; video</v>
      </c>
      <c r="P31" t="str">
        <f t="shared" si="3"/>
        <v>shorts</v>
      </c>
      <c r="Q31" s="4">
        <f t="shared" si="0"/>
        <v>3.2889978213507627</v>
      </c>
      <c r="R31">
        <f t="shared" si="1"/>
        <v>76285.5</v>
      </c>
      <c r="S31" s="8">
        <f t="shared" si="4"/>
        <v>43301.208333333328</v>
      </c>
      <c r="T31" s="8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tr">
        <f t="shared" si="2"/>
        <v>film &amp; video</v>
      </c>
      <c r="P32" t="str">
        <f t="shared" si="3"/>
        <v>animation</v>
      </c>
      <c r="Q32" s="4">
        <f t="shared" si="0"/>
        <v>1.606111111111111</v>
      </c>
      <c r="R32">
        <f t="shared" si="1"/>
        <v>7292</v>
      </c>
      <c r="S32" s="8">
        <f t="shared" si="4"/>
        <v>43609.208333333328</v>
      </c>
      <c r="T32" s="8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tr">
        <f t="shared" si="2"/>
        <v>games</v>
      </c>
      <c r="P33" t="str">
        <f t="shared" si="3"/>
        <v>video games</v>
      </c>
      <c r="Q33" s="4">
        <f t="shared" si="0"/>
        <v>3.1</v>
      </c>
      <c r="R33">
        <f t="shared" si="1"/>
        <v>5538</v>
      </c>
      <c r="S33" s="8">
        <f t="shared" si="4"/>
        <v>42374.25</v>
      </c>
      <c r="T33" s="8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tr">
        <f t="shared" si="2"/>
        <v>film &amp; video</v>
      </c>
      <c r="P34" t="str">
        <f t="shared" si="3"/>
        <v>documentary</v>
      </c>
      <c r="Q34" s="4">
        <f t="shared" si="0"/>
        <v>0.86807920792079207</v>
      </c>
      <c r="R34">
        <f t="shared" si="1"/>
        <v>44991.5</v>
      </c>
      <c r="S34" s="8">
        <f t="shared" si="4"/>
        <v>43110.25</v>
      </c>
      <c r="T34" s="8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tr">
        <f t="shared" si="2"/>
        <v>theater</v>
      </c>
      <c r="P35" t="str">
        <f t="shared" si="3"/>
        <v>plays</v>
      </c>
      <c r="Q35" s="4">
        <f t="shared" si="0"/>
        <v>3.7782071713147412</v>
      </c>
      <c r="R35">
        <f t="shared" si="1"/>
        <v>97542.5</v>
      </c>
      <c r="S35" s="8">
        <f t="shared" si="4"/>
        <v>41917.208333333336</v>
      </c>
      <c r="T35" s="8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tr">
        <f t="shared" si="2"/>
        <v>film &amp; video</v>
      </c>
      <c r="P36" t="str">
        <f t="shared" si="3"/>
        <v>documentary</v>
      </c>
      <c r="Q36" s="4">
        <f t="shared" si="0"/>
        <v>1.5080645161290323</v>
      </c>
      <c r="R36">
        <f t="shared" si="1"/>
        <v>7095</v>
      </c>
      <c r="S36" s="8">
        <f t="shared" si="4"/>
        <v>42817.208333333328</v>
      </c>
      <c r="T36" s="8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tr">
        <f t="shared" si="2"/>
        <v>film &amp; video</v>
      </c>
      <c r="P37" t="str">
        <f t="shared" si="3"/>
        <v>drama</v>
      </c>
      <c r="Q37" s="4">
        <f t="shared" si="0"/>
        <v>1.5030119521912351</v>
      </c>
      <c r="R37">
        <f t="shared" si="1"/>
        <v>95296.5</v>
      </c>
      <c r="S37" s="8">
        <f t="shared" si="4"/>
        <v>43484.25</v>
      </c>
      <c r="T37" s="8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tr">
        <f t="shared" si="2"/>
        <v>theater</v>
      </c>
      <c r="P38" t="str">
        <f t="shared" si="3"/>
        <v>plays</v>
      </c>
      <c r="Q38" s="4">
        <f t="shared" si="0"/>
        <v>1.572857142857143</v>
      </c>
      <c r="R38">
        <f t="shared" si="1"/>
        <v>558.5</v>
      </c>
      <c r="S38" s="8">
        <f t="shared" si="4"/>
        <v>40600.25</v>
      </c>
      <c r="T38" s="8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tr">
        <f t="shared" si="2"/>
        <v>publishing</v>
      </c>
      <c r="P39" t="str">
        <f t="shared" si="3"/>
        <v>fiction</v>
      </c>
      <c r="Q39" s="4">
        <f t="shared" si="0"/>
        <v>1.3998765432098765</v>
      </c>
      <c r="R39">
        <f t="shared" si="1"/>
        <v>5723</v>
      </c>
      <c r="S39" s="8">
        <f t="shared" si="4"/>
        <v>43744.208333333328</v>
      </c>
      <c r="T39" s="8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tr">
        <f t="shared" si="2"/>
        <v>photography</v>
      </c>
      <c r="P40" t="str">
        <f t="shared" si="3"/>
        <v>photography books</v>
      </c>
      <c r="Q40" s="4">
        <f t="shared" si="0"/>
        <v>3.2532258064516131</v>
      </c>
      <c r="R40">
        <f t="shared" si="1"/>
        <v>5109.5</v>
      </c>
      <c r="S40" s="8">
        <f t="shared" si="4"/>
        <v>40469.208333333336</v>
      </c>
      <c r="T40" s="8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tr">
        <f t="shared" si="2"/>
        <v>theater</v>
      </c>
      <c r="P41" t="str">
        <f t="shared" si="3"/>
        <v>plays</v>
      </c>
      <c r="Q41" s="4">
        <f t="shared" si="0"/>
        <v>0.50777777777777777</v>
      </c>
      <c r="R41">
        <f t="shared" si="1"/>
        <v>2557.5</v>
      </c>
      <c r="S41" s="8">
        <f t="shared" si="4"/>
        <v>41330.25</v>
      </c>
      <c r="T41" s="8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tr">
        <f t="shared" si="2"/>
        <v>technology</v>
      </c>
      <c r="P42" t="str">
        <f t="shared" si="3"/>
        <v>wearables</v>
      </c>
      <c r="Q42" s="4">
        <f t="shared" si="0"/>
        <v>1.6906818181818182</v>
      </c>
      <c r="R42">
        <f t="shared" si="1"/>
        <v>7538</v>
      </c>
      <c r="S42" s="8">
        <f t="shared" si="4"/>
        <v>40334.208333333336</v>
      </c>
      <c r="T42" s="8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tr">
        <f t="shared" si="2"/>
        <v>music</v>
      </c>
      <c r="P43" t="str">
        <f t="shared" si="3"/>
        <v>rock</v>
      </c>
      <c r="Q43" s="4">
        <f t="shared" si="0"/>
        <v>2.1292857142857144</v>
      </c>
      <c r="R43">
        <f t="shared" si="1"/>
        <v>6017.5</v>
      </c>
      <c r="S43" s="8">
        <f t="shared" si="4"/>
        <v>41156.208333333336</v>
      </c>
      <c r="T43" s="8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tr">
        <f t="shared" si="2"/>
        <v>food</v>
      </c>
      <c r="P44" t="str">
        <f t="shared" si="3"/>
        <v>food trucks</v>
      </c>
      <c r="Q44" s="4">
        <f t="shared" si="0"/>
        <v>4.4394444444444447</v>
      </c>
      <c r="R44">
        <f t="shared" si="1"/>
        <v>4106.5</v>
      </c>
      <c r="S44" s="8">
        <f t="shared" si="4"/>
        <v>40728.208333333336</v>
      </c>
      <c r="T44" s="8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tr">
        <f t="shared" si="2"/>
        <v>publishing</v>
      </c>
      <c r="P45" t="str">
        <f t="shared" si="3"/>
        <v>radio &amp; podcasts</v>
      </c>
      <c r="Q45" s="4">
        <f t="shared" si="0"/>
        <v>1.859390243902439</v>
      </c>
      <c r="R45">
        <f t="shared" si="1"/>
        <v>86964.5</v>
      </c>
      <c r="S45" s="8">
        <f t="shared" si="4"/>
        <v>41844.208333333336</v>
      </c>
      <c r="T45" s="8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tr">
        <f t="shared" si="2"/>
        <v>publishing</v>
      </c>
      <c r="P46" t="str">
        <f t="shared" si="3"/>
        <v>fiction</v>
      </c>
      <c r="Q46" s="4">
        <f t="shared" si="0"/>
        <v>6.5881249999999998</v>
      </c>
      <c r="R46">
        <f t="shared" si="1"/>
        <v>5319.5</v>
      </c>
      <c r="S46" s="8">
        <f t="shared" si="4"/>
        <v>43541.208333333328</v>
      </c>
      <c r="T46" s="8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tr">
        <f t="shared" si="2"/>
        <v>theater</v>
      </c>
      <c r="P47" t="str">
        <f t="shared" si="3"/>
        <v>plays</v>
      </c>
      <c r="Q47" s="4">
        <f t="shared" si="0"/>
        <v>0.4768421052631579</v>
      </c>
      <c r="R47">
        <f t="shared" si="1"/>
        <v>2289</v>
      </c>
      <c r="S47" s="8">
        <f t="shared" si="4"/>
        <v>42676.208333333328</v>
      </c>
      <c r="T47" s="8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tr">
        <f t="shared" si="2"/>
        <v>music</v>
      </c>
      <c r="P48" t="str">
        <f t="shared" si="3"/>
        <v>rock</v>
      </c>
      <c r="Q48" s="4">
        <f t="shared" si="0"/>
        <v>1.1478378378378378</v>
      </c>
      <c r="R48">
        <f t="shared" si="1"/>
        <v>2169.5</v>
      </c>
      <c r="S48" s="8">
        <f t="shared" si="4"/>
        <v>40367.208333333336</v>
      </c>
      <c r="T48" s="8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tr">
        <f t="shared" si="2"/>
        <v>theater</v>
      </c>
      <c r="P49" t="str">
        <f t="shared" si="3"/>
        <v>plays</v>
      </c>
      <c r="Q49" s="4">
        <f t="shared" si="0"/>
        <v>4.7526666666666664</v>
      </c>
      <c r="R49">
        <f t="shared" si="1"/>
        <v>3639</v>
      </c>
      <c r="S49" s="8">
        <f t="shared" si="4"/>
        <v>41727.208333333336</v>
      </c>
      <c r="T49" s="8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tr">
        <f t="shared" si="2"/>
        <v>theater</v>
      </c>
      <c r="P50" t="str">
        <f t="shared" si="3"/>
        <v>plays</v>
      </c>
      <c r="Q50" s="4">
        <f t="shared" si="0"/>
        <v>3.86972972972973</v>
      </c>
      <c r="R50">
        <f t="shared" si="1"/>
        <v>65646.5</v>
      </c>
      <c r="S50" s="8">
        <f t="shared" si="4"/>
        <v>42180.208333333328</v>
      </c>
      <c r="T50" s="8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tr">
        <f t="shared" si="2"/>
        <v>music</v>
      </c>
      <c r="P51" t="str">
        <f t="shared" si="3"/>
        <v>rock</v>
      </c>
      <c r="Q51" s="4">
        <f t="shared" si="0"/>
        <v>1.89625</v>
      </c>
      <c r="R51">
        <f t="shared" si="1"/>
        <v>6978</v>
      </c>
      <c r="S51" s="8">
        <f t="shared" si="4"/>
        <v>43758.208333333328</v>
      </c>
      <c r="T51" s="8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tr">
        <f t="shared" si="2"/>
        <v>music</v>
      </c>
      <c r="P52" t="str">
        <f t="shared" si="3"/>
        <v>metal</v>
      </c>
      <c r="Q52" s="4">
        <f t="shared" si="0"/>
        <v>0.02</v>
      </c>
      <c r="R52">
        <f t="shared" si="1"/>
        <v>1.5</v>
      </c>
      <c r="S52" s="8">
        <f t="shared" si="4"/>
        <v>41487.208333333336</v>
      </c>
      <c r="T52" s="8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tr">
        <f t="shared" si="2"/>
        <v>technology</v>
      </c>
      <c r="P53" t="str">
        <f t="shared" si="3"/>
        <v>wearables</v>
      </c>
      <c r="Q53" s="4">
        <f t="shared" si="0"/>
        <v>0.91867805186590767</v>
      </c>
      <c r="R53">
        <f t="shared" si="1"/>
        <v>73355</v>
      </c>
      <c r="S53" s="8">
        <f t="shared" si="4"/>
        <v>40995.208333333336</v>
      </c>
      <c r="T53" s="8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tr">
        <f t="shared" si="2"/>
        <v>theater</v>
      </c>
      <c r="P54" t="str">
        <f t="shared" si="3"/>
        <v>plays</v>
      </c>
      <c r="Q54" s="4">
        <f t="shared" si="0"/>
        <v>0.34152777777777776</v>
      </c>
      <c r="R54">
        <f t="shared" si="1"/>
        <v>1267</v>
      </c>
      <c r="S54" s="8">
        <f t="shared" si="4"/>
        <v>40436.208333333336</v>
      </c>
      <c r="T54" s="8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tr">
        <f t="shared" si="2"/>
        <v>film &amp; video</v>
      </c>
      <c r="P55" t="str">
        <f t="shared" si="3"/>
        <v>drama</v>
      </c>
      <c r="Q55" s="4">
        <f t="shared" si="0"/>
        <v>1.4040909090909091</v>
      </c>
      <c r="R55">
        <f t="shared" si="1"/>
        <v>6282.5</v>
      </c>
      <c r="S55" s="8">
        <f t="shared" si="4"/>
        <v>41779.208333333336</v>
      </c>
      <c r="T55" s="8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tr">
        <f t="shared" si="2"/>
        <v>technology</v>
      </c>
      <c r="P56" t="str">
        <f t="shared" si="3"/>
        <v>wearables</v>
      </c>
      <c r="Q56" s="4">
        <f t="shared" si="0"/>
        <v>0.89866666666666661</v>
      </c>
      <c r="R56">
        <f t="shared" si="1"/>
        <v>2756</v>
      </c>
      <c r="S56" s="8">
        <f t="shared" si="4"/>
        <v>43170.25</v>
      </c>
      <c r="T56" s="8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tr">
        <f t="shared" si="2"/>
        <v>music</v>
      </c>
      <c r="P57" t="str">
        <f t="shared" si="3"/>
        <v>jazz</v>
      </c>
      <c r="Q57" s="4">
        <f t="shared" si="0"/>
        <v>1.7796969696969698</v>
      </c>
      <c r="R57">
        <f t="shared" si="1"/>
        <v>5938.5</v>
      </c>
      <c r="S57" s="8">
        <f t="shared" si="4"/>
        <v>43311.208333333328</v>
      </c>
      <c r="T57" s="8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tr">
        <f t="shared" si="2"/>
        <v>technology</v>
      </c>
      <c r="P58" t="str">
        <f t="shared" si="3"/>
        <v>wearables</v>
      </c>
      <c r="Q58" s="4">
        <f t="shared" si="0"/>
        <v>1.436625</v>
      </c>
      <c r="R58">
        <f t="shared" si="1"/>
        <v>5828.5</v>
      </c>
      <c r="S58" s="8">
        <f t="shared" si="4"/>
        <v>42014.25</v>
      </c>
      <c r="T58" s="8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tr">
        <f t="shared" si="2"/>
        <v>games</v>
      </c>
      <c r="P59" t="str">
        <f t="shared" si="3"/>
        <v>video games</v>
      </c>
      <c r="Q59" s="4">
        <f t="shared" si="0"/>
        <v>2.1527586206896552</v>
      </c>
      <c r="R59">
        <f t="shared" si="1"/>
        <v>3222</v>
      </c>
      <c r="S59" s="8">
        <f t="shared" si="4"/>
        <v>42979.208333333328</v>
      </c>
      <c r="T59" s="8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tr">
        <f t="shared" si="2"/>
        <v>theater</v>
      </c>
      <c r="P60" t="str">
        <f t="shared" si="3"/>
        <v>plays</v>
      </c>
      <c r="Q60" s="4">
        <f t="shared" si="0"/>
        <v>2.2711111111111113</v>
      </c>
      <c r="R60">
        <f t="shared" si="1"/>
        <v>3171.5</v>
      </c>
      <c r="S60" s="8">
        <f t="shared" si="4"/>
        <v>42268.208333333328</v>
      </c>
      <c r="T60" s="8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tr">
        <f t="shared" si="2"/>
        <v>theater</v>
      </c>
      <c r="P61" t="str">
        <f t="shared" si="3"/>
        <v>plays</v>
      </c>
      <c r="Q61" s="4">
        <f t="shared" si="0"/>
        <v>2.7507142857142859</v>
      </c>
      <c r="R61">
        <f t="shared" si="1"/>
        <v>1989.5</v>
      </c>
      <c r="S61" s="8">
        <f t="shared" si="4"/>
        <v>42898.208333333328</v>
      </c>
      <c r="T61" s="8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tr">
        <f t="shared" si="2"/>
        <v>theater</v>
      </c>
      <c r="P62" t="str">
        <f t="shared" si="3"/>
        <v>plays</v>
      </c>
      <c r="Q62" s="4">
        <f t="shared" si="0"/>
        <v>1.4437048832271762</v>
      </c>
      <c r="R62">
        <f t="shared" si="1"/>
        <v>68798.5</v>
      </c>
      <c r="S62" s="8">
        <f t="shared" si="4"/>
        <v>41107.208333333336</v>
      </c>
      <c r="T62" s="8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tr">
        <f t="shared" si="2"/>
        <v>theater</v>
      </c>
      <c r="P63" t="str">
        <f t="shared" si="3"/>
        <v>plays</v>
      </c>
      <c r="Q63" s="4">
        <f t="shared" si="0"/>
        <v>0.92745983935742971</v>
      </c>
      <c r="R63">
        <f t="shared" si="1"/>
        <v>93501.5</v>
      </c>
      <c r="S63" s="8">
        <f t="shared" si="4"/>
        <v>40595.25</v>
      </c>
      <c r="T63" s="8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tr">
        <f t="shared" si="2"/>
        <v>technology</v>
      </c>
      <c r="P64" t="str">
        <f t="shared" si="3"/>
        <v>web</v>
      </c>
      <c r="Q64" s="4">
        <f t="shared" si="0"/>
        <v>7.226</v>
      </c>
      <c r="R64">
        <f t="shared" si="1"/>
        <v>7350.5</v>
      </c>
      <c r="S64" s="8">
        <f t="shared" si="4"/>
        <v>42160.208333333328</v>
      </c>
      <c r="T64" s="8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tr">
        <f t="shared" si="2"/>
        <v>theater</v>
      </c>
      <c r="P65" t="str">
        <f t="shared" si="3"/>
        <v>plays</v>
      </c>
      <c r="Q65" s="4">
        <f t="shared" si="0"/>
        <v>0.11851063829787234</v>
      </c>
      <c r="R65">
        <f t="shared" si="1"/>
        <v>281</v>
      </c>
      <c r="S65" s="8">
        <f t="shared" si="4"/>
        <v>42853.208333333328</v>
      </c>
      <c r="T65" s="8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tr">
        <f t="shared" si="2"/>
        <v>technology</v>
      </c>
      <c r="P66" t="str">
        <f t="shared" si="3"/>
        <v>web</v>
      </c>
      <c r="Q66" s="4">
        <f t="shared" ref="Q66:Q129" si="6">E66/D66</f>
        <v>0.97642857142857142</v>
      </c>
      <c r="R66">
        <f t="shared" ref="R66:R129" si="7">AVERAGE(E66,G66)</f>
        <v>1386</v>
      </c>
      <c r="S66" s="8">
        <f t="shared" si="4"/>
        <v>43283.208333333328</v>
      </c>
      <c r="T66" s="8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tr">
        <f t="shared" ref="O67:O130" si="8">LEFT(N67, FIND("/",  N67, 1) -1)</f>
        <v>theater</v>
      </c>
      <c r="P67" t="str">
        <f t="shared" ref="P67:P130" si="9">RIGHT(N67,LEN(N67)-SEARCH("/",N67))</f>
        <v>plays</v>
      </c>
      <c r="Q67" s="4">
        <f t="shared" si="6"/>
        <v>2.3614754098360655</v>
      </c>
      <c r="R67">
        <f t="shared" si="7"/>
        <v>7320.5</v>
      </c>
      <c r="S67" s="8">
        <f t="shared" ref="S67:S130" si="10">IF(J67&lt;&gt;"", (J67/86400) + DATE(1970, 1, 1), "")</f>
        <v>40570.25</v>
      </c>
      <c r="T67" s="8">
        <f t="shared" ref="T67:T130" si="11">IF(K67&lt;&gt;"", (K67/86400) + DATE(1970, 1, 1), "")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tr">
        <f t="shared" si="8"/>
        <v>theater</v>
      </c>
      <c r="P68" t="str">
        <f t="shared" si="9"/>
        <v>plays</v>
      </c>
      <c r="Q68" s="4">
        <f t="shared" si="6"/>
        <v>0.45068965517241377</v>
      </c>
      <c r="R68">
        <f t="shared" si="7"/>
        <v>659.5</v>
      </c>
      <c r="S68" s="8">
        <f t="shared" si="10"/>
        <v>42102.208333333328</v>
      </c>
      <c r="T68" s="8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tr">
        <f t="shared" si="8"/>
        <v>technology</v>
      </c>
      <c r="P69" t="str">
        <f t="shared" si="9"/>
        <v>wearables</v>
      </c>
      <c r="Q69" s="4">
        <f t="shared" si="6"/>
        <v>1.6238567493112948</v>
      </c>
      <c r="R69">
        <f t="shared" si="7"/>
        <v>60978.5</v>
      </c>
      <c r="S69" s="8">
        <f t="shared" si="10"/>
        <v>40203.25</v>
      </c>
      <c r="T69" s="8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tr">
        <f t="shared" si="8"/>
        <v>theater</v>
      </c>
      <c r="P70" t="str">
        <f t="shared" si="9"/>
        <v>plays</v>
      </c>
      <c r="Q70" s="4">
        <f t="shared" si="6"/>
        <v>2.5452631578947367</v>
      </c>
      <c r="R70">
        <f t="shared" si="7"/>
        <v>7377</v>
      </c>
      <c r="S70" s="8">
        <f t="shared" si="10"/>
        <v>42943.208333333328</v>
      </c>
      <c r="T70" s="8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tr">
        <f t="shared" si="8"/>
        <v>theater</v>
      </c>
      <c r="P71" t="str">
        <f t="shared" si="9"/>
        <v>plays</v>
      </c>
      <c r="Q71" s="4">
        <f t="shared" si="6"/>
        <v>0.24063291139240506</v>
      </c>
      <c r="R71">
        <f t="shared" si="7"/>
        <v>959</v>
      </c>
      <c r="S71" s="8">
        <f t="shared" si="10"/>
        <v>40531.25</v>
      </c>
      <c r="T71" s="8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tr">
        <f t="shared" si="8"/>
        <v>theater</v>
      </c>
      <c r="P72" t="str">
        <f t="shared" si="9"/>
        <v>plays</v>
      </c>
      <c r="Q72" s="4">
        <f t="shared" si="6"/>
        <v>1.2374140625000001</v>
      </c>
      <c r="R72">
        <f t="shared" si="7"/>
        <v>80432</v>
      </c>
      <c r="S72" s="8">
        <f t="shared" si="10"/>
        <v>40484.208333333336</v>
      </c>
      <c r="T72" s="8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tr">
        <f t="shared" si="8"/>
        <v>theater</v>
      </c>
      <c r="P73" t="str">
        <f t="shared" si="9"/>
        <v>plays</v>
      </c>
      <c r="Q73" s="4">
        <f t="shared" si="6"/>
        <v>1.0806666666666667</v>
      </c>
      <c r="R73">
        <f t="shared" si="7"/>
        <v>3280</v>
      </c>
      <c r="S73" s="8">
        <f t="shared" si="10"/>
        <v>43799.25</v>
      </c>
      <c r="T73" s="8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tr">
        <f t="shared" si="8"/>
        <v>film &amp; video</v>
      </c>
      <c r="P74" t="str">
        <f t="shared" si="9"/>
        <v>animation</v>
      </c>
      <c r="Q74" s="4">
        <f t="shared" si="6"/>
        <v>6.7033333333333331</v>
      </c>
      <c r="R74">
        <f t="shared" si="7"/>
        <v>2038</v>
      </c>
      <c r="S74" s="8">
        <f t="shared" si="10"/>
        <v>42186.208333333328</v>
      </c>
      <c r="T74" s="8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tr">
        <f t="shared" si="8"/>
        <v>music</v>
      </c>
      <c r="P75" t="str">
        <f t="shared" si="9"/>
        <v>jazz</v>
      </c>
      <c r="Q75" s="4">
        <f t="shared" si="6"/>
        <v>6.609285714285714</v>
      </c>
      <c r="R75">
        <f t="shared" si="7"/>
        <v>4670.5</v>
      </c>
      <c r="S75" s="8">
        <f t="shared" si="10"/>
        <v>42701.25</v>
      </c>
      <c r="T75" s="8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tr">
        <f t="shared" si="8"/>
        <v>music</v>
      </c>
      <c r="P76" t="str">
        <f t="shared" si="9"/>
        <v>metal</v>
      </c>
      <c r="Q76" s="4">
        <f t="shared" si="6"/>
        <v>1.2246153846153847</v>
      </c>
      <c r="R76">
        <f t="shared" si="7"/>
        <v>2430.5</v>
      </c>
      <c r="S76" s="8">
        <f t="shared" si="10"/>
        <v>42456.208333333328</v>
      </c>
      <c r="T76" s="8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tr">
        <f t="shared" si="8"/>
        <v>photography</v>
      </c>
      <c r="P77" t="str">
        <f t="shared" si="9"/>
        <v>photography books</v>
      </c>
      <c r="Q77" s="4">
        <f t="shared" si="6"/>
        <v>1.5057731958762886</v>
      </c>
      <c r="R77">
        <f t="shared" si="7"/>
        <v>7388</v>
      </c>
      <c r="S77" s="8">
        <f t="shared" si="10"/>
        <v>43296.208333333328</v>
      </c>
      <c r="T77" s="8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tr">
        <f t="shared" si="8"/>
        <v>theater</v>
      </c>
      <c r="P78" t="str">
        <f t="shared" si="9"/>
        <v>plays</v>
      </c>
      <c r="Q78" s="4">
        <f t="shared" si="6"/>
        <v>0.78106590724165992</v>
      </c>
      <c r="R78">
        <f t="shared" si="7"/>
        <v>48838.5</v>
      </c>
      <c r="S78" s="8">
        <f t="shared" si="10"/>
        <v>42027.25</v>
      </c>
      <c r="T78" s="8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tr">
        <f t="shared" si="8"/>
        <v>film &amp; video</v>
      </c>
      <c r="P79" t="str">
        <f t="shared" si="9"/>
        <v>animation</v>
      </c>
      <c r="Q79" s="4">
        <f t="shared" si="6"/>
        <v>0.46947368421052632</v>
      </c>
      <c r="R79">
        <f t="shared" si="7"/>
        <v>2258</v>
      </c>
      <c r="S79" s="8">
        <f t="shared" si="10"/>
        <v>40448.208333333336</v>
      </c>
      <c r="T79" s="8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tr">
        <f t="shared" si="8"/>
        <v>publishing</v>
      </c>
      <c r="P80" t="str">
        <f t="shared" si="9"/>
        <v>translations</v>
      </c>
      <c r="Q80" s="4">
        <f t="shared" si="6"/>
        <v>3.008</v>
      </c>
      <c r="R80">
        <f t="shared" si="7"/>
        <v>6933</v>
      </c>
      <c r="S80" s="8">
        <f t="shared" si="10"/>
        <v>43206.208333333328</v>
      </c>
      <c r="T80" s="8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tr">
        <f t="shared" si="8"/>
        <v>theater</v>
      </c>
      <c r="P81" t="str">
        <f t="shared" si="9"/>
        <v>plays</v>
      </c>
      <c r="Q81" s="4">
        <f t="shared" si="6"/>
        <v>0.6959861591695502</v>
      </c>
      <c r="R81">
        <f t="shared" si="7"/>
        <v>20533</v>
      </c>
      <c r="S81" s="8">
        <f t="shared" si="10"/>
        <v>43267.208333333328</v>
      </c>
      <c r="T81" s="8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tr">
        <f t="shared" si="8"/>
        <v>games</v>
      </c>
      <c r="P82" t="str">
        <f t="shared" si="9"/>
        <v>video games</v>
      </c>
      <c r="Q82" s="4">
        <f t="shared" si="6"/>
        <v>6.374545454545455</v>
      </c>
      <c r="R82">
        <f t="shared" si="7"/>
        <v>3569.5</v>
      </c>
      <c r="S82" s="8">
        <f t="shared" si="10"/>
        <v>42976.208333333328</v>
      </c>
      <c r="T82" s="8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tr">
        <f t="shared" si="8"/>
        <v>music</v>
      </c>
      <c r="P83" t="str">
        <f t="shared" si="9"/>
        <v>rock</v>
      </c>
      <c r="Q83" s="4">
        <f t="shared" si="6"/>
        <v>2.253392857142857</v>
      </c>
      <c r="R83">
        <f t="shared" si="7"/>
        <v>19134</v>
      </c>
      <c r="S83" s="8">
        <f t="shared" si="10"/>
        <v>43062.25</v>
      </c>
      <c r="T83" s="8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tr">
        <f t="shared" si="8"/>
        <v>games</v>
      </c>
      <c r="P84" t="str">
        <f t="shared" si="9"/>
        <v>video games</v>
      </c>
      <c r="Q84" s="4">
        <f t="shared" si="6"/>
        <v>14.973000000000001</v>
      </c>
      <c r="R84">
        <f t="shared" si="7"/>
        <v>7576.5</v>
      </c>
      <c r="S84" s="8">
        <f t="shared" si="10"/>
        <v>43482.25</v>
      </c>
      <c r="T84" s="8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tr">
        <f t="shared" si="8"/>
        <v>music</v>
      </c>
      <c r="P85" t="str">
        <f t="shared" si="9"/>
        <v>electric music</v>
      </c>
      <c r="Q85" s="4">
        <f t="shared" si="6"/>
        <v>0.37590225563909774</v>
      </c>
      <c r="R85">
        <f t="shared" si="7"/>
        <v>20498</v>
      </c>
      <c r="S85" s="8">
        <f t="shared" si="10"/>
        <v>42579.208333333328</v>
      </c>
      <c r="T85" s="8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tr">
        <f t="shared" si="8"/>
        <v>technology</v>
      </c>
      <c r="P86" t="str">
        <f t="shared" si="9"/>
        <v>wearables</v>
      </c>
      <c r="Q86" s="4">
        <f t="shared" si="6"/>
        <v>1.3236942675159236</v>
      </c>
      <c r="R86">
        <f t="shared" si="7"/>
        <v>20969</v>
      </c>
      <c r="S86" s="8">
        <f t="shared" si="10"/>
        <v>41118.208333333336</v>
      </c>
      <c r="T86" s="8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tr">
        <f t="shared" si="8"/>
        <v>music</v>
      </c>
      <c r="P87" t="str">
        <f t="shared" si="9"/>
        <v>indie rock</v>
      </c>
      <c r="Q87" s="4">
        <f t="shared" si="6"/>
        <v>1.3122448979591836</v>
      </c>
      <c r="R87">
        <f t="shared" si="7"/>
        <v>3250.5</v>
      </c>
      <c r="S87" s="8">
        <f t="shared" si="10"/>
        <v>40797.208333333336</v>
      </c>
      <c r="T87" s="8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tr">
        <f t="shared" si="8"/>
        <v>theater</v>
      </c>
      <c r="P88" t="str">
        <f t="shared" si="9"/>
        <v>plays</v>
      </c>
      <c r="Q88" s="4">
        <f t="shared" si="6"/>
        <v>1.6763513513513513</v>
      </c>
      <c r="R88">
        <f t="shared" si="7"/>
        <v>6304</v>
      </c>
      <c r="S88" s="8">
        <f t="shared" si="10"/>
        <v>42128.208333333328</v>
      </c>
      <c r="T88" s="8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tr">
        <f t="shared" si="8"/>
        <v>music</v>
      </c>
      <c r="P89" t="str">
        <f t="shared" si="9"/>
        <v>rock</v>
      </c>
      <c r="Q89" s="4">
        <f t="shared" si="6"/>
        <v>0.6198488664987406</v>
      </c>
      <c r="R89">
        <f t="shared" si="7"/>
        <v>62261</v>
      </c>
      <c r="S89" s="8">
        <f t="shared" si="10"/>
        <v>40610.25</v>
      </c>
      <c r="T89" s="8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tr">
        <f t="shared" si="8"/>
        <v>publishing</v>
      </c>
      <c r="P90" t="str">
        <f t="shared" si="9"/>
        <v>translations</v>
      </c>
      <c r="Q90" s="4">
        <f t="shared" si="6"/>
        <v>2.6074999999999999</v>
      </c>
      <c r="R90">
        <f t="shared" si="7"/>
        <v>6314.5</v>
      </c>
      <c r="S90" s="8">
        <f t="shared" si="10"/>
        <v>42110.208333333328</v>
      </c>
      <c r="T90" s="8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tr">
        <f t="shared" si="8"/>
        <v>theater</v>
      </c>
      <c r="P91" t="str">
        <f t="shared" si="9"/>
        <v>plays</v>
      </c>
      <c r="Q91" s="4">
        <f t="shared" si="6"/>
        <v>2.5258823529411765</v>
      </c>
      <c r="R91">
        <f t="shared" si="7"/>
        <v>4342</v>
      </c>
      <c r="S91" s="8">
        <f t="shared" si="10"/>
        <v>40283.208333333336</v>
      </c>
      <c r="T91" s="8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tr">
        <f t="shared" si="8"/>
        <v>theater</v>
      </c>
      <c r="P92" t="str">
        <f t="shared" si="9"/>
        <v>plays</v>
      </c>
      <c r="Q92" s="4">
        <f t="shared" si="6"/>
        <v>0.7861538461538462</v>
      </c>
      <c r="R92">
        <f t="shared" si="7"/>
        <v>3119</v>
      </c>
      <c r="S92" s="8">
        <f t="shared" si="10"/>
        <v>42425.25</v>
      </c>
      <c r="T92" s="8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tr">
        <f t="shared" si="8"/>
        <v>publishing</v>
      </c>
      <c r="P93" t="str">
        <f t="shared" si="9"/>
        <v>translations</v>
      </c>
      <c r="Q93" s="4">
        <f t="shared" si="6"/>
        <v>0.48404406999351912</v>
      </c>
      <c r="R93">
        <f t="shared" si="7"/>
        <v>37683.5</v>
      </c>
      <c r="S93" s="8">
        <f t="shared" si="10"/>
        <v>42588.208333333328</v>
      </c>
      <c r="T93" s="8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tr">
        <f t="shared" si="8"/>
        <v>games</v>
      </c>
      <c r="P94" t="str">
        <f t="shared" si="9"/>
        <v>video games</v>
      </c>
      <c r="Q94" s="4">
        <f t="shared" si="6"/>
        <v>2.5887500000000001</v>
      </c>
      <c r="R94">
        <f t="shared" si="7"/>
        <v>26136.5</v>
      </c>
      <c r="S94" s="8">
        <f t="shared" si="10"/>
        <v>40352.208333333336</v>
      </c>
      <c r="T94" s="8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tr">
        <f t="shared" si="8"/>
        <v>theater</v>
      </c>
      <c r="P95" t="str">
        <f t="shared" si="9"/>
        <v>plays</v>
      </c>
      <c r="Q95" s="4">
        <f t="shared" si="6"/>
        <v>0.60548713235294116</v>
      </c>
      <c r="R95">
        <f t="shared" si="7"/>
        <v>33243.5</v>
      </c>
      <c r="S95" s="8">
        <f t="shared" si="10"/>
        <v>41202.208333333336</v>
      </c>
      <c r="T95" s="8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tr">
        <f t="shared" si="8"/>
        <v>technology</v>
      </c>
      <c r="P96" t="str">
        <f t="shared" si="9"/>
        <v>web</v>
      </c>
      <c r="Q96" s="4">
        <f t="shared" si="6"/>
        <v>3.036896551724138</v>
      </c>
      <c r="R96">
        <f t="shared" si="7"/>
        <v>4493.5</v>
      </c>
      <c r="S96" s="8">
        <f t="shared" si="10"/>
        <v>43562.208333333328</v>
      </c>
      <c r="T96" s="8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tr">
        <f t="shared" si="8"/>
        <v>film &amp; video</v>
      </c>
      <c r="P97" t="str">
        <f t="shared" si="9"/>
        <v>documentary</v>
      </c>
      <c r="Q97" s="4">
        <f t="shared" si="6"/>
        <v>1.1299999999999999</v>
      </c>
      <c r="R97">
        <f t="shared" si="7"/>
        <v>522</v>
      </c>
      <c r="S97" s="8">
        <f t="shared" si="10"/>
        <v>43752.208333333328</v>
      </c>
      <c r="T97" s="8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tr">
        <f t="shared" si="8"/>
        <v>theater</v>
      </c>
      <c r="P98" t="str">
        <f t="shared" si="9"/>
        <v>plays</v>
      </c>
      <c r="Q98" s="4">
        <f t="shared" si="6"/>
        <v>2.1737876614060259</v>
      </c>
      <c r="R98">
        <f t="shared" si="7"/>
        <v>76922</v>
      </c>
      <c r="S98" s="8">
        <f t="shared" si="10"/>
        <v>40612.25</v>
      </c>
      <c r="T98" s="8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tr">
        <f t="shared" si="8"/>
        <v>food</v>
      </c>
      <c r="P99" t="str">
        <f t="shared" si="9"/>
        <v>food trucks</v>
      </c>
      <c r="Q99" s="4">
        <f t="shared" si="6"/>
        <v>9.2669230769230762</v>
      </c>
      <c r="R99">
        <f t="shared" si="7"/>
        <v>6080</v>
      </c>
      <c r="S99" s="8">
        <f t="shared" si="10"/>
        <v>42180.208333333328</v>
      </c>
      <c r="T99" s="8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tr">
        <f t="shared" si="8"/>
        <v>games</v>
      </c>
      <c r="P100" t="str">
        <f t="shared" si="9"/>
        <v>video games</v>
      </c>
      <c r="Q100" s="4">
        <f t="shared" si="6"/>
        <v>0.33692229038854804</v>
      </c>
      <c r="R100">
        <f t="shared" si="7"/>
        <v>17085.5</v>
      </c>
      <c r="S100" s="8">
        <f t="shared" si="10"/>
        <v>42212.208333333328</v>
      </c>
      <c r="T100" s="8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tr">
        <f t="shared" si="8"/>
        <v>theater</v>
      </c>
      <c r="P101" t="str">
        <f t="shared" si="9"/>
        <v>plays</v>
      </c>
      <c r="Q101" s="4">
        <f t="shared" si="6"/>
        <v>1.9672368421052631</v>
      </c>
      <c r="R101">
        <f t="shared" si="7"/>
        <v>7557.5</v>
      </c>
      <c r="S101" s="8">
        <f t="shared" si="10"/>
        <v>41968.25</v>
      </c>
      <c r="T101" s="8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tr">
        <f t="shared" si="8"/>
        <v>theater</v>
      </c>
      <c r="P102" t="str">
        <f t="shared" si="9"/>
        <v>plays</v>
      </c>
      <c r="Q102" s="4">
        <f t="shared" si="6"/>
        <v>0.01</v>
      </c>
      <c r="R102">
        <f t="shared" si="7"/>
        <v>1</v>
      </c>
      <c r="S102" s="8">
        <f t="shared" si="10"/>
        <v>40835.208333333336</v>
      </c>
      <c r="T102" s="8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tr">
        <f t="shared" si="8"/>
        <v>music</v>
      </c>
      <c r="P103" t="str">
        <f t="shared" si="9"/>
        <v>electric music</v>
      </c>
      <c r="Q103" s="4">
        <f t="shared" si="6"/>
        <v>10.214444444444444</v>
      </c>
      <c r="R103">
        <f t="shared" si="7"/>
        <v>4678.5</v>
      </c>
      <c r="S103" s="8">
        <f t="shared" si="10"/>
        <v>42056.25</v>
      </c>
      <c r="T103" s="8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tr">
        <f t="shared" si="8"/>
        <v>technology</v>
      </c>
      <c r="P104" t="str">
        <f t="shared" si="9"/>
        <v>wearables</v>
      </c>
      <c r="Q104" s="4">
        <f t="shared" si="6"/>
        <v>2.8167567567567566</v>
      </c>
      <c r="R104">
        <f t="shared" si="7"/>
        <v>5379</v>
      </c>
      <c r="S104" s="8">
        <f t="shared" si="10"/>
        <v>43234.208333333328</v>
      </c>
      <c r="T104" s="8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tr">
        <f t="shared" si="8"/>
        <v>music</v>
      </c>
      <c r="P105" t="str">
        <f t="shared" si="9"/>
        <v>electric music</v>
      </c>
      <c r="Q105" s="4">
        <f t="shared" si="6"/>
        <v>0.24610000000000001</v>
      </c>
      <c r="R105">
        <f t="shared" si="7"/>
        <v>1249</v>
      </c>
      <c r="S105" s="8">
        <f t="shared" si="10"/>
        <v>40475.208333333336</v>
      </c>
      <c r="T105" s="8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tr">
        <f t="shared" si="8"/>
        <v>music</v>
      </c>
      <c r="P106" t="str">
        <f t="shared" si="9"/>
        <v>indie rock</v>
      </c>
      <c r="Q106" s="4">
        <f t="shared" si="6"/>
        <v>1.4314010067114094</v>
      </c>
      <c r="R106">
        <f t="shared" si="7"/>
        <v>86270</v>
      </c>
      <c r="S106" s="8">
        <f t="shared" si="10"/>
        <v>42878.208333333328</v>
      </c>
      <c r="T106" s="8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tr">
        <f t="shared" si="8"/>
        <v>technology</v>
      </c>
      <c r="P107" t="str">
        <f t="shared" si="9"/>
        <v>web</v>
      </c>
      <c r="Q107" s="4">
        <f t="shared" si="6"/>
        <v>1.4454411764705883</v>
      </c>
      <c r="R107">
        <f t="shared" si="7"/>
        <v>4962</v>
      </c>
      <c r="S107" s="8">
        <f t="shared" si="10"/>
        <v>41366.208333333336</v>
      </c>
      <c r="T107" s="8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tr">
        <f t="shared" si="8"/>
        <v>theater</v>
      </c>
      <c r="P108" t="str">
        <f t="shared" si="9"/>
        <v>plays</v>
      </c>
      <c r="Q108" s="4">
        <f t="shared" si="6"/>
        <v>3.5912820512820511</v>
      </c>
      <c r="R108">
        <f t="shared" si="7"/>
        <v>7076.5</v>
      </c>
      <c r="S108" s="8">
        <f t="shared" si="10"/>
        <v>43716.208333333328</v>
      </c>
      <c r="T108" s="8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tr">
        <f t="shared" si="8"/>
        <v>theater</v>
      </c>
      <c r="P109" t="str">
        <f t="shared" si="9"/>
        <v>plays</v>
      </c>
      <c r="Q109" s="4">
        <f t="shared" si="6"/>
        <v>1.8648571428571428</v>
      </c>
      <c r="R109">
        <f t="shared" si="7"/>
        <v>3306.5</v>
      </c>
      <c r="S109" s="8">
        <f t="shared" si="10"/>
        <v>43213.208333333328</v>
      </c>
      <c r="T109" s="8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tr">
        <f t="shared" si="8"/>
        <v>film &amp; video</v>
      </c>
      <c r="P110" t="str">
        <f t="shared" si="9"/>
        <v>documentary</v>
      </c>
      <c r="Q110" s="4">
        <f t="shared" si="6"/>
        <v>5.9526666666666666</v>
      </c>
      <c r="R110">
        <f t="shared" si="7"/>
        <v>4506</v>
      </c>
      <c r="S110" s="8">
        <f t="shared" si="10"/>
        <v>41005.208333333336</v>
      </c>
      <c r="T110" s="8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tr">
        <f t="shared" si="8"/>
        <v>film &amp; video</v>
      </c>
      <c r="P111" t="str">
        <f t="shared" si="9"/>
        <v>television</v>
      </c>
      <c r="Q111" s="4">
        <f t="shared" si="6"/>
        <v>0.5921153846153846</v>
      </c>
      <c r="R111">
        <f t="shared" si="7"/>
        <v>1569.5</v>
      </c>
      <c r="S111" s="8">
        <f t="shared" si="10"/>
        <v>41651.25</v>
      </c>
      <c r="T111" s="8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tr">
        <f t="shared" si="8"/>
        <v>food</v>
      </c>
      <c r="P112" t="str">
        <f t="shared" si="9"/>
        <v>food trucks</v>
      </c>
      <c r="Q112" s="4">
        <f t="shared" si="6"/>
        <v>0.14962780898876404</v>
      </c>
      <c r="R112">
        <f t="shared" si="7"/>
        <v>10801.5</v>
      </c>
      <c r="S112" s="8">
        <f t="shared" si="10"/>
        <v>43354.208333333328</v>
      </c>
      <c r="T112" s="8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tr">
        <f t="shared" si="8"/>
        <v>publishing</v>
      </c>
      <c r="P113" t="str">
        <f t="shared" si="9"/>
        <v>radio &amp; podcasts</v>
      </c>
      <c r="Q113" s="4">
        <f t="shared" si="6"/>
        <v>1.1995602605863191</v>
      </c>
      <c r="R113">
        <f t="shared" si="7"/>
        <v>37164.5</v>
      </c>
      <c r="S113" s="8">
        <f t="shared" si="10"/>
        <v>41174.208333333336</v>
      </c>
      <c r="T113" s="8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tr">
        <f t="shared" si="8"/>
        <v>technology</v>
      </c>
      <c r="P114" t="str">
        <f t="shared" si="9"/>
        <v>web</v>
      </c>
      <c r="Q114" s="4">
        <f t="shared" si="6"/>
        <v>2.6882978723404256</v>
      </c>
      <c r="R114">
        <f t="shared" si="7"/>
        <v>6498</v>
      </c>
      <c r="S114" s="8">
        <f t="shared" si="10"/>
        <v>41875.208333333336</v>
      </c>
      <c r="T114" s="8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tr">
        <f t="shared" si="8"/>
        <v>food</v>
      </c>
      <c r="P115" t="str">
        <f t="shared" si="9"/>
        <v>food trucks</v>
      </c>
      <c r="Q115" s="4">
        <f t="shared" si="6"/>
        <v>3.7687878787878786</v>
      </c>
      <c r="R115">
        <f t="shared" si="7"/>
        <v>6284</v>
      </c>
      <c r="S115" s="8">
        <f t="shared" si="10"/>
        <v>42990.208333333328</v>
      </c>
      <c r="T115" s="8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tr">
        <f t="shared" si="8"/>
        <v>technology</v>
      </c>
      <c r="P116" t="str">
        <f t="shared" si="9"/>
        <v>wearables</v>
      </c>
      <c r="Q116" s="4">
        <f t="shared" si="6"/>
        <v>7.2715789473684209</v>
      </c>
      <c r="R116">
        <f t="shared" si="7"/>
        <v>6971</v>
      </c>
      <c r="S116" s="8">
        <f t="shared" si="10"/>
        <v>43564.208333333328</v>
      </c>
      <c r="T116" s="8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tr">
        <f t="shared" si="8"/>
        <v>publishing</v>
      </c>
      <c r="P117" t="str">
        <f t="shared" si="9"/>
        <v>fiction</v>
      </c>
      <c r="Q117" s="4">
        <f t="shared" si="6"/>
        <v>0.87211757648470301</v>
      </c>
      <c r="R117">
        <f t="shared" si="7"/>
        <v>74343</v>
      </c>
      <c r="S117" s="8">
        <f t="shared" si="10"/>
        <v>43056.25</v>
      </c>
      <c r="T117" s="8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tr">
        <f t="shared" si="8"/>
        <v>theater</v>
      </c>
      <c r="P118" t="str">
        <f t="shared" si="9"/>
        <v>plays</v>
      </c>
      <c r="Q118" s="4">
        <f t="shared" si="6"/>
        <v>0.88</v>
      </c>
      <c r="R118">
        <f t="shared" si="7"/>
        <v>3204.5</v>
      </c>
      <c r="S118" s="8">
        <f t="shared" si="10"/>
        <v>42265.208333333328</v>
      </c>
      <c r="T118" s="8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tr">
        <f t="shared" si="8"/>
        <v>film &amp; video</v>
      </c>
      <c r="P119" t="str">
        <f t="shared" si="9"/>
        <v>television</v>
      </c>
      <c r="Q119" s="4">
        <f t="shared" si="6"/>
        <v>1.7393877551020409</v>
      </c>
      <c r="R119">
        <f t="shared" si="7"/>
        <v>4399</v>
      </c>
      <c r="S119" s="8">
        <f t="shared" si="10"/>
        <v>40808.208333333336</v>
      </c>
      <c r="T119" s="8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tr">
        <f t="shared" si="8"/>
        <v>photography</v>
      </c>
      <c r="P120" t="str">
        <f t="shared" si="9"/>
        <v>photography books</v>
      </c>
      <c r="Q120" s="4">
        <f t="shared" si="6"/>
        <v>1.1761111111111111</v>
      </c>
      <c r="R120">
        <f t="shared" si="7"/>
        <v>3209</v>
      </c>
      <c r="S120" s="8">
        <f t="shared" si="10"/>
        <v>41665.25</v>
      </c>
      <c r="T120" s="8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tr">
        <f t="shared" si="8"/>
        <v>film &amp; video</v>
      </c>
      <c r="P121" t="str">
        <f t="shared" si="9"/>
        <v>documentary</v>
      </c>
      <c r="Q121" s="4">
        <f t="shared" si="6"/>
        <v>2.1496</v>
      </c>
      <c r="R121">
        <f t="shared" si="7"/>
        <v>5451</v>
      </c>
      <c r="S121" s="8">
        <f t="shared" si="10"/>
        <v>41806.208333333336</v>
      </c>
      <c r="T121" s="8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tr">
        <f t="shared" si="8"/>
        <v>games</v>
      </c>
      <c r="P122" t="str">
        <f t="shared" si="9"/>
        <v>mobile games</v>
      </c>
      <c r="Q122" s="4">
        <f t="shared" si="6"/>
        <v>1.4949667110519307</v>
      </c>
      <c r="R122">
        <f t="shared" si="7"/>
        <v>57027</v>
      </c>
      <c r="S122" s="8">
        <f t="shared" si="10"/>
        <v>42111.208333333328</v>
      </c>
      <c r="T122" s="8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tr">
        <f t="shared" si="8"/>
        <v>games</v>
      </c>
      <c r="P123" t="str">
        <f t="shared" si="9"/>
        <v>video games</v>
      </c>
      <c r="Q123" s="4">
        <f t="shared" si="6"/>
        <v>2.1933995584988963</v>
      </c>
      <c r="R123">
        <f t="shared" si="7"/>
        <v>50132</v>
      </c>
      <c r="S123" s="8">
        <f t="shared" si="10"/>
        <v>41917.208333333336</v>
      </c>
      <c r="T123" s="8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tr">
        <f t="shared" si="8"/>
        <v>publishing</v>
      </c>
      <c r="P124" t="str">
        <f t="shared" si="9"/>
        <v>fiction</v>
      </c>
      <c r="Q124" s="4">
        <f t="shared" si="6"/>
        <v>0.64367690058479532</v>
      </c>
      <c r="R124">
        <f t="shared" si="7"/>
        <v>45721</v>
      </c>
      <c r="S124" s="8">
        <f t="shared" si="10"/>
        <v>41970.25</v>
      </c>
      <c r="T124" s="8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tr">
        <f t="shared" si="8"/>
        <v>theater</v>
      </c>
      <c r="P125" t="str">
        <f t="shared" si="9"/>
        <v>plays</v>
      </c>
      <c r="Q125" s="4">
        <f t="shared" si="6"/>
        <v>0.18622397298818233</v>
      </c>
      <c r="R125">
        <f t="shared" si="7"/>
        <v>16877</v>
      </c>
      <c r="S125" s="8">
        <f t="shared" si="10"/>
        <v>42332.25</v>
      </c>
      <c r="T125" s="8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tr">
        <f t="shared" si="8"/>
        <v>photography</v>
      </c>
      <c r="P126" t="str">
        <f t="shared" si="9"/>
        <v>photography books</v>
      </c>
      <c r="Q126" s="4">
        <f t="shared" si="6"/>
        <v>3.6776923076923076</v>
      </c>
      <c r="R126">
        <f t="shared" si="7"/>
        <v>4828</v>
      </c>
      <c r="S126" s="8">
        <f t="shared" si="10"/>
        <v>43598.208333333328</v>
      </c>
      <c r="T126" s="8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tr">
        <f t="shared" si="8"/>
        <v>theater</v>
      </c>
      <c r="P127" t="str">
        <f t="shared" si="9"/>
        <v>plays</v>
      </c>
      <c r="Q127" s="4">
        <f t="shared" si="6"/>
        <v>1.5990566037735849</v>
      </c>
      <c r="R127">
        <f t="shared" si="7"/>
        <v>4327.5</v>
      </c>
      <c r="S127" s="8">
        <f t="shared" si="10"/>
        <v>43362.208333333328</v>
      </c>
      <c r="T127" s="8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tr">
        <f t="shared" si="8"/>
        <v>theater</v>
      </c>
      <c r="P128" t="str">
        <f t="shared" si="9"/>
        <v>plays</v>
      </c>
      <c r="Q128" s="4">
        <f t="shared" si="6"/>
        <v>0.38633185349611543</v>
      </c>
      <c r="R128">
        <f t="shared" si="7"/>
        <v>35195.5</v>
      </c>
      <c r="S128" s="8">
        <f t="shared" si="10"/>
        <v>42596.208333333328</v>
      </c>
      <c r="T128" s="8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tr">
        <f t="shared" si="8"/>
        <v>theater</v>
      </c>
      <c r="P129" t="str">
        <f t="shared" si="9"/>
        <v>plays</v>
      </c>
      <c r="Q129" s="4">
        <f t="shared" si="6"/>
        <v>0.51421511627906979</v>
      </c>
      <c r="R129">
        <f t="shared" si="7"/>
        <v>26869.5</v>
      </c>
      <c r="S129" s="8">
        <f t="shared" si="10"/>
        <v>40310.208333333336</v>
      </c>
      <c r="T129" s="8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tr">
        <f t="shared" si="8"/>
        <v>music</v>
      </c>
      <c r="P130" t="str">
        <f t="shared" si="9"/>
        <v>rock</v>
      </c>
      <c r="Q130" s="4">
        <f t="shared" ref="Q130:Q193" si="12">E130/D130</f>
        <v>0.60334277620396604</v>
      </c>
      <c r="R130">
        <f t="shared" ref="R130:R193" si="13">AVERAGE(E130,G130)</f>
        <v>21564</v>
      </c>
      <c r="S130" s="8">
        <f t="shared" si="10"/>
        <v>40417.208333333336</v>
      </c>
      <c r="T130" s="8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tr">
        <f t="shared" ref="O131:O194" si="14">LEFT(N131, FIND("/",  N131, 1) -1)</f>
        <v>food</v>
      </c>
      <c r="P131" t="str">
        <f t="shared" ref="P131:P194" si="15">RIGHT(N131,LEN(N131)-SEARCH("/",N131))</f>
        <v>food trucks</v>
      </c>
      <c r="Q131" s="4">
        <f t="shared" si="12"/>
        <v>3.2026936026936029E-2</v>
      </c>
      <c r="R131">
        <f t="shared" si="13"/>
        <v>2405.5</v>
      </c>
      <c r="S131" s="8">
        <f t="shared" ref="S131:S194" si="16">IF(J131&lt;&gt;"", (J131/86400) + DATE(1970, 1, 1), "")</f>
        <v>42038.25</v>
      </c>
      <c r="T131" s="8">
        <f t="shared" ref="T131:T194" si="17">IF(K131&lt;&gt;"", (K131/86400) + DATE(1970, 1, 1), "")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tr">
        <f t="shared" si="14"/>
        <v>film &amp; video</v>
      </c>
      <c r="P132" t="str">
        <f t="shared" si="15"/>
        <v>drama</v>
      </c>
      <c r="Q132" s="4">
        <f t="shared" si="12"/>
        <v>1.5546875</v>
      </c>
      <c r="R132">
        <f t="shared" si="13"/>
        <v>7729</v>
      </c>
      <c r="S132" s="8">
        <f t="shared" si="16"/>
        <v>40842.208333333336</v>
      </c>
      <c r="T132" s="8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tr">
        <f t="shared" si="14"/>
        <v>technology</v>
      </c>
      <c r="P133" t="str">
        <f t="shared" si="15"/>
        <v>web</v>
      </c>
      <c r="Q133" s="4">
        <f t="shared" si="12"/>
        <v>1.0085974499089254</v>
      </c>
      <c r="R133">
        <f t="shared" si="13"/>
        <v>84279.5</v>
      </c>
      <c r="S133" s="8">
        <f t="shared" si="16"/>
        <v>41607.25</v>
      </c>
      <c r="T133" s="8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tr">
        <f t="shared" si="14"/>
        <v>theater</v>
      </c>
      <c r="P134" t="str">
        <f t="shared" si="15"/>
        <v>plays</v>
      </c>
      <c r="Q134" s="4">
        <f t="shared" si="12"/>
        <v>1.1618181818181819</v>
      </c>
      <c r="R134">
        <f t="shared" si="13"/>
        <v>1961.5</v>
      </c>
      <c r="S134" s="8">
        <f t="shared" si="16"/>
        <v>43112.25</v>
      </c>
      <c r="T134" s="8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tr">
        <f t="shared" si="14"/>
        <v>music</v>
      </c>
      <c r="P135" t="str">
        <f t="shared" si="15"/>
        <v>world music</v>
      </c>
      <c r="Q135" s="4">
        <f t="shared" si="12"/>
        <v>3.1077777777777778</v>
      </c>
      <c r="R135">
        <f t="shared" si="13"/>
        <v>7072</v>
      </c>
      <c r="S135" s="8">
        <f t="shared" si="16"/>
        <v>40767.208333333336</v>
      </c>
      <c r="T135" s="8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tr">
        <f t="shared" si="14"/>
        <v>film &amp; video</v>
      </c>
      <c r="P136" t="str">
        <f t="shared" si="15"/>
        <v>documentary</v>
      </c>
      <c r="Q136" s="4">
        <f t="shared" si="12"/>
        <v>0.89736683417085428</v>
      </c>
      <c r="R136">
        <f t="shared" si="13"/>
        <v>45114</v>
      </c>
      <c r="S136" s="8">
        <f t="shared" si="16"/>
        <v>40713.208333333336</v>
      </c>
      <c r="T136" s="8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tr">
        <f t="shared" si="14"/>
        <v>theater</v>
      </c>
      <c r="P137" t="str">
        <f t="shared" si="15"/>
        <v>plays</v>
      </c>
      <c r="Q137" s="4">
        <f t="shared" si="12"/>
        <v>0.71272727272727276</v>
      </c>
      <c r="R137">
        <f t="shared" si="13"/>
        <v>2802.5</v>
      </c>
      <c r="S137" s="8">
        <f t="shared" si="16"/>
        <v>41340.25</v>
      </c>
      <c r="T137" s="8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tr">
        <f t="shared" si="14"/>
        <v>film &amp; video</v>
      </c>
      <c r="P138" t="str">
        <f t="shared" si="15"/>
        <v>drama</v>
      </c>
      <c r="Q138" s="4">
        <f t="shared" si="12"/>
        <v>3.2862318840579711E-2</v>
      </c>
      <c r="R138">
        <f t="shared" si="13"/>
        <v>1389.5</v>
      </c>
      <c r="S138" s="8">
        <f t="shared" si="16"/>
        <v>41797.208333333336</v>
      </c>
      <c r="T138" s="8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tr">
        <f t="shared" si="14"/>
        <v>publishing</v>
      </c>
      <c r="P139" t="str">
        <f t="shared" si="15"/>
        <v>nonfiction</v>
      </c>
      <c r="Q139" s="4">
        <f t="shared" si="12"/>
        <v>2.617777777777778</v>
      </c>
      <c r="R139">
        <f t="shared" si="13"/>
        <v>2381</v>
      </c>
      <c r="S139" s="8">
        <f t="shared" si="16"/>
        <v>40457.208333333336</v>
      </c>
      <c r="T139" s="8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tr">
        <f t="shared" si="14"/>
        <v>games</v>
      </c>
      <c r="P140" t="str">
        <f t="shared" si="15"/>
        <v>mobile games</v>
      </c>
      <c r="Q140" s="4">
        <f t="shared" si="12"/>
        <v>0.96</v>
      </c>
      <c r="R140">
        <f t="shared" si="13"/>
        <v>4665.5</v>
      </c>
      <c r="S140" s="8">
        <f t="shared" si="16"/>
        <v>41180.208333333336</v>
      </c>
      <c r="T140" s="8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tr">
        <f t="shared" si="14"/>
        <v>technology</v>
      </c>
      <c r="P141" t="str">
        <f t="shared" si="15"/>
        <v>wearables</v>
      </c>
      <c r="Q141" s="4">
        <f t="shared" si="12"/>
        <v>0.20896851248642778</v>
      </c>
      <c r="R141">
        <f t="shared" si="13"/>
        <v>9786</v>
      </c>
      <c r="S141" s="8">
        <f t="shared" si="16"/>
        <v>42115.208333333328</v>
      </c>
      <c r="T141" s="8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tr">
        <f t="shared" si="14"/>
        <v>film &amp; video</v>
      </c>
      <c r="P142" t="str">
        <f t="shared" si="15"/>
        <v>documentary</v>
      </c>
      <c r="Q142" s="4">
        <f t="shared" si="12"/>
        <v>2.2316363636363636</v>
      </c>
      <c r="R142">
        <f t="shared" si="13"/>
        <v>6230</v>
      </c>
      <c r="S142" s="8">
        <f t="shared" si="16"/>
        <v>43156.25</v>
      </c>
      <c r="T142" s="8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tr">
        <f t="shared" si="14"/>
        <v>technology</v>
      </c>
      <c r="P143" t="str">
        <f t="shared" si="15"/>
        <v>web</v>
      </c>
      <c r="Q143" s="4">
        <f t="shared" si="12"/>
        <v>1.0159097978227061</v>
      </c>
      <c r="R143">
        <f t="shared" si="13"/>
        <v>33197</v>
      </c>
      <c r="S143" s="8">
        <f t="shared" si="16"/>
        <v>42167.208333333328</v>
      </c>
      <c r="T143" s="8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tr">
        <f t="shared" si="14"/>
        <v>technology</v>
      </c>
      <c r="P144" t="str">
        <f t="shared" si="15"/>
        <v>web</v>
      </c>
      <c r="Q144" s="4">
        <f t="shared" si="12"/>
        <v>2.3003999999999998</v>
      </c>
      <c r="R144">
        <f t="shared" si="13"/>
        <v>5809.5</v>
      </c>
      <c r="S144" s="8">
        <f t="shared" si="16"/>
        <v>41005.208333333336</v>
      </c>
      <c r="T144" s="8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tr">
        <f t="shared" si="14"/>
        <v>music</v>
      </c>
      <c r="P145" t="str">
        <f t="shared" si="15"/>
        <v>indie rock</v>
      </c>
      <c r="Q145" s="4">
        <f t="shared" si="12"/>
        <v>1.355925925925926</v>
      </c>
      <c r="R145">
        <f t="shared" si="13"/>
        <v>3696</v>
      </c>
      <c r="S145" s="8">
        <f t="shared" si="16"/>
        <v>40357.208333333336</v>
      </c>
      <c r="T145" s="8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tr">
        <f t="shared" si="14"/>
        <v>theater</v>
      </c>
      <c r="P146" t="str">
        <f t="shared" si="15"/>
        <v>plays</v>
      </c>
      <c r="Q146" s="4">
        <f t="shared" si="12"/>
        <v>1.2909999999999999</v>
      </c>
      <c r="R146">
        <f t="shared" si="13"/>
        <v>5877</v>
      </c>
      <c r="S146" s="8">
        <f t="shared" si="16"/>
        <v>43633.208333333328</v>
      </c>
      <c r="T146" s="8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tr">
        <f t="shared" si="14"/>
        <v>technology</v>
      </c>
      <c r="P147" t="str">
        <f t="shared" si="15"/>
        <v>wearables</v>
      </c>
      <c r="Q147" s="4">
        <f t="shared" si="12"/>
        <v>2.3651200000000001</v>
      </c>
      <c r="R147">
        <f t="shared" si="13"/>
        <v>29948</v>
      </c>
      <c r="S147" s="8">
        <f t="shared" si="16"/>
        <v>41889.208333333336</v>
      </c>
      <c r="T147" s="8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tr">
        <f t="shared" si="14"/>
        <v>theater</v>
      </c>
      <c r="P148" t="str">
        <f t="shared" si="15"/>
        <v>plays</v>
      </c>
      <c r="Q148" s="4">
        <f t="shared" si="12"/>
        <v>0.17249999999999999</v>
      </c>
      <c r="R148">
        <f t="shared" si="13"/>
        <v>784.5</v>
      </c>
      <c r="S148" s="8">
        <f t="shared" si="16"/>
        <v>40855.25</v>
      </c>
      <c r="T148" s="8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tr">
        <f t="shared" si="14"/>
        <v>theater</v>
      </c>
      <c r="P149" t="str">
        <f t="shared" si="15"/>
        <v>plays</v>
      </c>
      <c r="Q149" s="4">
        <f t="shared" si="12"/>
        <v>1.1249397590361445</v>
      </c>
      <c r="R149">
        <f t="shared" si="13"/>
        <v>4768</v>
      </c>
      <c r="S149" s="8">
        <f t="shared" si="16"/>
        <v>42534.208333333328</v>
      </c>
      <c r="T149" s="8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tr">
        <f t="shared" si="14"/>
        <v>technology</v>
      </c>
      <c r="P150" t="str">
        <f t="shared" si="15"/>
        <v>wearables</v>
      </c>
      <c r="Q150" s="4">
        <f t="shared" si="12"/>
        <v>1.2102150537634409</v>
      </c>
      <c r="R150">
        <f t="shared" si="13"/>
        <v>5681</v>
      </c>
      <c r="S150" s="8">
        <f t="shared" si="16"/>
        <v>42941.208333333328</v>
      </c>
      <c r="T150" s="8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tr">
        <f t="shared" si="14"/>
        <v>music</v>
      </c>
      <c r="P151" t="str">
        <f t="shared" si="15"/>
        <v>indie rock</v>
      </c>
      <c r="Q151" s="4">
        <f t="shared" si="12"/>
        <v>2.1987096774193549</v>
      </c>
      <c r="R151">
        <f t="shared" si="13"/>
        <v>6913.5</v>
      </c>
      <c r="S151" s="8">
        <f t="shared" si="16"/>
        <v>41275.25</v>
      </c>
      <c r="T151" s="8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tr">
        <f t="shared" si="14"/>
        <v>music</v>
      </c>
      <c r="P152" t="str">
        <f t="shared" si="15"/>
        <v>rock</v>
      </c>
      <c r="Q152" s="4">
        <f t="shared" si="12"/>
        <v>0.01</v>
      </c>
      <c r="R152">
        <f t="shared" si="13"/>
        <v>1</v>
      </c>
      <c r="S152" s="8">
        <f t="shared" si="16"/>
        <v>43450.25</v>
      </c>
      <c r="T152" s="8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tr">
        <f t="shared" si="14"/>
        <v>music</v>
      </c>
      <c r="P153" t="str">
        <f t="shared" si="15"/>
        <v>electric music</v>
      </c>
      <c r="Q153" s="4">
        <f t="shared" si="12"/>
        <v>0.64166909620991253</v>
      </c>
      <c r="R153">
        <f t="shared" si="13"/>
        <v>44752</v>
      </c>
      <c r="S153" s="8">
        <f t="shared" si="16"/>
        <v>41799.208333333336</v>
      </c>
      <c r="T153" s="8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tr">
        <f t="shared" si="14"/>
        <v>music</v>
      </c>
      <c r="P154" t="str">
        <f t="shared" si="15"/>
        <v>indie rock</v>
      </c>
      <c r="Q154" s="4">
        <f t="shared" si="12"/>
        <v>4.2306746987951804</v>
      </c>
      <c r="R154">
        <f t="shared" si="13"/>
        <v>89474.5</v>
      </c>
      <c r="S154" s="8">
        <f t="shared" si="16"/>
        <v>42783.25</v>
      </c>
      <c r="T154" s="8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tr">
        <f t="shared" si="14"/>
        <v>theater</v>
      </c>
      <c r="P155" t="str">
        <f t="shared" si="15"/>
        <v>plays</v>
      </c>
      <c r="Q155" s="4">
        <f t="shared" si="12"/>
        <v>0.92984160506863778</v>
      </c>
      <c r="R155">
        <f t="shared" si="13"/>
        <v>90896.5</v>
      </c>
      <c r="S155" s="8">
        <f t="shared" si="16"/>
        <v>41201.208333333336</v>
      </c>
      <c r="T155" s="8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tr">
        <f t="shared" si="14"/>
        <v>music</v>
      </c>
      <c r="P156" t="str">
        <f t="shared" si="15"/>
        <v>indie rock</v>
      </c>
      <c r="Q156" s="4">
        <f t="shared" si="12"/>
        <v>0.58756567425569173</v>
      </c>
      <c r="R156">
        <f t="shared" si="13"/>
        <v>50854.5</v>
      </c>
      <c r="S156" s="8">
        <f t="shared" si="16"/>
        <v>42502.208333333328</v>
      </c>
      <c r="T156" s="8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tr">
        <f t="shared" si="14"/>
        <v>theater</v>
      </c>
      <c r="P157" t="str">
        <f t="shared" si="15"/>
        <v>plays</v>
      </c>
      <c r="Q157" s="4">
        <f t="shared" si="12"/>
        <v>0.65022222222222226</v>
      </c>
      <c r="R157">
        <f t="shared" si="13"/>
        <v>45950</v>
      </c>
      <c r="S157" s="8">
        <f t="shared" si="16"/>
        <v>40262.208333333336</v>
      </c>
      <c r="T157" s="8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tr">
        <f t="shared" si="14"/>
        <v>music</v>
      </c>
      <c r="P158" t="str">
        <f t="shared" si="15"/>
        <v>rock</v>
      </c>
      <c r="Q158" s="4">
        <f t="shared" si="12"/>
        <v>0.73939560439560437</v>
      </c>
      <c r="R158">
        <f t="shared" si="13"/>
        <v>13646.5</v>
      </c>
      <c r="S158" s="8">
        <f t="shared" si="16"/>
        <v>43743.208333333328</v>
      </c>
      <c r="T158" s="8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tr">
        <f t="shared" si="14"/>
        <v>photography</v>
      </c>
      <c r="P159" t="str">
        <f t="shared" si="15"/>
        <v>photography books</v>
      </c>
      <c r="Q159" s="4">
        <f t="shared" si="12"/>
        <v>0.52666666666666662</v>
      </c>
      <c r="R159">
        <f t="shared" si="13"/>
        <v>1121</v>
      </c>
      <c r="S159" s="8">
        <f t="shared" si="16"/>
        <v>41638.25</v>
      </c>
      <c r="T159" s="8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tr">
        <f t="shared" si="14"/>
        <v>music</v>
      </c>
      <c r="P160" t="str">
        <f t="shared" si="15"/>
        <v>rock</v>
      </c>
      <c r="Q160" s="4">
        <f t="shared" si="12"/>
        <v>2.2095238095238097</v>
      </c>
      <c r="R160">
        <f t="shared" si="13"/>
        <v>2340.5</v>
      </c>
      <c r="S160" s="8">
        <f t="shared" si="16"/>
        <v>42346.25</v>
      </c>
      <c r="T160" s="8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tr">
        <f t="shared" si="14"/>
        <v>theater</v>
      </c>
      <c r="P161" t="str">
        <f t="shared" si="15"/>
        <v>plays</v>
      </c>
      <c r="Q161" s="4">
        <f t="shared" si="12"/>
        <v>1.0001150627615063</v>
      </c>
      <c r="R161">
        <f t="shared" si="13"/>
        <v>96521.5</v>
      </c>
      <c r="S161" s="8">
        <f t="shared" si="16"/>
        <v>43551.208333333328</v>
      </c>
      <c r="T161" s="8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tr">
        <f t="shared" si="14"/>
        <v>technology</v>
      </c>
      <c r="P162" t="str">
        <f t="shared" si="15"/>
        <v>wearables</v>
      </c>
      <c r="Q162" s="4">
        <f t="shared" si="12"/>
        <v>1.6231249999999999</v>
      </c>
      <c r="R162">
        <f t="shared" si="13"/>
        <v>6574.5</v>
      </c>
      <c r="S162" s="8">
        <f t="shared" si="16"/>
        <v>43582.208333333328</v>
      </c>
      <c r="T162" s="8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tr">
        <f t="shared" si="14"/>
        <v>technology</v>
      </c>
      <c r="P163" t="str">
        <f t="shared" si="15"/>
        <v>web</v>
      </c>
      <c r="Q163" s="4">
        <f t="shared" si="12"/>
        <v>0.78181818181818186</v>
      </c>
      <c r="R163">
        <f t="shared" si="13"/>
        <v>2187.5</v>
      </c>
      <c r="S163" s="8">
        <f t="shared" si="16"/>
        <v>42270.208333333328</v>
      </c>
      <c r="T163" s="8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tr">
        <f t="shared" si="14"/>
        <v>music</v>
      </c>
      <c r="P164" t="str">
        <f t="shared" si="15"/>
        <v>rock</v>
      </c>
      <c r="Q164" s="4">
        <f t="shared" si="12"/>
        <v>1.4973770491803278</v>
      </c>
      <c r="R164">
        <f t="shared" si="13"/>
        <v>4645.5</v>
      </c>
      <c r="S164" s="8">
        <f t="shared" si="16"/>
        <v>43442.25</v>
      </c>
      <c r="T164" s="8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tr">
        <f t="shared" si="14"/>
        <v>photography</v>
      </c>
      <c r="P165" t="str">
        <f t="shared" si="15"/>
        <v>photography books</v>
      </c>
      <c r="Q165" s="4">
        <f t="shared" si="12"/>
        <v>2.5325714285714285</v>
      </c>
      <c r="R165">
        <f t="shared" si="13"/>
        <v>4555</v>
      </c>
      <c r="S165" s="8">
        <f t="shared" si="16"/>
        <v>43028.208333333328</v>
      </c>
      <c r="T165" s="8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tr">
        <f t="shared" si="14"/>
        <v>theater</v>
      </c>
      <c r="P166" t="str">
        <f t="shared" si="15"/>
        <v>plays</v>
      </c>
      <c r="Q166" s="4">
        <f t="shared" si="12"/>
        <v>1.0016943521594683</v>
      </c>
      <c r="R166">
        <f t="shared" si="13"/>
        <v>76075.5</v>
      </c>
      <c r="S166" s="8">
        <f t="shared" si="16"/>
        <v>43016.208333333328</v>
      </c>
      <c r="T166" s="8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tr">
        <f t="shared" si="14"/>
        <v>technology</v>
      </c>
      <c r="P167" t="str">
        <f t="shared" si="15"/>
        <v>web</v>
      </c>
      <c r="Q167" s="4">
        <f t="shared" si="12"/>
        <v>1.2199004424778761</v>
      </c>
      <c r="R167">
        <f t="shared" si="13"/>
        <v>56392.5</v>
      </c>
      <c r="S167" s="8">
        <f t="shared" si="16"/>
        <v>42948.208333333328</v>
      </c>
      <c r="T167" s="8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tr">
        <f t="shared" si="14"/>
        <v>photography</v>
      </c>
      <c r="P168" t="str">
        <f t="shared" si="15"/>
        <v>photography books</v>
      </c>
      <c r="Q168" s="4">
        <f t="shared" si="12"/>
        <v>1.3713265306122449</v>
      </c>
      <c r="R168">
        <f t="shared" si="13"/>
        <v>6841.5</v>
      </c>
      <c r="S168" s="8">
        <f t="shared" si="16"/>
        <v>40534.25</v>
      </c>
      <c r="T168" s="8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tr">
        <f t="shared" si="14"/>
        <v>theater</v>
      </c>
      <c r="P169" t="str">
        <f t="shared" si="15"/>
        <v>plays</v>
      </c>
      <c r="Q169" s="4">
        <f t="shared" si="12"/>
        <v>4.155384615384615</v>
      </c>
      <c r="R169">
        <f t="shared" si="13"/>
        <v>5475</v>
      </c>
      <c r="S169" s="8">
        <f t="shared" si="16"/>
        <v>41435.208333333336</v>
      </c>
      <c r="T169" s="8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tr">
        <f t="shared" si="14"/>
        <v>music</v>
      </c>
      <c r="P170" t="str">
        <f t="shared" si="15"/>
        <v>indie rock</v>
      </c>
      <c r="Q170" s="4">
        <f t="shared" si="12"/>
        <v>0.3130913348946136</v>
      </c>
      <c r="R170">
        <f t="shared" si="13"/>
        <v>20531</v>
      </c>
      <c r="S170" s="8">
        <f t="shared" si="16"/>
        <v>43518.25</v>
      </c>
      <c r="T170" s="8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tr">
        <f t="shared" si="14"/>
        <v>film &amp; video</v>
      </c>
      <c r="P171" t="str">
        <f t="shared" si="15"/>
        <v>shorts</v>
      </c>
      <c r="Q171" s="4">
        <f t="shared" si="12"/>
        <v>4.240815450643777</v>
      </c>
      <c r="R171">
        <f t="shared" si="13"/>
        <v>50039</v>
      </c>
      <c r="S171" s="8">
        <f t="shared" si="16"/>
        <v>41077.208333333336</v>
      </c>
      <c r="T171" s="8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tr">
        <f t="shared" si="14"/>
        <v>music</v>
      </c>
      <c r="P172" t="str">
        <f t="shared" si="15"/>
        <v>indie rock</v>
      </c>
      <c r="Q172" s="4">
        <f t="shared" si="12"/>
        <v>2.9388623072833599E-2</v>
      </c>
      <c r="R172">
        <f t="shared" si="13"/>
        <v>2797.5</v>
      </c>
      <c r="S172" s="8">
        <f t="shared" si="16"/>
        <v>42950.208333333328</v>
      </c>
      <c r="T172" s="8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tr">
        <f t="shared" si="14"/>
        <v>publishing</v>
      </c>
      <c r="P173" t="str">
        <f t="shared" si="15"/>
        <v>translations</v>
      </c>
      <c r="Q173" s="4">
        <f t="shared" si="12"/>
        <v>0.1063265306122449</v>
      </c>
      <c r="R173">
        <f t="shared" si="13"/>
        <v>263</v>
      </c>
      <c r="S173" s="8">
        <f t="shared" si="16"/>
        <v>41718.208333333336</v>
      </c>
      <c r="T173" s="8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tr">
        <f t="shared" si="14"/>
        <v>film &amp; video</v>
      </c>
      <c r="P174" t="str">
        <f t="shared" si="15"/>
        <v>documentary</v>
      </c>
      <c r="Q174" s="4">
        <f t="shared" si="12"/>
        <v>0.82874999999999999</v>
      </c>
      <c r="R174">
        <f t="shared" si="13"/>
        <v>344.5</v>
      </c>
      <c r="S174" s="8">
        <f t="shared" si="16"/>
        <v>41839.208333333336</v>
      </c>
      <c r="T174" s="8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tr">
        <f t="shared" si="14"/>
        <v>theater</v>
      </c>
      <c r="P175" t="str">
        <f t="shared" si="15"/>
        <v>plays</v>
      </c>
      <c r="Q175" s="4">
        <f t="shared" si="12"/>
        <v>1.6301447776628748</v>
      </c>
      <c r="R175">
        <f t="shared" si="13"/>
        <v>79598</v>
      </c>
      <c r="S175" s="8">
        <f t="shared" si="16"/>
        <v>41412.208333333336</v>
      </c>
      <c r="T175" s="8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tr">
        <f t="shared" si="14"/>
        <v>technology</v>
      </c>
      <c r="P176" t="str">
        <f t="shared" si="15"/>
        <v>wearables</v>
      </c>
      <c r="Q176" s="4">
        <f t="shared" si="12"/>
        <v>8.9466666666666672</v>
      </c>
      <c r="R176">
        <f t="shared" si="13"/>
        <v>2708</v>
      </c>
      <c r="S176" s="8">
        <f t="shared" si="16"/>
        <v>42282.208333333328</v>
      </c>
      <c r="T176" s="8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tr">
        <f t="shared" si="14"/>
        <v>theater</v>
      </c>
      <c r="P177" t="str">
        <f t="shared" si="15"/>
        <v>plays</v>
      </c>
      <c r="Q177" s="4">
        <f t="shared" si="12"/>
        <v>0.26191501103752757</v>
      </c>
      <c r="R177">
        <f t="shared" si="13"/>
        <v>24294.5</v>
      </c>
      <c r="S177" s="8">
        <f t="shared" si="16"/>
        <v>42613.208333333328</v>
      </c>
      <c r="T177" s="8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tr">
        <f t="shared" si="14"/>
        <v>theater</v>
      </c>
      <c r="P178" t="str">
        <f t="shared" si="15"/>
        <v>plays</v>
      </c>
      <c r="Q178" s="4">
        <f t="shared" si="12"/>
        <v>0.74834782608695649</v>
      </c>
      <c r="R178">
        <f t="shared" si="13"/>
        <v>43421</v>
      </c>
      <c r="S178" s="8">
        <f t="shared" si="16"/>
        <v>42616.208333333328</v>
      </c>
      <c r="T178" s="8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tr">
        <f t="shared" si="14"/>
        <v>theater</v>
      </c>
      <c r="P179" t="str">
        <f t="shared" si="15"/>
        <v>plays</v>
      </c>
      <c r="Q179" s="4">
        <f t="shared" si="12"/>
        <v>4.1647680412371137</v>
      </c>
      <c r="R179">
        <f t="shared" si="13"/>
        <v>82166</v>
      </c>
      <c r="S179" s="8">
        <f t="shared" si="16"/>
        <v>40497.25</v>
      </c>
      <c r="T179" s="8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tr">
        <f t="shared" si="14"/>
        <v>food</v>
      </c>
      <c r="P180" t="str">
        <f t="shared" si="15"/>
        <v>food trucks</v>
      </c>
      <c r="Q180" s="4">
        <f t="shared" si="12"/>
        <v>0.96208333333333329</v>
      </c>
      <c r="R180">
        <f t="shared" si="13"/>
        <v>3568.5</v>
      </c>
      <c r="S180" s="8">
        <f t="shared" si="16"/>
        <v>42999.208333333328</v>
      </c>
      <c r="T180" s="8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tr">
        <f t="shared" si="14"/>
        <v>theater</v>
      </c>
      <c r="P181" t="str">
        <f t="shared" si="15"/>
        <v>plays</v>
      </c>
      <c r="Q181" s="4">
        <f t="shared" si="12"/>
        <v>3.5771910112359548</v>
      </c>
      <c r="R181">
        <f t="shared" si="13"/>
        <v>81361</v>
      </c>
      <c r="S181" s="8">
        <f t="shared" si="16"/>
        <v>41350.208333333336</v>
      </c>
      <c r="T181" s="8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tr">
        <f t="shared" si="14"/>
        <v>technology</v>
      </c>
      <c r="P182" t="str">
        <f t="shared" si="15"/>
        <v>wearables</v>
      </c>
      <c r="Q182" s="4">
        <f t="shared" si="12"/>
        <v>3.0845714285714285</v>
      </c>
      <c r="R182">
        <f t="shared" si="13"/>
        <v>87421.5</v>
      </c>
      <c r="S182" s="8">
        <f t="shared" si="16"/>
        <v>40259.208333333336</v>
      </c>
      <c r="T182" s="8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tr">
        <f t="shared" si="14"/>
        <v>technology</v>
      </c>
      <c r="P183" t="str">
        <f t="shared" si="15"/>
        <v>web</v>
      </c>
      <c r="Q183" s="4">
        <f t="shared" si="12"/>
        <v>0.61802325581395345</v>
      </c>
      <c r="R183">
        <f t="shared" si="13"/>
        <v>2725.5</v>
      </c>
      <c r="S183" s="8">
        <f t="shared" si="16"/>
        <v>43012.208333333328</v>
      </c>
      <c r="T183" s="8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tr">
        <f t="shared" si="14"/>
        <v>theater</v>
      </c>
      <c r="P184" t="str">
        <f t="shared" si="15"/>
        <v>plays</v>
      </c>
      <c r="Q184" s="4">
        <f t="shared" si="12"/>
        <v>7.2232472324723247</v>
      </c>
      <c r="R184">
        <f t="shared" si="13"/>
        <v>99534</v>
      </c>
      <c r="S184" s="8">
        <f t="shared" si="16"/>
        <v>43631.208333333328</v>
      </c>
      <c r="T184" s="8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tr">
        <f t="shared" si="14"/>
        <v>music</v>
      </c>
      <c r="P185" t="str">
        <f t="shared" si="15"/>
        <v>rock</v>
      </c>
      <c r="Q185" s="4">
        <f t="shared" si="12"/>
        <v>0.69117647058823528</v>
      </c>
      <c r="R185">
        <f t="shared" si="13"/>
        <v>1805.5</v>
      </c>
      <c r="S185" s="8">
        <f t="shared" si="16"/>
        <v>40430.208333333336</v>
      </c>
      <c r="T185" s="8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tr">
        <f t="shared" si="14"/>
        <v>theater</v>
      </c>
      <c r="P186" t="str">
        <f t="shared" si="15"/>
        <v>plays</v>
      </c>
      <c r="Q186" s="4">
        <f t="shared" si="12"/>
        <v>2.9305555555555554</v>
      </c>
      <c r="R186">
        <f t="shared" si="13"/>
        <v>5445</v>
      </c>
      <c r="S186" s="8">
        <f t="shared" si="16"/>
        <v>43588.208333333328</v>
      </c>
      <c r="T186" s="8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tr">
        <f t="shared" si="14"/>
        <v>film &amp; video</v>
      </c>
      <c r="P187" t="str">
        <f t="shared" si="15"/>
        <v>television</v>
      </c>
      <c r="Q187" s="4">
        <f t="shared" si="12"/>
        <v>0.71799999999999997</v>
      </c>
      <c r="R187">
        <f t="shared" si="13"/>
        <v>368.5</v>
      </c>
      <c r="S187" s="8">
        <f t="shared" si="16"/>
        <v>43233.208333333328</v>
      </c>
      <c r="T187" s="8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tr">
        <f t="shared" si="14"/>
        <v>theater</v>
      </c>
      <c r="P188" t="str">
        <f t="shared" si="15"/>
        <v>plays</v>
      </c>
      <c r="Q188" s="4">
        <f t="shared" si="12"/>
        <v>0.31934684684684683</v>
      </c>
      <c r="R188">
        <f t="shared" si="13"/>
        <v>14622</v>
      </c>
      <c r="S188" s="8">
        <f t="shared" si="16"/>
        <v>41782.208333333336</v>
      </c>
      <c r="T188" s="8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tr">
        <f t="shared" si="14"/>
        <v>film &amp; video</v>
      </c>
      <c r="P189" t="str">
        <f t="shared" si="15"/>
        <v>shorts</v>
      </c>
      <c r="Q189" s="4">
        <f t="shared" si="12"/>
        <v>2.2987375415282392</v>
      </c>
      <c r="R189">
        <f t="shared" si="13"/>
        <v>69913</v>
      </c>
      <c r="S189" s="8">
        <f t="shared" si="16"/>
        <v>41328.25</v>
      </c>
      <c r="T189" s="8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tr">
        <f t="shared" si="14"/>
        <v>theater</v>
      </c>
      <c r="P190" t="str">
        <f t="shared" si="15"/>
        <v>plays</v>
      </c>
      <c r="Q190" s="4">
        <f t="shared" si="12"/>
        <v>0.3201219512195122</v>
      </c>
      <c r="R190">
        <f t="shared" si="13"/>
        <v>1330</v>
      </c>
      <c r="S190" s="8">
        <f t="shared" si="16"/>
        <v>41975.25</v>
      </c>
      <c r="T190" s="8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tr">
        <f t="shared" si="14"/>
        <v>theater</v>
      </c>
      <c r="P191" t="str">
        <f t="shared" si="15"/>
        <v>plays</v>
      </c>
      <c r="Q191" s="4">
        <f t="shared" si="12"/>
        <v>0.23525352848928385</v>
      </c>
      <c r="R191">
        <f t="shared" si="13"/>
        <v>22722.5</v>
      </c>
      <c r="S191" s="8">
        <f t="shared" si="16"/>
        <v>42433.25</v>
      </c>
      <c r="T191" s="8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tr">
        <f t="shared" si="14"/>
        <v>theater</v>
      </c>
      <c r="P192" t="str">
        <f t="shared" si="15"/>
        <v>plays</v>
      </c>
      <c r="Q192" s="4">
        <f t="shared" si="12"/>
        <v>0.68594594594594593</v>
      </c>
      <c r="R192">
        <f t="shared" si="13"/>
        <v>1281</v>
      </c>
      <c r="S192" s="8">
        <f t="shared" si="16"/>
        <v>41429.208333333336</v>
      </c>
      <c r="T192" s="8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tr">
        <f t="shared" si="14"/>
        <v>theater</v>
      </c>
      <c r="P193" t="str">
        <f t="shared" si="15"/>
        <v>plays</v>
      </c>
      <c r="Q193" s="4">
        <f t="shared" si="12"/>
        <v>0.37952380952380954</v>
      </c>
      <c r="R193">
        <f t="shared" si="13"/>
        <v>1637</v>
      </c>
      <c r="S193" s="8">
        <f t="shared" si="16"/>
        <v>43536.208333333328</v>
      </c>
      <c r="T193" s="8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tr">
        <f t="shared" si="14"/>
        <v>music</v>
      </c>
      <c r="P194" t="str">
        <f t="shared" si="15"/>
        <v>rock</v>
      </c>
      <c r="Q194" s="4">
        <f t="shared" ref="Q194:Q257" si="18">E194/D194</f>
        <v>0.19992957746478873</v>
      </c>
      <c r="R194">
        <f t="shared" ref="R194:R257" si="19">AVERAGE(E194,G194)</f>
        <v>4380</v>
      </c>
      <c r="S194" s="8">
        <f t="shared" si="16"/>
        <v>41817.208333333336</v>
      </c>
      <c r="T194" s="8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tr">
        <f t="shared" ref="O195:O258" si="20">LEFT(N195, FIND("/",  N195, 1) -1)</f>
        <v>music</v>
      </c>
      <c r="P195" t="str">
        <f t="shared" ref="P195:P258" si="21">RIGHT(N195,LEN(N195)-SEARCH("/",N195))</f>
        <v>indie rock</v>
      </c>
      <c r="Q195" s="4">
        <f t="shared" si="18"/>
        <v>0.45636363636363636</v>
      </c>
      <c r="R195">
        <f t="shared" si="19"/>
        <v>1538.5</v>
      </c>
      <c r="S195" s="8">
        <f t="shared" ref="S195:S258" si="22">IF(J195&lt;&gt;"", (J195/86400) + DATE(1970, 1, 1), "")</f>
        <v>43198.208333333328</v>
      </c>
      <c r="T195" s="8">
        <f t="shared" ref="T195:T258" si="23">IF(K195&lt;&gt;"", (K195/86400) + DATE(1970, 1, 1), "")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tr">
        <f t="shared" si="20"/>
        <v>music</v>
      </c>
      <c r="P196" t="str">
        <f t="shared" si="21"/>
        <v>metal</v>
      </c>
      <c r="Q196" s="4">
        <f t="shared" si="18"/>
        <v>1.227605633802817</v>
      </c>
      <c r="R196">
        <f t="shared" si="19"/>
        <v>4421</v>
      </c>
      <c r="S196" s="8">
        <f t="shared" si="22"/>
        <v>42261.208333333328</v>
      </c>
      <c r="T196" s="8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tr">
        <f t="shared" si="20"/>
        <v>music</v>
      </c>
      <c r="P197" t="str">
        <f t="shared" si="21"/>
        <v>electric music</v>
      </c>
      <c r="Q197" s="4">
        <f t="shared" si="18"/>
        <v>3.61753164556962</v>
      </c>
      <c r="R197">
        <f t="shared" si="19"/>
        <v>28840.5</v>
      </c>
      <c r="S197" s="8">
        <f t="shared" si="22"/>
        <v>43310.208333333328</v>
      </c>
      <c r="T197" s="8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tr">
        <f t="shared" si="20"/>
        <v>technology</v>
      </c>
      <c r="P198" t="str">
        <f t="shared" si="21"/>
        <v>wearables</v>
      </c>
      <c r="Q198" s="4">
        <f t="shared" si="18"/>
        <v>0.63146341463414635</v>
      </c>
      <c r="R198">
        <f t="shared" si="19"/>
        <v>2639</v>
      </c>
      <c r="S198" s="8">
        <f t="shared" si="22"/>
        <v>42616.208333333328</v>
      </c>
      <c r="T198" s="8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tr">
        <f t="shared" si="20"/>
        <v>film &amp; video</v>
      </c>
      <c r="P199" t="str">
        <f t="shared" si="21"/>
        <v>drama</v>
      </c>
      <c r="Q199" s="4">
        <f t="shared" si="18"/>
        <v>2.9820475319926874</v>
      </c>
      <c r="R199">
        <f t="shared" si="19"/>
        <v>82553.5</v>
      </c>
      <c r="S199" s="8">
        <f t="shared" si="22"/>
        <v>42909.208333333328</v>
      </c>
      <c r="T199" s="8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tr">
        <f t="shared" si="20"/>
        <v>music</v>
      </c>
      <c r="P200" t="str">
        <f t="shared" si="21"/>
        <v>electric music</v>
      </c>
      <c r="Q200" s="4">
        <f t="shared" si="18"/>
        <v>9.5585443037974685E-2</v>
      </c>
      <c r="R200">
        <f t="shared" si="19"/>
        <v>3104.5</v>
      </c>
      <c r="S200" s="8">
        <f t="shared" si="22"/>
        <v>40396.208333333336</v>
      </c>
      <c r="T200" s="8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tr">
        <f t="shared" si="20"/>
        <v>music</v>
      </c>
      <c r="P201" t="str">
        <f t="shared" si="21"/>
        <v>rock</v>
      </c>
      <c r="Q201" s="4">
        <f t="shared" si="18"/>
        <v>0.5377777777777778</v>
      </c>
      <c r="R201">
        <f t="shared" si="19"/>
        <v>490.5</v>
      </c>
      <c r="S201" s="8">
        <f t="shared" si="22"/>
        <v>42192.208333333328</v>
      </c>
      <c r="T201" s="8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tr">
        <f t="shared" si="20"/>
        <v>theater</v>
      </c>
      <c r="P202" t="str">
        <f t="shared" si="21"/>
        <v>plays</v>
      </c>
      <c r="Q202" s="4">
        <f t="shared" si="18"/>
        <v>0.02</v>
      </c>
      <c r="R202">
        <f t="shared" si="19"/>
        <v>1.5</v>
      </c>
      <c r="S202" s="8">
        <f t="shared" si="22"/>
        <v>40262.208333333336</v>
      </c>
      <c r="T202" s="8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tr">
        <f t="shared" si="20"/>
        <v>technology</v>
      </c>
      <c r="P203" t="str">
        <f t="shared" si="21"/>
        <v>web</v>
      </c>
      <c r="Q203" s="4">
        <f t="shared" si="18"/>
        <v>6.8119047619047617</v>
      </c>
      <c r="R203">
        <f t="shared" si="19"/>
        <v>7231</v>
      </c>
      <c r="S203" s="8">
        <f t="shared" si="22"/>
        <v>41845.208333333336</v>
      </c>
      <c r="T203" s="8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tr">
        <f t="shared" si="20"/>
        <v>food</v>
      </c>
      <c r="P204" t="str">
        <f t="shared" si="21"/>
        <v>food trucks</v>
      </c>
      <c r="Q204" s="4">
        <f t="shared" si="18"/>
        <v>0.78831325301204824</v>
      </c>
      <c r="R204">
        <f t="shared" si="19"/>
        <v>3312.5</v>
      </c>
      <c r="S204" s="8">
        <f t="shared" si="22"/>
        <v>40818.208333333336</v>
      </c>
      <c r="T204" s="8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tr">
        <f t="shared" si="20"/>
        <v>theater</v>
      </c>
      <c r="P205" t="str">
        <f t="shared" si="21"/>
        <v>plays</v>
      </c>
      <c r="Q205" s="4">
        <f t="shared" si="18"/>
        <v>1.3440792216817234</v>
      </c>
      <c r="R205">
        <f t="shared" si="19"/>
        <v>98955.5</v>
      </c>
      <c r="S205" s="8">
        <f t="shared" si="22"/>
        <v>42752.25</v>
      </c>
      <c r="T205" s="8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tr">
        <f t="shared" si="20"/>
        <v>music</v>
      </c>
      <c r="P206" t="str">
        <f t="shared" si="21"/>
        <v>jazz</v>
      </c>
      <c r="Q206" s="4">
        <f t="shared" si="18"/>
        <v>3.372E-2</v>
      </c>
      <c r="R206">
        <f t="shared" si="19"/>
        <v>1284.5</v>
      </c>
      <c r="S206" s="8">
        <f t="shared" si="22"/>
        <v>40636.208333333336</v>
      </c>
      <c r="T206" s="8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tr">
        <f t="shared" si="20"/>
        <v>theater</v>
      </c>
      <c r="P207" t="str">
        <f t="shared" si="21"/>
        <v>plays</v>
      </c>
      <c r="Q207" s="4">
        <f t="shared" si="18"/>
        <v>4.3184615384615386</v>
      </c>
      <c r="R207">
        <f t="shared" si="19"/>
        <v>2847</v>
      </c>
      <c r="S207" s="8">
        <f t="shared" si="22"/>
        <v>43390.208333333328</v>
      </c>
      <c r="T207" s="8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tr">
        <f t="shared" si="20"/>
        <v>publishing</v>
      </c>
      <c r="P208" t="str">
        <f t="shared" si="21"/>
        <v>fiction</v>
      </c>
      <c r="Q208" s="4">
        <f t="shared" si="18"/>
        <v>0.38844444444444443</v>
      </c>
      <c r="R208">
        <f t="shared" si="19"/>
        <v>1776.5</v>
      </c>
      <c r="S208" s="8">
        <f t="shared" si="22"/>
        <v>40236.25</v>
      </c>
      <c r="T208" s="8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tr">
        <f t="shared" si="20"/>
        <v>music</v>
      </c>
      <c r="P209" t="str">
        <f t="shared" si="21"/>
        <v>rock</v>
      </c>
      <c r="Q209" s="4">
        <f t="shared" si="18"/>
        <v>4.2569999999999997</v>
      </c>
      <c r="R209">
        <f t="shared" si="19"/>
        <v>2150</v>
      </c>
      <c r="S209" s="8">
        <f t="shared" si="22"/>
        <v>43340.208333333328</v>
      </c>
      <c r="T209" s="8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tr">
        <f t="shared" si="20"/>
        <v>film &amp; video</v>
      </c>
      <c r="P210" t="str">
        <f t="shared" si="21"/>
        <v>documentary</v>
      </c>
      <c r="Q210" s="4">
        <f t="shared" si="18"/>
        <v>1.0112239715591671</v>
      </c>
      <c r="R210">
        <f t="shared" si="19"/>
        <v>100581.5</v>
      </c>
      <c r="S210" s="8">
        <f t="shared" si="22"/>
        <v>43048.25</v>
      </c>
      <c r="T210" s="8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tr">
        <f t="shared" si="20"/>
        <v>film &amp; video</v>
      </c>
      <c r="P211" t="str">
        <f t="shared" si="21"/>
        <v>documentary</v>
      </c>
      <c r="Q211" s="4">
        <f t="shared" si="18"/>
        <v>0.21188688946015424</v>
      </c>
      <c r="R211">
        <f t="shared" si="19"/>
        <v>21010</v>
      </c>
      <c r="S211" s="8">
        <f t="shared" si="22"/>
        <v>42496.208333333328</v>
      </c>
      <c r="T211" s="8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tr">
        <f t="shared" si="20"/>
        <v>film &amp; video</v>
      </c>
      <c r="P212" t="str">
        <f t="shared" si="21"/>
        <v>science fiction</v>
      </c>
      <c r="Q212" s="4">
        <f t="shared" si="18"/>
        <v>0.67425531914893622</v>
      </c>
      <c r="R212">
        <f t="shared" si="19"/>
        <v>3282</v>
      </c>
      <c r="S212" s="8">
        <f t="shared" si="22"/>
        <v>42797.25</v>
      </c>
      <c r="T212" s="8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tr">
        <f t="shared" si="20"/>
        <v>theater</v>
      </c>
      <c r="P213" t="str">
        <f t="shared" si="21"/>
        <v>plays</v>
      </c>
      <c r="Q213" s="4">
        <f t="shared" si="18"/>
        <v>0.9492337164750958</v>
      </c>
      <c r="R213">
        <f t="shared" si="19"/>
        <v>50362.5</v>
      </c>
      <c r="S213" s="8">
        <f t="shared" si="22"/>
        <v>41513.208333333336</v>
      </c>
      <c r="T213" s="8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tr">
        <f t="shared" si="20"/>
        <v>theater</v>
      </c>
      <c r="P214" t="str">
        <f t="shared" si="21"/>
        <v>plays</v>
      </c>
      <c r="Q214" s="4">
        <f t="shared" si="18"/>
        <v>1.5185185185185186</v>
      </c>
      <c r="R214">
        <f t="shared" si="19"/>
        <v>6234</v>
      </c>
      <c r="S214" s="8">
        <f t="shared" si="22"/>
        <v>43814.25</v>
      </c>
      <c r="T214" s="8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tr">
        <f t="shared" si="20"/>
        <v>music</v>
      </c>
      <c r="P215" t="str">
        <f t="shared" si="21"/>
        <v>indie rock</v>
      </c>
      <c r="Q215" s="4">
        <f t="shared" si="18"/>
        <v>1.9516382252559727</v>
      </c>
      <c r="R215">
        <f t="shared" si="19"/>
        <v>87919</v>
      </c>
      <c r="S215" s="8">
        <f t="shared" si="22"/>
        <v>40488.208333333336</v>
      </c>
      <c r="T215" s="8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tr">
        <f t="shared" si="20"/>
        <v>music</v>
      </c>
      <c r="P216" t="str">
        <f t="shared" si="21"/>
        <v>rock</v>
      </c>
      <c r="Q216" s="4">
        <f t="shared" si="18"/>
        <v>10.231428571428571</v>
      </c>
      <c r="R216">
        <f t="shared" si="19"/>
        <v>7244.5</v>
      </c>
      <c r="S216" s="8">
        <f t="shared" si="22"/>
        <v>40409.208333333336</v>
      </c>
      <c r="T216" s="8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tr">
        <f t="shared" si="20"/>
        <v>theater</v>
      </c>
      <c r="P217" t="str">
        <f t="shared" si="21"/>
        <v>plays</v>
      </c>
      <c r="Q217" s="4">
        <f t="shared" si="18"/>
        <v>3.8418367346938778E-2</v>
      </c>
      <c r="R217">
        <f t="shared" si="19"/>
        <v>3083.5</v>
      </c>
      <c r="S217" s="8">
        <f t="shared" si="22"/>
        <v>43509.25</v>
      </c>
      <c r="T217" s="8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tr">
        <f t="shared" si="20"/>
        <v>theater</v>
      </c>
      <c r="P218" t="str">
        <f t="shared" si="21"/>
        <v>plays</v>
      </c>
      <c r="Q218" s="4">
        <f t="shared" si="18"/>
        <v>1.5507066557107643</v>
      </c>
      <c r="R218">
        <f t="shared" si="19"/>
        <v>95268</v>
      </c>
      <c r="S218" s="8">
        <f t="shared" si="22"/>
        <v>40869.25</v>
      </c>
      <c r="T218" s="8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tr">
        <f t="shared" si="20"/>
        <v>film &amp; video</v>
      </c>
      <c r="P219" t="str">
        <f t="shared" si="21"/>
        <v>science fiction</v>
      </c>
      <c r="Q219" s="4">
        <f t="shared" si="18"/>
        <v>0.44753477588871715</v>
      </c>
      <c r="R219">
        <f t="shared" si="19"/>
        <v>29422.5</v>
      </c>
      <c r="S219" s="8">
        <f t="shared" si="22"/>
        <v>43583.208333333328</v>
      </c>
      <c r="T219" s="8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tr">
        <f t="shared" si="20"/>
        <v>film &amp; video</v>
      </c>
      <c r="P220" t="str">
        <f t="shared" si="21"/>
        <v>shorts</v>
      </c>
      <c r="Q220" s="4">
        <f t="shared" si="18"/>
        <v>2.1594736842105262</v>
      </c>
      <c r="R220">
        <f t="shared" si="19"/>
        <v>6353</v>
      </c>
      <c r="S220" s="8">
        <f t="shared" si="22"/>
        <v>40858.25</v>
      </c>
      <c r="T220" s="8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tr">
        <f t="shared" si="20"/>
        <v>film &amp; video</v>
      </c>
      <c r="P221" t="str">
        <f t="shared" si="21"/>
        <v>animation</v>
      </c>
      <c r="Q221" s="4">
        <f t="shared" si="18"/>
        <v>3.3212709832134291</v>
      </c>
      <c r="R221">
        <f t="shared" si="19"/>
        <v>70018</v>
      </c>
      <c r="S221" s="8">
        <f t="shared" si="22"/>
        <v>41137.208333333336</v>
      </c>
      <c r="T221" s="8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tr">
        <f t="shared" si="20"/>
        <v>theater</v>
      </c>
      <c r="P222" t="str">
        <f t="shared" si="21"/>
        <v>plays</v>
      </c>
      <c r="Q222" s="4">
        <f t="shared" si="18"/>
        <v>8.4430379746835441E-2</v>
      </c>
      <c r="R222">
        <f t="shared" si="19"/>
        <v>342</v>
      </c>
      <c r="S222" s="8">
        <f t="shared" si="22"/>
        <v>40725.208333333336</v>
      </c>
      <c r="T222" s="8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tr">
        <f t="shared" si="20"/>
        <v>food</v>
      </c>
      <c r="P223" t="str">
        <f t="shared" si="21"/>
        <v>food trucks</v>
      </c>
      <c r="Q223" s="4">
        <f t="shared" si="18"/>
        <v>0.9862551440329218</v>
      </c>
      <c r="R223">
        <f t="shared" si="19"/>
        <v>61004.5</v>
      </c>
      <c r="S223" s="8">
        <f t="shared" si="22"/>
        <v>41081.208333333336</v>
      </c>
      <c r="T223" s="8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tr">
        <f t="shared" si="20"/>
        <v>photography</v>
      </c>
      <c r="P224" t="str">
        <f t="shared" si="21"/>
        <v>photography books</v>
      </c>
      <c r="Q224" s="4">
        <f t="shared" si="18"/>
        <v>1.3797916666666667</v>
      </c>
      <c r="R224">
        <f t="shared" si="19"/>
        <v>3380.5</v>
      </c>
      <c r="S224" s="8">
        <f t="shared" si="22"/>
        <v>41914.208333333336</v>
      </c>
      <c r="T224" s="8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tr">
        <f t="shared" si="20"/>
        <v>theater</v>
      </c>
      <c r="P225" t="str">
        <f t="shared" si="21"/>
        <v>plays</v>
      </c>
      <c r="Q225" s="4">
        <f t="shared" si="18"/>
        <v>0.93810996563573879</v>
      </c>
      <c r="R225">
        <f t="shared" si="19"/>
        <v>41414</v>
      </c>
      <c r="S225" s="8">
        <f t="shared" si="22"/>
        <v>42445.208333333328</v>
      </c>
      <c r="T225" s="8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tr">
        <f t="shared" si="20"/>
        <v>film &amp; video</v>
      </c>
      <c r="P226" t="str">
        <f t="shared" si="21"/>
        <v>science fiction</v>
      </c>
      <c r="Q226" s="4">
        <f t="shared" si="18"/>
        <v>4.0363930885529156</v>
      </c>
      <c r="R226">
        <f t="shared" si="19"/>
        <v>95239.5</v>
      </c>
      <c r="S226" s="8">
        <f t="shared" si="22"/>
        <v>41906.208333333336</v>
      </c>
      <c r="T226" s="8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tr">
        <f t="shared" si="20"/>
        <v>music</v>
      </c>
      <c r="P227" t="str">
        <f t="shared" si="21"/>
        <v>rock</v>
      </c>
      <c r="Q227" s="4">
        <f t="shared" si="18"/>
        <v>2.6017404129793511</v>
      </c>
      <c r="R227">
        <f t="shared" si="19"/>
        <v>91139</v>
      </c>
      <c r="S227" s="8">
        <f t="shared" si="22"/>
        <v>41762.208333333336</v>
      </c>
      <c r="T227" s="8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tr">
        <f t="shared" si="20"/>
        <v>photography</v>
      </c>
      <c r="P228" t="str">
        <f t="shared" si="21"/>
        <v>photography books</v>
      </c>
      <c r="Q228" s="4">
        <f t="shared" si="18"/>
        <v>3.6663333333333332</v>
      </c>
      <c r="R228">
        <f t="shared" si="19"/>
        <v>5555.5</v>
      </c>
      <c r="S228" s="8">
        <f t="shared" si="22"/>
        <v>40276.208333333336</v>
      </c>
      <c r="T228" s="8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tr">
        <f t="shared" si="20"/>
        <v>games</v>
      </c>
      <c r="P229" t="str">
        <f t="shared" si="21"/>
        <v>mobile games</v>
      </c>
      <c r="Q229" s="4">
        <f t="shared" si="18"/>
        <v>1.687208538587849</v>
      </c>
      <c r="R229">
        <f t="shared" si="19"/>
        <v>51847</v>
      </c>
      <c r="S229" s="8">
        <f t="shared" si="22"/>
        <v>42139.208333333328</v>
      </c>
      <c r="T229" s="8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tr">
        <f t="shared" si="20"/>
        <v>film &amp; video</v>
      </c>
      <c r="P230" t="str">
        <f t="shared" si="21"/>
        <v>animation</v>
      </c>
      <c r="Q230" s="4">
        <f t="shared" si="18"/>
        <v>1.1990717911530093</v>
      </c>
      <c r="R230">
        <f t="shared" si="19"/>
        <v>83910</v>
      </c>
      <c r="S230" s="8">
        <f t="shared" si="22"/>
        <v>42613.208333333328</v>
      </c>
      <c r="T230" s="8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tr">
        <f t="shared" si="20"/>
        <v>games</v>
      </c>
      <c r="P231" t="str">
        <f t="shared" si="21"/>
        <v>mobile games</v>
      </c>
      <c r="Q231" s="4">
        <f t="shared" si="18"/>
        <v>1.936892523364486</v>
      </c>
      <c r="R231">
        <f t="shared" si="19"/>
        <v>84174.5</v>
      </c>
      <c r="S231" s="8">
        <f t="shared" si="22"/>
        <v>42887.208333333328</v>
      </c>
      <c r="T231" s="8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tr">
        <f t="shared" si="20"/>
        <v>games</v>
      </c>
      <c r="P232" t="str">
        <f t="shared" si="21"/>
        <v>video games</v>
      </c>
      <c r="Q232" s="4">
        <f t="shared" si="18"/>
        <v>4.2016666666666671</v>
      </c>
      <c r="R232">
        <f t="shared" si="19"/>
        <v>5092.5</v>
      </c>
      <c r="S232" s="8">
        <f t="shared" si="22"/>
        <v>43805.25</v>
      </c>
      <c r="T232" s="8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tr">
        <f t="shared" si="20"/>
        <v>theater</v>
      </c>
      <c r="P233" t="str">
        <f t="shared" si="21"/>
        <v>plays</v>
      </c>
      <c r="Q233" s="4">
        <f t="shared" si="18"/>
        <v>0.76708333333333334</v>
      </c>
      <c r="R233">
        <f t="shared" si="19"/>
        <v>2795</v>
      </c>
      <c r="S233" s="8">
        <f t="shared" si="22"/>
        <v>41415.208333333336</v>
      </c>
      <c r="T233" s="8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tr">
        <f t="shared" si="20"/>
        <v>theater</v>
      </c>
      <c r="P234" t="str">
        <f t="shared" si="21"/>
        <v>plays</v>
      </c>
      <c r="Q234" s="4">
        <f t="shared" si="18"/>
        <v>1.7126470588235294</v>
      </c>
      <c r="R234">
        <f t="shared" si="19"/>
        <v>2957.5</v>
      </c>
      <c r="S234" s="8">
        <f t="shared" si="22"/>
        <v>42576.208333333328</v>
      </c>
      <c r="T234" s="8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tr">
        <f t="shared" si="20"/>
        <v>film &amp; video</v>
      </c>
      <c r="P235" t="str">
        <f t="shared" si="21"/>
        <v>animation</v>
      </c>
      <c r="Q235" s="4">
        <f t="shared" si="18"/>
        <v>1.5789473684210527</v>
      </c>
      <c r="R235">
        <f t="shared" si="19"/>
        <v>3031</v>
      </c>
      <c r="S235" s="8">
        <f t="shared" si="22"/>
        <v>40706.208333333336</v>
      </c>
      <c r="T235" s="8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tr">
        <f t="shared" si="20"/>
        <v>games</v>
      </c>
      <c r="P236" t="str">
        <f t="shared" si="21"/>
        <v>video games</v>
      </c>
      <c r="Q236" s="4">
        <f t="shared" si="18"/>
        <v>1.0908</v>
      </c>
      <c r="R236">
        <f t="shared" si="19"/>
        <v>4165</v>
      </c>
      <c r="S236" s="8">
        <f t="shared" si="22"/>
        <v>42969.208333333328</v>
      </c>
      <c r="T236" s="8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tr">
        <f t="shared" si="20"/>
        <v>film &amp; video</v>
      </c>
      <c r="P237" t="str">
        <f t="shared" si="21"/>
        <v>animation</v>
      </c>
      <c r="Q237" s="4">
        <f t="shared" si="18"/>
        <v>0.41732558139534881</v>
      </c>
      <c r="R237">
        <f t="shared" si="19"/>
        <v>1840.5</v>
      </c>
      <c r="S237" s="8">
        <f t="shared" si="22"/>
        <v>42779.25</v>
      </c>
      <c r="T237" s="8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tr">
        <f t="shared" si="20"/>
        <v>music</v>
      </c>
      <c r="P238" t="str">
        <f t="shared" si="21"/>
        <v>rock</v>
      </c>
      <c r="Q238" s="4">
        <f t="shared" si="18"/>
        <v>0.10944303797468355</v>
      </c>
      <c r="R238">
        <f t="shared" si="19"/>
        <v>2190</v>
      </c>
      <c r="S238" s="8">
        <f t="shared" si="22"/>
        <v>43641.208333333328</v>
      </c>
      <c r="T238" s="8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tr">
        <f t="shared" si="20"/>
        <v>film &amp; video</v>
      </c>
      <c r="P239" t="str">
        <f t="shared" si="21"/>
        <v>animation</v>
      </c>
      <c r="Q239" s="4">
        <f t="shared" si="18"/>
        <v>1.593763440860215</v>
      </c>
      <c r="R239">
        <f t="shared" si="19"/>
        <v>7575.5</v>
      </c>
      <c r="S239" s="8">
        <f t="shared" si="22"/>
        <v>41754.208333333336</v>
      </c>
      <c r="T239" s="8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tr">
        <f t="shared" si="20"/>
        <v>theater</v>
      </c>
      <c r="P240" t="str">
        <f t="shared" si="21"/>
        <v>plays</v>
      </c>
      <c r="Q240" s="4">
        <f t="shared" si="18"/>
        <v>4.2241666666666671</v>
      </c>
      <c r="R240">
        <f t="shared" si="19"/>
        <v>5117.5</v>
      </c>
      <c r="S240" s="8">
        <f t="shared" si="22"/>
        <v>43083.25</v>
      </c>
      <c r="T240" s="8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tr">
        <f t="shared" si="20"/>
        <v>technology</v>
      </c>
      <c r="P241" t="str">
        <f t="shared" si="21"/>
        <v>wearables</v>
      </c>
      <c r="Q241" s="4">
        <f t="shared" si="18"/>
        <v>0.97718749999999999</v>
      </c>
      <c r="R241">
        <f t="shared" si="19"/>
        <v>1584</v>
      </c>
      <c r="S241" s="8">
        <f t="shared" si="22"/>
        <v>42245.208333333328</v>
      </c>
      <c r="T241" s="8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tr">
        <f t="shared" si="20"/>
        <v>theater</v>
      </c>
      <c r="P242" t="str">
        <f t="shared" si="21"/>
        <v>plays</v>
      </c>
      <c r="Q242" s="4">
        <f t="shared" si="18"/>
        <v>4.1878911564625847</v>
      </c>
      <c r="R242">
        <f t="shared" si="19"/>
        <v>62454</v>
      </c>
      <c r="S242" s="8">
        <f t="shared" si="22"/>
        <v>40396.208333333336</v>
      </c>
      <c r="T242" s="8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tr">
        <f t="shared" si="20"/>
        <v>publishing</v>
      </c>
      <c r="P243" t="str">
        <f t="shared" si="21"/>
        <v>nonfiction</v>
      </c>
      <c r="Q243" s="4">
        <f t="shared" si="18"/>
        <v>1.0191632047477746</v>
      </c>
      <c r="R243">
        <f t="shared" si="19"/>
        <v>86706.5</v>
      </c>
      <c r="S243" s="8">
        <f t="shared" si="22"/>
        <v>41742.208333333336</v>
      </c>
      <c r="T243" s="8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tr">
        <f t="shared" si="20"/>
        <v>music</v>
      </c>
      <c r="P244" t="str">
        <f t="shared" si="21"/>
        <v>rock</v>
      </c>
      <c r="Q244" s="4">
        <f t="shared" si="18"/>
        <v>1.2772619047619047</v>
      </c>
      <c r="R244">
        <f t="shared" si="19"/>
        <v>5489.5</v>
      </c>
      <c r="S244" s="8">
        <f t="shared" si="22"/>
        <v>42865.208333333328</v>
      </c>
      <c r="T244" s="8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tr">
        <f t="shared" si="20"/>
        <v>theater</v>
      </c>
      <c r="P245" t="str">
        <f t="shared" si="21"/>
        <v>plays</v>
      </c>
      <c r="Q245" s="4">
        <f t="shared" si="18"/>
        <v>4.4521739130434783</v>
      </c>
      <c r="R245">
        <f t="shared" si="19"/>
        <v>5239</v>
      </c>
      <c r="S245" s="8">
        <f t="shared" si="22"/>
        <v>43163.25</v>
      </c>
      <c r="T245" s="8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tr">
        <f t="shared" si="20"/>
        <v>theater</v>
      </c>
      <c r="P246" t="str">
        <f t="shared" si="21"/>
        <v>plays</v>
      </c>
      <c r="Q246" s="4">
        <f t="shared" si="18"/>
        <v>5.6971428571428575</v>
      </c>
      <c r="R246">
        <f t="shared" si="19"/>
        <v>2020.5</v>
      </c>
      <c r="S246" s="8">
        <f t="shared" si="22"/>
        <v>41834.208333333336</v>
      </c>
      <c r="T246" s="8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tr">
        <f t="shared" si="20"/>
        <v>theater</v>
      </c>
      <c r="P247" t="str">
        <f t="shared" si="21"/>
        <v>plays</v>
      </c>
      <c r="Q247" s="4">
        <f t="shared" si="18"/>
        <v>5.0934482758620687</v>
      </c>
      <c r="R247">
        <f t="shared" si="19"/>
        <v>7492.5</v>
      </c>
      <c r="S247" s="8">
        <f t="shared" si="22"/>
        <v>41736.208333333336</v>
      </c>
      <c r="T247" s="8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tr">
        <f t="shared" si="20"/>
        <v>technology</v>
      </c>
      <c r="P248" t="str">
        <f t="shared" si="21"/>
        <v>web</v>
      </c>
      <c r="Q248" s="4">
        <f t="shared" si="18"/>
        <v>3.2553333333333332</v>
      </c>
      <c r="R248">
        <f t="shared" si="19"/>
        <v>7435.5</v>
      </c>
      <c r="S248" s="8">
        <f t="shared" si="22"/>
        <v>41491.208333333336</v>
      </c>
      <c r="T248" s="8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tr">
        <f t="shared" si="20"/>
        <v>publishing</v>
      </c>
      <c r="P249" t="str">
        <f t="shared" si="21"/>
        <v>fiction</v>
      </c>
      <c r="Q249" s="4">
        <f t="shared" si="18"/>
        <v>9.3261616161616168</v>
      </c>
      <c r="R249">
        <f t="shared" si="19"/>
        <v>93271</v>
      </c>
      <c r="S249" s="8">
        <f t="shared" si="22"/>
        <v>42726.25</v>
      </c>
      <c r="T249" s="8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tr">
        <f t="shared" si="20"/>
        <v>games</v>
      </c>
      <c r="P250" t="str">
        <f t="shared" si="21"/>
        <v>mobile games</v>
      </c>
      <c r="Q250" s="4">
        <f t="shared" si="18"/>
        <v>2.1133870967741935</v>
      </c>
      <c r="R250">
        <f t="shared" si="19"/>
        <v>6660.5</v>
      </c>
      <c r="S250" s="8">
        <f t="shared" si="22"/>
        <v>42004.25</v>
      </c>
      <c r="T250" s="8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tr">
        <f t="shared" si="20"/>
        <v>publishing</v>
      </c>
      <c r="P251" t="str">
        <f t="shared" si="21"/>
        <v>translations</v>
      </c>
      <c r="Q251" s="4">
        <f t="shared" si="18"/>
        <v>2.7332520325203253</v>
      </c>
      <c r="R251">
        <f t="shared" si="19"/>
        <v>87280</v>
      </c>
      <c r="S251" s="8">
        <f t="shared" si="22"/>
        <v>42006.25</v>
      </c>
      <c r="T251" s="8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tr">
        <f t="shared" si="20"/>
        <v>music</v>
      </c>
      <c r="P252" t="str">
        <f t="shared" si="21"/>
        <v>rock</v>
      </c>
      <c r="Q252" s="4">
        <f t="shared" si="18"/>
        <v>0.03</v>
      </c>
      <c r="R252">
        <f t="shared" si="19"/>
        <v>2</v>
      </c>
      <c r="S252" s="8">
        <f t="shared" si="22"/>
        <v>40203.25</v>
      </c>
      <c r="T252" s="8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tr">
        <f t="shared" si="20"/>
        <v>theater</v>
      </c>
      <c r="P253" t="str">
        <f t="shared" si="21"/>
        <v>plays</v>
      </c>
      <c r="Q253" s="4">
        <f t="shared" si="18"/>
        <v>0.54084507042253516</v>
      </c>
      <c r="R253">
        <f t="shared" si="19"/>
        <v>1970.5</v>
      </c>
      <c r="S253" s="8">
        <f t="shared" si="22"/>
        <v>41252.25</v>
      </c>
      <c r="T253" s="8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tr">
        <f t="shared" si="20"/>
        <v>theater</v>
      </c>
      <c r="P254" t="str">
        <f t="shared" si="21"/>
        <v>plays</v>
      </c>
      <c r="Q254" s="4">
        <f t="shared" si="18"/>
        <v>6.2629999999999999</v>
      </c>
      <c r="R254">
        <f t="shared" si="19"/>
        <v>3161</v>
      </c>
      <c r="S254" s="8">
        <f t="shared" si="22"/>
        <v>41572.208333333336</v>
      </c>
      <c r="T254" s="8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tr">
        <f t="shared" si="20"/>
        <v>film &amp; video</v>
      </c>
      <c r="P255" t="str">
        <f t="shared" si="21"/>
        <v>drama</v>
      </c>
      <c r="Q255" s="4">
        <f t="shared" si="18"/>
        <v>0.8902139917695473</v>
      </c>
      <c r="R255">
        <f t="shared" si="19"/>
        <v>54748</v>
      </c>
      <c r="S255" s="8">
        <f t="shared" si="22"/>
        <v>40641.208333333336</v>
      </c>
      <c r="T255" s="8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tr">
        <f t="shared" si="20"/>
        <v>publishing</v>
      </c>
      <c r="P256" t="str">
        <f t="shared" si="21"/>
        <v>nonfiction</v>
      </c>
      <c r="Q256" s="4">
        <f t="shared" si="18"/>
        <v>1.8489130434782608</v>
      </c>
      <c r="R256">
        <f t="shared" si="19"/>
        <v>4296.5</v>
      </c>
      <c r="S256" s="8">
        <f t="shared" si="22"/>
        <v>42787.25</v>
      </c>
      <c r="T256" s="8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tr">
        <f t="shared" si="20"/>
        <v>music</v>
      </c>
      <c r="P257" t="str">
        <f t="shared" si="21"/>
        <v>rock</v>
      </c>
      <c r="Q257" s="4">
        <f t="shared" si="18"/>
        <v>1.2016770186335404</v>
      </c>
      <c r="R257">
        <f t="shared" si="19"/>
        <v>49216</v>
      </c>
      <c r="S257" s="8">
        <f t="shared" si="22"/>
        <v>40590.25</v>
      </c>
      <c r="T257" s="8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tr">
        <f t="shared" si="20"/>
        <v>music</v>
      </c>
      <c r="P258" t="str">
        <f t="shared" si="21"/>
        <v>rock</v>
      </c>
      <c r="Q258" s="4">
        <f t="shared" ref="Q258:Q321" si="24">E258/D258</f>
        <v>0.23390243902439026</v>
      </c>
      <c r="R258">
        <f t="shared" ref="R258:R321" si="25">AVERAGE(E258,G258)</f>
        <v>487</v>
      </c>
      <c r="S258" s="8">
        <f t="shared" si="22"/>
        <v>42393.25</v>
      </c>
      <c r="T258" s="8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tr">
        <f t="shared" ref="O259:O322" si="26">LEFT(N259, FIND("/",  N259, 1) -1)</f>
        <v>theater</v>
      </c>
      <c r="P259" t="str">
        <f t="shared" ref="P259:P322" si="27">RIGHT(N259,LEN(N259)-SEARCH("/",N259))</f>
        <v>plays</v>
      </c>
      <c r="Q259" s="4">
        <f t="shared" si="24"/>
        <v>1.46</v>
      </c>
      <c r="R259">
        <f t="shared" si="25"/>
        <v>4207</v>
      </c>
      <c r="S259" s="8">
        <f t="shared" ref="S259:S322" si="28">IF(J259&lt;&gt;"", (J259/86400) + DATE(1970, 1, 1), "")</f>
        <v>41338.25</v>
      </c>
      <c r="T259" s="8">
        <f t="shared" ref="T259:T322" si="29">IF(K259&lt;&gt;"", (K259/86400) + DATE(1970, 1, 1), "")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tr">
        <f t="shared" si="26"/>
        <v>theater</v>
      </c>
      <c r="P260" t="str">
        <f t="shared" si="27"/>
        <v>plays</v>
      </c>
      <c r="Q260" s="4">
        <f t="shared" si="24"/>
        <v>2.6848000000000001</v>
      </c>
      <c r="R260">
        <f t="shared" si="25"/>
        <v>6805</v>
      </c>
      <c r="S260" s="8">
        <f t="shared" si="28"/>
        <v>42712.25</v>
      </c>
      <c r="T260" s="8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tr">
        <f t="shared" si="26"/>
        <v>photography</v>
      </c>
      <c r="P261" t="str">
        <f t="shared" si="27"/>
        <v>photography books</v>
      </c>
      <c r="Q261" s="4">
        <f t="shared" si="24"/>
        <v>5.9749999999999996</v>
      </c>
      <c r="R261">
        <f t="shared" si="25"/>
        <v>5446.5</v>
      </c>
      <c r="S261" s="8">
        <f t="shared" si="28"/>
        <v>41251.25</v>
      </c>
      <c r="T261" s="8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tr">
        <f t="shared" si="26"/>
        <v>music</v>
      </c>
      <c r="P262" t="str">
        <f t="shared" si="27"/>
        <v>rock</v>
      </c>
      <c r="Q262" s="4">
        <f t="shared" si="24"/>
        <v>1.5769841269841269</v>
      </c>
      <c r="R262">
        <f t="shared" si="25"/>
        <v>5098</v>
      </c>
      <c r="S262" s="8">
        <f t="shared" si="28"/>
        <v>41180.208333333336</v>
      </c>
      <c r="T262" s="8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tr">
        <f t="shared" si="26"/>
        <v>music</v>
      </c>
      <c r="P263" t="str">
        <f t="shared" si="27"/>
        <v>rock</v>
      </c>
      <c r="Q263" s="4">
        <f t="shared" si="24"/>
        <v>0.31201660735468567</v>
      </c>
      <c r="R263">
        <f t="shared" si="25"/>
        <v>13378.5</v>
      </c>
      <c r="S263" s="8">
        <f t="shared" si="28"/>
        <v>40415.208333333336</v>
      </c>
      <c r="T263" s="8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tr">
        <f t="shared" si="26"/>
        <v>music</v>
      </c>
      <c r="P264" t="str">
        <f t="shared" si="27"/>
        <v>indie rock</v>
      </c>
      <c r="Q264" s="4">
        <f t="shared" si="24"/>
        <v>3.1341176470588237</v>
      </c>
      <c r="R264">
        <f t="shared" si="25"/>
        <v>2717.5</v>
      </c>
      <c r="S264" s="8">
        <f t="shared" si="28"/>
        <v>40638.208333333336</v>
      </c>
      <c r="T264" s="8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tr">
        <f t="shared" si="26"/>
        <v>photography</v>
      </c>
      <c r="P265" t="str">
        <f t="shared" si="27"/>
        <v>photography books</v>
      </c>
      <c r="Q265" s="4">
        <f t="shared" si="24"/>
        <v>3.7089655172413791</v>
      </c>
      <c r="R265">
        <f t="shared" si="25"/>
        <v>5477.5</v>
      </c>
      <c r="S265" s="8">
        <f t="shared" si="28"/>
        <v>40187.25</v>
      </c>
      <c r="T265" s="8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tr">
        <f t="shared" si="26"/>
        <v>theater</v>
      </c>
      <c r="P266" t="str">
        <f t="shared" si="27"/>
        <v>plays</v>
      </c>
      <c r="Q266" s="4">
        <f t="shared" si="24"/>
        <v>3.6266447368421053</v>
      </c>
      <c r="R266">
        <f t="shared" si="25"/>
        <v>85443.5</v>
      </c>
      <c r="S266" s="8">
        <f t="shared" si="28"/>
        <v>41317.25</v>
      </c>
      <c r="T266" s="8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tr">
        <f t="shared" si="26"/>
        <v>theater</v>
      </c>
      <c r="P267" t="str">
        <f t="shared" si="27"/>
        <v>plays</v>
      </c>
      <c r="Q267" s="4">
        <f t="shared" si="24"/>
        <v>1.2308163265306122</v>
      </c>
      <c r="R267">
        <f t="shared" si="25"/>
        <v>3058.5</v>
      </c>
      <c r="S267" s="8">
        <f t="shared" si="28"/>
        <v>42372.25</v>
      </c>
      <c r="T267" s="8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tr">
        <f t="shared" si="26"/>
        <v>music</v>
      </c>
      <c r="P268" t="str">
        <f t="shared" si="27"/>
        <v>jazz</v>
      </c>
      <c r="Q268" s="4">
        <f t="shared" si="24"/>
        <v>0.76766756032171579</v>
      </c>
      <c r="R268">
        <f t="shared" si="25"/>
        <v>44542</v>
      </c>
      <c r="S268" s="8">
        <f t="shared" si="28"/>
        <v>41950.25</v>
      </c>
      <c r="T268" s="8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tr">
        <f t="shared" si="26"/>
        <v>theater</v>
      </c>
      <c r="P269" t="str">
        <f t="shared" si="27"/>
        <v>plays</v>
      </c>
      <c r="Q269" s="4">
        <f t="shared" si="24"/>
        <v>2.3362012987012988</v>
      </c>
      <c r="R269">
        <f t="shared" si="25"/>
        <v>73339</v>
      </c>
      <c r="S269" s="8">
        <f t="shared" si="28"/>
        <v>41206.208333333336</v>
      </c>
      <c r="T269" s="8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tr">
        <f t="shared" si="26"/>
        <v>film &amp; video</v>
      </c>
      <c r="P270" t="str">
        <f t="shared" si="27"/>
        <v>documentary</v>
      </c>
      <c r="Q270" s="4">
        <f t="shared" si="24"/>
        <v>1.8053333333333332</v>
      </c>
      <c r="R270">
        <f t="shared" si="25"/>
        <v>1378</v>
      </c>
      <c r="S270" s="8">
        <f t="shared" si="28"/>
        <v>41186.208333333336</v>
      </c>
      <c r="T270" s="8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tr">
        <f t="shared" si="26"/>
        <v>film &amp; video</v>
      </c>
      <c r="P271" t="str">
        <f t="shared" si="27"/>
        <v>television</v>
      </c>
      <c r="Q271" s="4">
        <f t="shared" si="24"/>
        <v>2.5262857142857142</v>
      </c>
      <c r="R271">
        <f t="shared" si="25"/>
        <v>4464.5</v>
      </c>
      <c r="S271" s="8">
        <f t="shared" si="28"/>
        <v>43496.25</v>
      </c>
      <c r="T271" s="8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tr">
        <f t="shared" si="26"/>
        <v>games</v>
      </c>
      <c r="P272" t="str">
        <f t="shared" si="27"/>
        <v>video games</v>
      </c>
      <c r="Q272" s="4">
        <f t="shared" si="24"/>
        <v>0.27176538240368026</v>
      </c>
      <c r="R272">
        <f t="shared" si="25"/>
        <v>24575</v>
      </c>
      <c r="S272" s="8">
        <f t="shared" si="28"/>
        <v>40514.25</v>
      </c>
      <c r="T272" s="8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tr">
        <f t="shared" si="26"/>
        <v>photography</v>
      </c>
      <c r="P273" t="str">
        <f t="shared" si="27"/>
        <v>photography books</v>
      </c>
      <c r="Q273" s="4">
        <f t="shared" si="24"/>
        <v>1.2706571242680547E-2</v>
      </c>
      <c r="R273">
        <f t="shared" si="25"/>
        <v>1007</v>
      </c>
      <c r="S273" s="8">
        <f t="shared" si="28"/>
        <v>42345.25</v>
      </c>
      <c r="T273" s="8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tr">
        <f t="shared" si="26"/>
        <v>theater</v>
      </c>
      <c r="P274" t="str">
        <f t="shared" si="27"/>
        <v>plays</v>
      </c>
      <c r="Q274" s="4">
        <f t="shared" si="24"/>
        <v>3.0400978473581213</v>
      </c>
      <c r="R274">
        <f t="shared" si="25"/>
        <v>78621.5</v>
      </c>
      <c r="S274" s="8">
        <f t="shared" si="28"/>
        <v>43656.208333333328</v>
      </c>
      <c r="T274" s="8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tr">
        <f t="shared" si="26"/>
        <v>theater</v>
      </c>
      <c r="P275" t="str">
        <f t="shared" si="27"/>
        <v>plays</v>
      </c>
      <c r="Q275" s="4">
        <f t="shared" si="24"/>
        <v>1.3723076923076922</v>
      </c>
      <c r="R275">
        <f t="shared" si="25"/>
        <v>5493</v>
      </c>
      <c r="S275" s="8">
        <f t="shared" si="28"/>
        <v>42995.208333333328</v>
      </c>
      <c r="T275" s="8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tr">
        <f t="shared" si="26"/>
        <v>theater</v>
      </c>
      <c r="P276" t="str">
        <f t="shared" si="27"/>
        <v>plays</v>
      </c>
      <c r="Q276" s="4">
        <f t="shared" si="24"/>
        <v>0.32208333333333333</v>
      </c>
      <c r="R276">
        <f t="shared" si="25"/>
        <v>394</v>
      </c>
      <c r="S276" s="8">
        <f t="shared" si="28"/>
        <v>43045.25</v>
      </c>
      <c r="T276" s="8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tr">
        <f t="shared" si="26"/>
        <v>publishing</v>
      </c>
      <c r="P277" t="str">
        <f t="shared" si="27"/>
        <v>translations</v>
      </c>
      <c r="Q277" s="4">
        <f t="shared" si="24"/>
        <v>2.4151282051282053</v>
      </c>
      <c r="R277">
        <f t="shared" si="25"/>
        <v>4767.5</v>
      </c>
      <c r="S277" s="8">
        <f t="shared" si="28"/>
        <v>43561.208333333328</v>
      </c>
      <c r="T277" s="8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tr">
        <f t="shared" si="26"/>
        <v>games</v>
      </c>
      <c r="P278" t="str">
        <f t="shared" si="27"/>
        <v>video games</v>
      </c>
      <c r="Q278" s="4">
        <f t="shared" si="24"/>
        <v>0.96799999999999997</v>
      </c>
      <c r="R278">
        <f t="shared" si="25"/>
        <v>2728.5</v>
      </c>
      <c r="S278" s="8">
        <f t="shared" si="28"/>
        <v>41018.208333333336</v>
      </c>
      <c r="T278" s="8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tr">
        <f t="shared" si="26"/>
        <v>theater</v>
      </c>
      <c r="P279" t="str">
        <f t="shared" si="27"/>
        <v>plays</v>
      </c>
      <c r="Q279" s="4">
        <f t="shared" si="24"/>
        <v>10.664285714285715</v>
      </c>
      <c r="R279">
        <f t="shared" si="25"/>
        <v>3774</v>
      </c>
      <c r="S279" s="8">
        <f t="shared" si="28"/>
        <v>40378.208333333336</v>
      </c>
      <c r="T279" s="8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tr">
        <f t="shared" si="26"/>
        <v>technology</v>
      </c>
      <c r="P280" t="str">
        <f t="shared" si="27"/>
        <v>web</v>
      </c>
      <c r="Q280" s="4">
        <f t="shared" si="24"/>
        <v>3.2588888888888889</v>
      </c>
      <c r="R280">
        <f t="shared" si="25"/>
        <v>4445</v>
      </c>
      <c r="S280" s="8">
        <f t="shared" si="28"/>
        <v>41239.25</v>
      </c>
      <c r="T280" s="8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tr">
        <f t="shared" si="26"/>
        <v>theater</v>
      </c>
      <c r="P281" t="str">
        <f t="shared" si="27"/>
        <v>plays</v>
      </c>
      <c r="Q281" s="4">
        <f t="shared" si="24"/>
        <v>1.7070000000000001</v>
      </c>
      <c r="R281">
        <f t="shared" si="25"/>
        <v>7101</v>
      </c>
      <c r="S281" s="8">
        <f t="shared" si="28"/>
        <v>43346.208333333328</v>
      </c>
      <c r="T281" s="8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tr">
        <f t="shared" si="26"/>
        <v>film &amp; video</v>
      </c>
      <c r="P282" t="str">
        <f t="shared" si="27"/>
        <v>animation</v>
      </c>
      <c r="Q282" s="4">
        <f t="shared" si="24"/>
        <v>5.8144</v>
      </c>
      <c r="R282">
        <f t="shared" si="25"/>
        <v>7464.5</v>
      </c>
      <c r="S282" s="8">
        <f t="shared" si="28"/>
        <v>43060.25</v>
      </c>
      <c r="T282" s="8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tr">
        <f t="shared" si="26"/>
        <v>theater</v>
      </c>
      <c r="P283" t="str">
        <f t="shared" si="27"/>
        <v>plays</v>
      </c>
      <c r="Q283" s="4">
        <f t="shared" si="24"/>
        <v>0.91520972644376897</v>
      </c>
      <c r="R283">
        <f t="shared" si="25"/>
        <v>76307</v>
      </c>
      <c r="S283" s="8">
        <f t="shared" si="28"/>
        <v>40979.25</v>
      </c>
      <c r="T283" s="8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tr">
        <f t="shared" si="26"/>
        <v>film &amp; video</v>
      </c>
      <c r="P284" t="str">
        <f t="shared" si="27"/>
        <v>television</v>
      </c>
      <c r="Q284" s="4">
        <f t="shared" si="24"/>
        <v>1.0804761904761904</v>
      </c>
      <c r="R284">
        <f t="shared" si="25"/>
        <v>4604.5</v>
      </c>
      <c r="S284" s="8">
        <f t="shared" si="28"/>
        <v>42701.25</v>
      </c>
      <c r="T284" s="8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tr">
        <f t="shared" si="26"/>
        <v>music</v>
      </c>
      <c r="P285" t="str">
        <f t="shared" si="27"/>
        <v>rock</v>
      </c>
      <c r="Q285" s="4">
        <f t="shared" si="24"/>
        <v>0.18728395061728395</v>
      </c>
      <c r="R285">
        <f t="shared" si="25"/>
        <v>773</v>
      </c>
      <c r="S285" s="8">
        <f t="shared" si="28"/>
        <v>42520.208333333328</v>
      </c>
      <c r="T285" s="8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tr">
        <f t="shared" si="26"/>
        <v>technology</v>
      </c>
      <c r="P286" t="str">
        <f t="shared" si="27"/>
        <v>web</v>
      </c>
      <c r="Q286" s="4">
        <f t="shared" si="24"/>
        <v>0.83193877551020412</v>
      </c>
      <c r="R286">
        <f t="shared" si="25"/>
        <v>4142.5</v>
      </c>
      <c r="S286" s="8">
        <f t="shared" si="28"/>
        <v>41030.208333333336</v>
      </c>
      <c r="T286" s="8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tr">
        <f t="shared" si="26"/>
        <v>theater</v>
      </c>
      <c r="P287" t="str">
        <f t="shared" si="27"/>
        <v>plays</v>
      </c>
      <c r="Q287" s="4">
        <f t="shared" si="24"/>
        <v>7.0633333333333335</v>
      </c>
      <c r="R287">
        <f t="shared" si="25"/>
        <v>3305.5</v>
      </c>
      <c r="S287" s="8">
        <f t="shared" si="28"/>
        <v>42623.208333333328</v>
      </c>
      <c r="T287" s="8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tr">
        <f t="shared" si="26"/>
        <v>theater</v>
      </c>
      <c r="P288" t="str">
        <f t="shared" si="27"/>
        <v>plays</v>
      </c>
      <c r="Q288" s="4">
        <f t="shared" si="24"/>
        <v>0.17446030330062445</v>
      </c>
      <c r="R288">
        <f t="shared" si="25"/>
        <v>9870.5</v>
      </c>
      <c r="S288" s="8">
        <f t="shared" si="28"/>
        <v>42697.25</v>
      </c>
      <c r="T288" s="8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tr">
        <f t="shared" si="26"/>
        <v>music</v>
      </c>
      <c r="P289" t="str">
        <f t="shared" si="27"/>
        <v>electric music</v>
      </c>
      <c r="Q289" s="4">
        <f t="shared" si="24"/>
        <v>2.0973015873015872</v>
      </c>
      <c r="R289">
        <f t="shared" si="25"/>
        <v>6694.5</v>
      </c>
      <c r="S289" s="8">
        <f t="shared" si="28"/>
        <v>42122.208333333328</v>
      </c>
      <c r="T289" s="8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tr">
        <f t="shared" si="26"/>
        <v>music</v>
      </c>
      <c r="P290" t="str">
        <f t="shared" si="27"/>
        <v>metal</v>
      </c>
      <c r="Q290" s="4">
        <f t="shared" si="24"/>
        <v>0.97785714285714287</v>
      </c>
      <c r="R290">
        <f t="shared" si="25"/>
        <v>2806.5</v>
      </c>
      <c r="S290" s="8">
        <f t="shared" si="28"/>
        <v>40982.208333333336</v>
      </c>
      <c r="T290" s="8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tr">
        <f t="shared" si="26"/>
        <v>theater</v>
      </c>
      <c r="P291" t="str">
        <f t="shared" si="27"/>
        <v>plays</v>
      </c>
      <c r="Q291" s="4">
        <f t="shared" si="24"/>
        <v>16.842500000000001</v>
      </c>
      <c r="R291">
        <f t="shared" si="25"/>
        <v>6905.5</v>
      </c>
      <c r="S291" s="8">
        <f t="shared" si="28"/>
        <v>42219.208333333328</v>
      </c>
      <c r="T291" s="8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tr">
        <f t="shared" si="26"/>
        <v>film &amp; video</v>
      </c>
      <c r="P292" t="str">
        <f t="shared" si="27"/>
        <v>documentary</v>
      </c>
      <c r="Q292" s="4">
        <f t="shared" si="24"/>
        <v>0.54402135231316728</v>
      </c>
      <c r="R292">
        <f t="shared" si="25"/>
        <v>46315</v>
      </c>
      <c r="S292" s="8">
        <f t="shared" si="28"/>
        <v>41404.208333333336</v>
      </c>
      <c r="T292" s="8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tr">
        <f t="shared" si="26"/>
        <v>technology</v>
      </c>
      <c r="P293" t="str">
        <f t="shared" si="27"/>
        <v>web</v>
      </c>
      <c r="Q293" s="4">
        <f t="shared" si="24"/>
        <v>4.5661111111111108</v>
      </c>
      <c r="R293">
        <f t="shared" si="25"/>
        <v>4163</v>
      </c>
      <c r="S293" s="8">
        <f t="shared" si="28"/>
        <v>40831.208333333336</v>
      </c>
      <c r="T293" s="8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tr">
        <f t="shared" si="26"/>
        <v>food</v>
      </c>
      <c r="P294" t="str">
        <f t="shared" si="27"/>
        <v>food trucks</v>
      </c>
      <c r="Q294" s="4">
        <f t="shared" si="24"/>
        <v>9.8219178082191785E-2</v>
      </c>
      <c r="R294">
        <f t="shared" si="25"/>
        <v>363.5</v>
      </c>
      <c r="S294" s="8">
        <f t="shared" si="28"/>
        <v>40984.208333333336</v>
      </c>
      <c r="T294" s="8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tr">
        <f t="shared" si="26"/>
        <v>theater</v>
      </c>
      <c r="P295" t="str">
        <f t="shared" si="27"/>
        <v>plays</v>
      </c>
      <c r="Q295" s="4">
        <f t="shared" si="24"/>
        <v>0.16384615384615384</v>
      </c>
      <c r="R295">
        <f t="shared" si="25"/>
        <v>548.5</v>
      </c>
      <c r="S295" s="8">
        <f t="shared" si="28"/>
        <v>40456.208333333336</v>
      </c>
      <c r="T295" s="8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tr">
        <f t="shared" si="26"/>
        <v>theater</v>
      </c>
      <c r="P296" t="str">
        <f t="shared" si="27"/>
        <v>plays</v>
      </c>
      <c r="Q296" s="4">
        <f t="shared" si="24"/>
        <v>13.396666666666667</v>
      </c>
      <c r="R296">
        <f t="shared" si="25"/>
        <v>4110.5</v>
      </c>
      <c r="S296" s="8">
        <f t="shared" si="28"/>
        <v>43399.208333333328</v>
      </c>
      <c r="T296" s="8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tr">
        <f t="shared" si="26"/>
        <v>theater</v>
      </c>
      <c r="P297" t="str">
        <f t="shared" si="27"/>
        <v>plays</v>
      </c>
      <c r="Q297" s="4">
        <f t="shared" si="24"/>
        <v>0.35650077760497667</v>
      </c>
      <c r="R297">
        <f t="shared" si="25"/>
        <v>35339.5</v>
      </c>
      <c r="S297" s="8">
        <f t="shared" si="28"/>
        <v>41562.208333333336</v>
      </c>
      <c r="T297" s="8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tr">
        <f t="shared" si="26"/>
        <v>theater</v>
      </c>
      <c r="P298" t="str">
        <f t="shared" si="27"/>
        <v>plays</v>
      </c>
      <c r="Q298" s="4">
        <f t="shared" si="24"/>
        <v>0.54950819672131146</v>
      </c>
      <c r="R298">
        <f t="shared" si="25"/>
        <v>1695</v>
      </c>
      <c r="S298" s="8">
        <f t="shared" si="28"/>
        <v>43493.25</v>
      </c>
      <c r="T298" s="8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tr">
        <f t="shared" si="26"/>
        <v>theater</v>
      </c>
      <c r="P299" t="str">
        <f t="shared" si="27"/>
        <v>plays</v>
      </c>
      <c r="Q299" s="4">
        <f t="shared" si="24"/>
        <v>0.94236111111111109</v>
      </c>
      <c r="R299">
        <f t="shared" si="25"/>
        <v>3444.5</v>
      </c>
      <c r="S299" s="8">
        <f t="shared" si="28"/>
        <v>41653.25</v>
      </c>
      <c r="T299" s="8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tr">
        <f t="shared" si="26"/>
        <v>music</v>
      </c>
      <c r="P300" t="str">
        <f t="shared" si="27"/>
        <v>rock</v>
      </c>
      <c r="Q300" s="4">
        <f t="shared" si="24"/>
        <v>1.4391428571428571</v>
      </c>
      <c r="R300">
        <f t="shared" si="25"/>
        <v>2554.5</v>
      </c>
      <c r="S300" s="8">
        <f t="shared" si="28"/>
        <v>42426.25</v>
      </c>
      <c r="T300" s="8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tr">
        <f t="shared" si="26"/>
        <v>food</v>
      </c>
      <c r="P301" t="str">
        <f t="shared" si="27"/>
        <v>food trucks</v>
      </c>
      <c r="Q301" s="4">
        <f t="shared" si="24"/>
        <v>0.51421052631578945</v>
      </c>
      <c r="R301">
        <f t="shared" si="25"/>
        <v>1001.5</v>
      </c>
      <c r="S301" s="8">
        <f t="shared" si="28"/>
        <v>42432.25</v>
      </c>
      <c r="T301" s="8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tr">
        <f t="shared" si="26"/>
        <v>publishing</v>
      </c>
      <c r="P302" t="str">
        <f t="shared" si="27"/>
        <v>nonfiction</v>
      </c>
      <c r="Q302" s="4">
        <f t="shared" si="24"/>
        <v>0.05</v>
      </c>
      <c r="R302">
        <f t="shared" si="25"/>
        <v>3</v>
      </c>
      <c r="S302" s="8">
        <f t="shared" si="28"/>
        <v>42977.208333333328</v>
      </c>
      <c r="T302" s="8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tr">
        <f t="shared" si="26"/>
        <v>film &amp; video</v>
      </c>
      <c r="P303" t="str">
        <f t="shared" si="27"/>
        <v>documentary</v>
      </c>
      <c r="Q303" s="4">
        <f t="shared" si="24"/>
        <v>13.446666666666667</v>
      </c>
      <c r="R303">
        <f t="shared" si="25"/>
        <v>6198.5</v>
      </c>
      <c r="S303" s="8">
        <f t="shared" si="28"/>
        <v>42061.25</v>
      </c>
      <c r="T303" s="8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tr">
        <f t="shared" si="26"/>
        <v>theater</v>
      </c>
      <c r="P304" t="str">
        <f t="shared" si="27"/>
        <v>plays</v>
      </c>
      <c r="Q304" s="4">
        <f t="shared" si="24"/>
        <v>0.31844940867279897</v>
      </c>
      <c r="R304">
        <f t="shared" si="25"/>
        <v>12239.5</v>
      </c>
      <c r="S304" s="8">
        <f t="shared" si="28"/>
        <v>43345.208333333328</v>
      </c>
      <c r="T304" s="8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tr">
        <f t="shared" si="26"/>
        <v>music</v>
      </c>
      <c r="P305" t="str">
        <f t="shared" si="27"/>
        <v>indie rock</v>
      </c>
      <c r="Q305" s="4">
        <f t="shared" si="24"/>
        <v>0.82617647058823529</v>
      </c>
      <c r="R305">
        <f t="shared" si="25"/>
        <v>1420.5</v>
      </c>
      <c r="S305" s="8">
        <f t="shared" si="28"/>
        <v>42376.25</v>
      </c>
      <c r="T305" s="8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tr">
        <f t="shared" si="26"/>
        <v>film &amp; video</v>
      </c>
      <c r="P306" t="str">
        <f t="shared" si="27"/>
        <v>documentary</v>
      </c>
      <c r="Q306" s="4">
        <f t="shared" si="24"/>
        <v>5.4614285714285717</v>
      </c>
      <c r="R306">
        <f t="shared" si="25"/>
        <v>5805.5</v>
      </c>
      <c r="S306" s="8">
        <f t="shared" si="28"/>
        <v>42589.208333333328</v>
      </c>
      <c r="T306" s="8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tr">
        <f t="shared" si="26"/>
        <v>theater</v>
      </c>
      <c r="P307" t="str">
        <f t="shared" si="27"/>
        <v>plays</v>
      </c>
      <c r="Q307" s="4">
        <f t="shared" si="24"/>
        <v>2.8621428571428571</v>
      </c>
      <c r="R307">
        <f t="shared" si="25"/>
        <v>4049.5</v>
      </c>
      <c r="S307" s="8">
        <f t="shared" si="28"/>
        <v>42448.208333333328</v>
      </c>
      <c r="T307" s="8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tr">
        <f t="shared" si="26"/>
        <v>theater</v>
      </c>
      <c r="P308" t="str">
        <f t="shared" si="27"/>
        <v>plays</v>
      </c>
      <c r="Q308" s="4">
        <f t="shared" si="24"/>
        <v>7.9076923076923072E-2</v>
      </c>
      <c r="R308">
        <f t="shared" si="25"/>
        <v>260.5</v>
      </c>
      <c r="S308" s="8">
        <f t="shared" si="28"/>
        <v>42930.208333333328</v>
      </c>
      <c r="T308" s="8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tr">
        <f t="shared" si="26"/>
        <v>publishing</v>
      </c>
      <c r="P309" t="str">
        <f t="shared" si="27"/>
        <v>fiction</v>
      </c>
      <c r="Q309" s="4">
        <f t="shared" si="24"/>
        <v>1.3213677811550153</v>
      </c>
      <c r="R309">
        <f t="shared" si="25"/>
        <v>22066</v>
      </c>
      <c r="S309" s="8">
        <f t="shared" si="28"/>
        <v>41066.208333333336</v>
      </c>
      <c r="T309" s="8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tr">
        <f t="shared" si="26"/>
        <v>theater</v>
      </c>
      <c r="P310" t="str">
        <f t="shared" si="27"/>
        <v>plays</v>
      </c>
      <c r="Q310" s="4">
        <f t="shared" si="24"/>
        <v>0.74077834179357027</v>
      </c>
      <c r="R310">
        <f t="shared" si="25"/>
        <v>44181.5</v>
      </c>
      <c r="S310" s="8">
        <f t="shared" si="28"/>
        <v>40651.208333333336</v>
      </c>
      <c r="T310" s="8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tr">
        <f t="shared" si="26"/>
        <v>music</v>
      </c>
      <c r="P311" t="str">
        <f t="shared" si="27"/>
        <v>indie rock</v>
      </c>
      <c r="Q311" s="4">
        <f t="shared" si="24"/>
        <v>0.75292682926829269</v>
      </c>
      <c r="R311">
        <f t="shared" si="25"/>
        <v>1581</v>
      </c>
      <c r="S311" s="8">
        <f t="shared" si="28"/>
        <v>40807.208333333336</v>
      </c>
      <c r="T311" s="8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tr">
        <f t="shared" si="26"/>
        <v>games</v>
      </c>
      <c r="P312" t="str">
        <f t="shared" si="27"/>
        <v>video games</v>
      </c>
      <c r="Q312" s="4">
        <f t="shared" si="24"/>
        <v>0.20333333333333334</v>
      </c>
      <c r="R312">
        <f t="shared" si="25"/>
        <v>801</v>
      </c>
      <c r="S312" s="8">
        <f t="shared" si="28"/>
        <v>40277.208333333336</v>
      </c>
      <c r="T312" s="8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tr">
        <f t="shared" si="26"/>
        <v>theater</v>
      </c>
      <c r="P313" t="str">
        <f t="shared" si="27"/>
        <v>plays</v>
      </c>
      <c r="Q313" s="4">
        <f t="shared" si="24"/>
        <v>2.0336507936507937</v>
      </c>
      <c r="R313">
        <f t="shared" si="25"/>
        <v>6466.5</v>
      </c>
      <c r="S313" s="8">
        <f t="shared" si="28"/>
        <v>40590.25</v>
      </c>
      <c r="T313" s="8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tr">
        <f t="shared" si="26"/>
        <v>theater</v>
      </c>
      <c r="P314" t="str">
        <f t="shared" si="27"/>
        <v>plays</v>
      </c>
      <c r="Q314" s="4">
        <f t="shared" si="24"/>
        <v>3.1022842639593908</v>
      </c>
      <c r="R314">
        <f t="shared" si="25"/>
        <v>93543.5</v>
      </c>
      <c r="S314" s="8">
        <f t="shared" si="28"/>
        <v>41572.208333333336</v>
      </c>
      <c r="T314" s="8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tr">
        <f t="shared" si="26"/>
        <v>music</v>
      </c>
      <c r="P315" t="str">
        <f t="shared" si="27"/>
        <v>rock</v>
      </c>
      <c r="Q315" s="4">
        <f t="shared" si="24"/>
        <v>3.9531818181818181</v>
      </c>
      <c r="R315">
        <f t="shared" si="25"/>
        <v>4460</v>
      </c>
      <c r="S315" s="8">
        <f t="shared" si="28"/>
        <v>40966.25</v>
      </c>
      <c r="T315" s="8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tr">
        <f t="shared" si="26"/>
        <v>film &amp; video</v>
      </c>
      <c r="P316" t="str">
        <f t="shared" si="27"/>
        <v>documentary</v>
      </c>
      <c r="Q316" s="4">
        <f t="shared" si="24"/>
        <v>2.9471428571428571</v>
      </c>
      <c r="R316">
        <f t="shared" si="25"/>
        <v>2129.5</v>
      </c>
      <c r="S316" s="8">
        <f t="shared" si="28"/>
        <v>43536.208333333328</v>
      </c>
      <c r="T316" s="8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tr">
        <f t="shared" si="26"/>
        <v>theater</v>
      </c>
      <c r="P317" t="str">
        <f t="shared" si="27"/>
        <v>plays</v>
      </c>
      <c r="Q317" s="4">
        <f t="shared" si="24"/>
        <v>0.33894736842105261</v>
      </c>
      <c r="R317">
        <f t="shared" si="25"/>
        <v>1625.5</v>
      </c>
      <c r="S317" s="8">
        <f t="shared" si="28"/>
        <v>41783.208333333336</v>
      </c>
      <c r="T317" s="8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tr">
        <f t="shared" si="26"/>
        <v>food</v>
      </c>
      <c r="P318" t="str">
        <f t="shared" si="27"/>
        <v>food trucks</v>
      </c>
      <c r="Q318" s="4">
        <f t="shared" si="24"/>
        <v>0.66677083333333331</v>
      </c>
      <c r="R318">
        <f t="shared" si="25"/>
        <v>3254.5</v>
      </c>
      <c r="S318" s="8">
        <f t="shared" si="28"/>
        <v>43788.25</v>
      </c>
      <c r="T318" s="8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tr">
        <f t="shared" si="26"/>
        <v>theater</v>
      </c>
      <c r="P319" t="str">
        <f t="shared" si="27"/>
        <v>plays</v>
      </c>
      <c r="Q319" s="4">
        <f t="shared" si="24"/>
        <v>0.19227272727272726</v>
      </c>
      <c r="R319">
        <f t="shared" si="25"/>
        <v>649.5</v>
      </c>
      <c r="S319" s="8">
        <f t="shared" si="28"/>
        <v>42869.208333333328</v>
      </c>
      <c r="T319" s="8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tr">
        <f t="shared" si="26"/>
        <v>music</v>
      </c>
      <c r="P320" t="str">
        <f t="shared" si="27"/>
        <v>rock</v>
      </c>
      <c r="Q320" s="4">
        <f t="shared" si="24"/>
        <v>0.15842105263157893</v>
      </c>
      <c r="R320">
        <f t="shared" si="25"/>
        <v>460</v>
      </c>
      <c r="S320" s="8">
        <f t="shared" si="28"/>
        <v>41684.25</v>
      </c>
      <c r="T320" s="8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tr">
        <f t="shared" si="26"/>
        <v>technology</v>
      </c>
      <c r="P321" t="str">
        <f t="shared" si="27"/>
        <v>web</v>
      </c>
      <c r="Q321" s="4">
        <f t="shared" si="24"/>
        <v>0.38702380952380955</v>
      </c>
      <c r="R321">
        <f t="shared" si="25"/>
        <v>1657.5</v>
      </c>
      <c r="S321" s="8">
        <f t="shared" si="28"/>
        <v>40402.208333333336</v>
      </c>
      <c r="T321" s="8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tr">
        <f t="shared" si="26"/>
        <v>publishing</v>
      </c>
      <c r="P322" t="str">
        <f t="shared" si="27"/>
        <v>fiction</v>
      </c>
      <c r="Q322" s="4">
        <f t="shared" ref="Q322:Q385" si="30">E322/D322</f>
        <v>9.5876777251184833E-2</v>
      </c>
      <c r="R322">
        <f t="shared" ref="R322:R385" si="31">AVERAGE(E322,G322)</f>
        <v>4086</v>
      </c>
      <c r="S322" s="8">
        <f t="shared" si="28"/>
        <v>40673.208333333336</v>
      </c>
      <c r="T322" s="8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tr">
        <f t="shared" ref="O323:O386" si="32">LEFT(N323, FIND("/",  N323, 1) -1)</f>
        <v>film &amp; video</v>
      </c>
      <c r="P323" t="str">
        <f t="shared" ref="P323:P386" si="33">RIGHT(N323,LEN(N323)-SEARCH("/",N323))</f>
        <v>shorts</v>
      </c>
      <c r="Q323" s="4">
        <f t="shared" si="30"/>
        <v>0.94144366197183094</v>
      </c>
      <c r="R323">
        <f t="shared" si="31"/>
        <v>81445</v>
      </c>
      <c r="S323" s="8">
        <f t="shared" ref="S323:S386" si="34">IF(J323&lt;&gt;"", (J323/86400) + DATE(1970, 1, 1), "")</f>
        <v>40634.208333333336</v>
      </c>
      <c r="T323" s="8">
        <f t="shared" ref="T323:T386" si="35">IF(K323&lt;&gt;"", (K323/86400) + DATE(1970, 1, 1), "")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tr">
        <f t="shared" si="32"/>
        <v>theater</v>
      </c>
      <c r="P324" t="str">
        <f t="shared" si="33"/>
        <v>plays</v>
      </c>
      <c r="Q324" s="4">
        <f t="shared" si="30"/>
        <v>1.6656234096692113</v>
      </c>
      <c r="R324">
        <f t="shared" si="31"/>
        <v>100772.5</v>
      </c>
      <c r="S324" s="8">
        <f t="shared" si="34"/>
        <v>40507.25</v>
      </c>
      <c r="T324" s="8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tr">
        <f t="shared" si="32"/>
        <v>film &amp; video</v>
      </c>
      <c r="P325" t="str">
        <f t="shared" si="33"/>
        <v>documentary</v>
      </c>
      <c r="Q325" s="4">
        <f t="shared" si="30"/>
        <v>0.24134831460674158</v>
      </c>
      <c r="R325">
        <f t="shared" si="31"/>
        <v>1087</v>
      </c>
      <c r="S325" s="8">
        <f t="shared" si="34"/>
        <v>41725.208333333336</v>
      </c>
      <c r="T325" s="8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tr">
        <f t="shared" si="32"/>
        <v>theater</v>
      </c>
      <c r="P326" t="str">
        <f t="shared" si="33"/>
        <v>plays</v>
      </c>
      <c r="Q326" s="4">
        <f t="shared" si="30"/>
        <v>1.6405633802816901</v>
      </c>
      <c r="R326">
        <f t="shared" si="31"/>
        <v>5977.5</v>
      </c>
      <c r="S326" s="8">
        <f t="shared" si="34"/>
        <v>42176.208333333328</v>
      </c>
      <c r="T326" s="8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tr">
        <f t="shared" si="32"/>
        <v>theater</v>
      </c>
      <c r="P327" t="str">
        <f t="shared" si="33"/>
        <v>plays</v>
      </c>
      <c r="Q327" s="4">
        <f t="shared" si="30"/>
        <v>0.90723076923076929</v>
      </c>
      <c r="R327">
        <f t="shared" si="31"/>
        <v>2985</v>
      </c>
      <c r="S327" s="8">
        <f t="shared" si="34"/>
        <v>43267.208333333328</v>
      </c>
      <c r="T327" s="8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tr">
        <f t="shared" si="32"/>
        <v>film &amp; video</v>
      </c>
      <c r="P328" t="str">
        <f t="shared" si="33"/>
        <v>animation</v>
      </c>
      <c r="Q328" s="4">
        <f t="shared" si="30"/>
        <v>0.46194444444444444</v>
      </c>
      <c r="R328">
        <f t="shared" si="31"/>
        <v>1727</v>
      </c>
      <c r="S328" s="8">
        <f t="shared" si="34"/>
        <v>42364.25</v>
      </c>
      <c r="T328" s="8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tr">
        <f t="shared" si="32"/>
        <v>theater</v>
      </c>
      <c r="P329" t="str">
        <f t="shared" si="33"/>
        <v>plays</v>
      </c>
      <c r="Q329" s="4">
        <f t="shared" si="30"/>
        <v>0.38538461538461538</v>
      </c>
      <c r="R329">
        <f t="shared" si="31"/>
        <v>517.5</v>
      </c>
      <c r="S329" s="8">
        <f t="shared" si="34"/>
        <v>43705.208333333328</v>
      </c>
      <c r="T329" s="8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tr">
        <f t="shared" si="32"/>
        <v>music</v>
      </c>
      <c r="P330" t="str">
        <f t="shared" si="33"/>
        <v>rock</v>
      </c>
      <c r="Q330" s="4">
        <f t="shared" si="30"/>
        <v>1.3356231003039514</v>
      </c>
      <c r="R330">
        <f t="shared" si="31"/>
        <v>67133.5</v>
      </c>
      <c r="S330" s="8">
        <f t="shared" si="34"/>
        <v>43434.25</v>
      </c>
      <c r="T330" s="8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tr">
        <f t="shared" si="32"/>
        <v>games</v>
      </c>
      <c r="P331" t="str">
        <f t="shared" si="33"/>
        <v>video games</v>
      </c>
      <c r="Q331" s="4">
        <f t="shared" si="30"/>
        <v>0.22896588486140726</v>
      </c>
      <c r="R331">
        <f t="shared" si="31"/>
        <v>10844</v>
      </c>
      <c r="S331" s="8">
        <f t="shared" si="34"/>
        <v>42716.25</v>
      </c>
      <c r="T331" s="8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tr">
        <f t="shared" si="32"/>
        <v>film &amp; video</v>
      </c>
      <c r="P332" t="str">
        <f t="shared" si="33"/>
        <v>documentary</v>
      </c>
      <c r="Q332" s="4">
        <f t="shared" si="30"/>
        <v>1.8495548961424333</v>
      </c>
      <c r="R332">
        <f t="shared" si="31"/>
        <v>31857.5</v>
      </c>
      <c r="S332" s="8">
        <f t="shared" si="34"/>
        <v>43077.25</v>
      </c>
      <c r="T332" s="8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tr">
        <f t="shared" si="32"/>
        <v>food</v>
      </c>
      <c r="P333" t="str">
        <f t="shared" si="33"/>
        <v>food trucks</v>
      </c>
      <c r="Q333" s="4">
        <f t="shared" si="30"/>
        <v>4.4372727272727275</v>
      </c>
      <c r="R333">
        <f t="shared" si="31"/>
        <v>7416.5</v>
      </c>
      <c r="S333" s="8">
        <f t="shared" si="34"/>
        <v>40896.25</v>
      </c>
      <c r="T333" s="8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tr">
        <f t="shared" si="32"/>
        <v>technology</v>
      </c>
      <c r="P334" t="str">
        <f t="shared" si="33"/>
        <v>wearables</v>
      </c>
      <c r="Q334" s="4">
        <f t="shared" si="30"/>
        <v>1.999806763285024</v>
      </c>
      <c r="R334">
        <f t="shared" si="31"/>
        <v>20933</v>
      </c>
      <c r="S334" s="8">
        <f t="shared" si="34"/>
        <v>41361.208333333336</v>
      </c>
      <c r="T334" s="8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tr">
        <f t="shared" si="32"/>
        <v>theater</v>
      </c>
      <c r="P335" t="str">
        <f t="shared" si="33"/>
        <v>plays</v>
      </c>
      <c r="Q335" s="4">
        <f t="shared" si="30"/>
        <v>1.2395833333333333</v>
      </c>
      <c r="R335">
        <f t="shared" si="31"/>
        <v>6076.5</v>
      </c>
      <c r="S335" s="8">
        <f t="shared" si="34"/>
        <v>43424.25</v>
      </c>
      <c r="T335" s="8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tr">
        <f t="shared" si="32"/>
        <v>music</v>
      </c>
      <c r="P336" t="str">
        <f t="shared" si="33"/>
        <v>rock</v>
      </c>
      <c r="Q336" s="4">
        <f t="shared" si="30"/>
        <v>1.8661329305135952</v>
      </c>
      <c r="R336">
        <f t="shared" si="31"/>
        <v>62325.5</v>
      </c>
      <c r="S336" s="8">
        <f t="shared" si="34"/>
        <v>43110.25</v>
      </c>
      <c r="T336" s="8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tr">
        <f t="shared" si="32"/>
        <v>music</v>
      </c>
      <c r="P337" t="str">
        <f t="shared" si="33"/>
        <v>rock</v>
      </c>
      <c r="Q337" s="4">
        <f t="shared" si="30"/>
        <v>1.1428538550057536</v>
      </c>
      <c r="R337">
        <f t="shared" si="31"/>
        <v>100455.5</v>
      </c>
      <c r="S337" s="8">
        <f t="shared" si="34"/>
        <v>43784.25</v>
      </c>
      <c r="T337" s="8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tr">
        <f t="shared" si="32"/>
        <v>music</v>
      </c>
      <c r="P338" t="str">
        <f t="shared" si="33"/>
        <v>rock</v>
      </c>
      <c r="Q338" s="4">
        <f t="shared" si="30"/>
        <v>0.97032531824611035</v>
      </c>
      <c r="R338">
        <f t="shared" si="31"/>
        <v>34837</v>
      </c>
      <c r="S338" s="8">
        <f t="shared" si="34"/>
        <v>40527.25</v>
      </c>
      <c r="T338" s="8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tr">
        <f t="shared" si="32"/>
        <v>theater</v>
      </c>
      <c r="P339" t="str">
        <f t="shared" si="33"/>
        <v>plays</v>
      </c>
      <c r="Q339" s="4">
        <f t="shared" si="30"/>
        <v>1.2281904761904763</v>
      </c>
      <c r="R339">
        <f t="shared" si="31"/>
        <v>58579.5</v>
      </c>
      <c r="S339" s="8">
        <f t="shared" si="34"/>
        <v>43780.25</v>
      </c>
      <c r="T339" s="8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tr">
        <f t="shared" si="32"/>
        <v>theater</v>
      </c>
      <c r="P340" t="str">
        <f t="shared" si="33"/>
        <v>plays</v>
      </c>
      <c r="Q340" s="4">
        <f t="shared" si="30"/>
        <v>1.7914326647564469</v>
      </c>
      <c r="R340">
        <f t="shared" si="31"/>
        <v>63366</v>
      </c>
      <c r="S340" s="8">
        <f t="shared" si="34"/>
        <v>40821.208333333336</v>
      </c>
      <c r="T340" s="8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tr">
        <f t="shared" si="32"/>
        <v>theater</v>
      </c>
      <c r="P341" t="str">
        <f t="shared" si="33"/>
        <v>plays</v>
      </c>
      <c r="Q341" s="4">
        <f t="shared" si="30"/>
        <v>0.79951577402787966</v>
      </c>
      <c r="R341">
        <f t="shared" si="31"/>
        <v>55135.5</v>
      </c>
      <c r="S341" s="8">
        <f t="shared" si="34"/>
        <v>42949.208333333328</v>
      </c>
      <c r="T341" s="8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tr">
        <f t="shared" si="32"/>
        <v>photography</v>
      </c>
      <c r="P342" t="str">
        <f t="shared" si="33"/>
        <v>photography books</v>
      </c>
      <c r="Q342" s="4">
        <f t="shared" si="30"/>
        <v>0.94242587601078165</v>
      </c>
      <c r="R342">
        <f t="shared" si="31"/>
        <v>17678.5</v>
      </c>
      <c r="S342" s="8">
        <f t="shared" si="34"/>
        <v>40889.25</v>
      </c>
      <c r="T342" s="8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tr">
        <f t="shared" si="32"/>
        <v>music</v>
      </c>
      <c r="P343" t="str">
        <f t="shared" si="33"/>
        <v>indie rock</v>
      </c>
      <c r="Q343" s="4">
        <f t="shared" si="30"/>
        <v>0.84669291338582675</v>
      </c>
      <c r="R343">
        <f t="shared" si="31"/>
        <v>49017</v>
      </c>
      <c r="S343" s="8">
        <f t="shared" si="34"/>
        <v>42244.208333333328</v>
      </c>
      <c r="T343" s="8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tr">
        <f t="shared" si="32"/>
        <v>theater</v>
      </c>
      <c r="P344" t="str">
        <f t="shared" si="33"/>
        <v>plays</v>
      </c>
      <c r="Q344" s="4">
        <f t="shared" si="30"/>
        <v>0.66521920668058454</v>
      </c>
      <c r="R344">
        <f t="shared" si="31"/>
        <v>16096</v>
      </c>
      <c r="S344" s="8">
        <f t="shared" si="34"/>
        <v>41475.208333333336</v>
      </c>
      <c r="T344" s="8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tr">
        <f t="shared" si="32"/>
        <v>theater</v>
      </c>
      <c r="P345" t="str">
        <f t="shared" si="33"/>
        <v>plays</v>
      </c>
      <c r="Q345" s="4">
        <f t="shared" si="30"/>
        <v>0.53922222222222227</v>
      </c>
      <c r="R345">
        <f t="shared" si="31"/>
        <v>2500</v>
      </c>
      <c r="S345" s="8">
        <f t="shared" si="34"/>
        <v>41597.25</v>
      </c>
      <c r="T345" s="8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tr">
        <f t="shared" si="32"/>
        <v>games</v>
      </c>
      <c r="P346" t="str">
        <f t="shared" si="33"/>
        <v>video games</v>
      </c>
      <c r="Q346" s="4">
        <f t="shared" si="30"/>
        <v>0.41983299595141699</v>
      </c>
      <c r="R346">
        <f t="shared" si="31"/>
        <v>41894.5</v>
      </c>
      <c r="S346" s="8">
        <f t="shared" si="34"/>
        <v>43122.25</v>
      </c>
      <c r="T346" s="8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tr">
        <f t="shared" si="32"/>
        <v>film &amp; video</v>
      </c>
      <c r="P347" t="str">
        <f t="shared" si="33"/>
        <v>drama</v>
      </c>
      <c r="Q347" s="4">
        <f t="shared" si="30"/>
        <v>0.14694796954314721</v>
      </c>
      <c r="R347">
        <f t="shared" si="31"/>
        <v>11745</v>
      </c>
      <c r="S347" s="8">
        <f t="shared" si="34"/>
        <v>42194.208333333328</v>
      </c>
      <c r="T347" s="8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tr">
        <f t="shared" si="32"/>
        <v>music</v>
      </c>
      <c r="P348" t="str">
        <f t="shared" si="33"/>
        <v>indie rock</v>
      </c>
      <c r="Q348" s="4">
        <f t="shared" si="30"/>
        <v>0.34475</v>
      </c>
      <c r="R348">
        <f t="shared" si="31"/>
        <v>1391.5</v>
      </c>
      <c r="S348" s="8">
        <f t="shared" si="34"/>
        <v>42971.208333333328</v>
      </c>
      <c r="T348" s="8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tr">
        <f t="shared" si="32"/>
        <v>technology</v>
      </c>
      <c r="P349" t="str">
        <f t="shared" si="33"/>
        <v>web</v>
      </c>
      <c r="Q349" s="4">
        <f t="shared" si="30"/>
        <v>14.007777777777777</v>
      </c>
      <c r="R349">
        <f t="shared" si="31"/>
        <v>6399</v>
      </c>
      <c r="S349" s="8">
        <f t="shared" si="34"/>
        <v>42046.25</v>
      </c>
      <c r="T349" s="8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tr">
        <f t="shared" si="32"/>
        <v>food</v>
      </c>
      <c r="P350" t="str">
        <f t="shared" si="33"/>
        <v>food trucks</v>
      </c>
      <c r="Q350" s="4">
        <f t="shared" si="30"/>
        <v>0.71770351758793971</v>
      </c>
      <c r="R350">
        <f t="shared" si="31"/>
        <v>73153</v>
      </c>
      <c r="S350" s="8">
        <f t="shared" si="34"/>
        <v>42782.25</v>
      </c>
      <c r="T350" s="8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tr">
        <f t="shared" si="32"/>
        <v>theater</v>
      </c>
      <c r="P351" t="str">
        <f t="shared" si="33"/>
        <v>plays</v>
      </c>
      <c r="Q351" s="4">
        <f t="shared" si="30"/>
        <v>0.53074115044247783</v>
      </c>
      <c r="R351">
        <f t="shared" si="31"/>
        <v>48440.5</v>
      </c>
      <c r="S351" s="8">
        <f t="shared" si="34"/>
        <v>42930.208333333328</v>
      </c>
      <c r="T351" s="8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tr">
        <f t="shared" si="32"/>
        <v>music</v>
      </c>
      <c r="P352" t="str">
        <f t="shared" si="33"/>
        <v>jazz</v>
      </c>
      <c r="Q352" s="4">
        <f t="shared" si="30"/>
        <v>0.05</v>
      </c>
      <c r="R352">
        <f t="shared" si="31"/>
        <v>3</v>
      </c>
      <c r="S352" s="8">
        <f t="shared" si="34"/>
        <v>42144.208333333328</v>
      </c>
      <c r="T352" s="8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tr">
        <f t="shared" si="32"/>
        <v>music</v>
      </c>
      <c r="P353" t="str">
        <f t="shared" si="33"/>
        <v>rock</v>
      </c>
      <c r="Q353" s="4">
        <f t="shared" si="30"/>
        <v>1.2770715249662619</v>
      </c>
      <c r="R353">
        <f t="shared" si="31"/>
        <v>48322</v>
      </c>
      <c r="S353" s="8">
        <f t="shared" si="34"/>
        <v>42240.208333333328</v>
      </c>
      <c r="T353" s="8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tr">
        <f t="shared" si="32"/>
        <v>theater</v>
      </c>
      <c r="P354" t="str">
        <f t="shared" si="33"/>
        <v>plays</v>
      </c>
      <c r="Q354" s="4">
        <f t="shared" si="30"/>
        <v>0.34892857142857142</v>
      </c>
      <c r="R354">
        <f t="shared" si="31"/>
        <v>505</v>
      </c>
      <c r="S354" s="8">
        <f t="shared" si="34"/>
        <v>42315.25</v>
      </c>
      <c r="T354" s="8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tr">
        <f t="shared" si="32"/>
        <v>theater</v>
      </c>
      <c r="P355" t="str">
        <f t="shared" si="33"/>
        <v>plays</v>
      </c>
      <c r="Q355" s="4">
        <f t="shared" si="30"/>
        <v>4.105982142857143</v>
      </c>
      <c r="R355">
        <f t="shared" si="31"/>
        <v>69832</v>
      </c>
      <c r="S355" s="8">
        <f t="shared" si="34"/>
        <v>43651.208333333328</v>
      </c>
      <c r="T355" s="8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tr">
        <f t="shared" si="32"/>
        <v>film &amp; video</v>
      </c>
      <c r="P356" t="str">
        <f t="shared" si="33"/>
        <v>documentary</v>
      </c>
      <c r="Q356" s="4">
        <f t="shared" si="30"/>
        <v>1.2373770491803278</v>
      </c>
      <c r="R356">
        <f t="shared" si="31"/>
        <v>3814</v>
      </c>
      <c r="S356" s="8">
        <f t="shared" si="34"/>
        <v>41520.208333333336</v>
      </c>
      <c r="T356" s="8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tr">
        <f t="shared" si="32"/>
        <v>technology</v>
      </c>
      <c r="P357" t="str">
        <f t="shared" si="33"/>
        <v>wearables</v>
      </c>
      <c r="Q357" s="4">
        <f t="shared" si="30"/>
        <v>0.58973684210526311</v>
      </c>
      <c r="R357">
        <f t="shared" si="31"/>
        <v>1163.5</v>
      </c>
      <c r="S357" s="8">
        <f t="shared" si="34"/>
        <v>42757.25</v>
      </c>
      <c r="T357" s="8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tr">
        <f t="shared" si="32"/>
        <v>theater</v>
      </c>
      <c r="P358" t="str">
        <f t="shared" si="33"/>
        <v>plays</v>
      </c>
      <c r="Q358" s="4">
        <f t="shared" si="30"/>
        <v>0.36892473118279567</v>
      </c>
      <c r="R358">
        <f t="shared" si="31"/>
        <v>1735.5</v>
      </c>
      <c r="S358" s="8">
        <f t="shared" si="34"/>
        <v>40922.25</v>
      </c>
      <c r="T358" s="8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tr">
        <f t="shared" si="32"/>
        <v>games</v>
      </c>
      <c r="P359" t="str">
        <f t="shared" si="33"/>
        <v>video games</v>
      </c>
      <c r="Q359" s="4">
        <f t="shared" si="30"/>
        <v>1.8491304347826087</v>
      </c>
      <c r="R359">
        <f t="shared" si="31"/>
        <v>2147</v>
      </c>
      <c r="S359" s="8">
        <f t="shared" si="34"/>
        <v>42250.208333333328</v>
      </c>
      <c r="T359" s="8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tr">
        <f t="shared" si="32"/>
        <v>photography</v>
      </c>
      <c r="P360" t="str">
        <f t="shared" si="33"/>
        <v>photography books</v>
      </c>
      <c r="Q360" s="4">
        <f t="shared" si="30"/>
        <v>0.11814432989690722</v>
      </c>
      <c r="R360">
        <f t="shared" si="31"/>
        <v>584.5</v>
      </c>
      <c r="S360" s="8">
        <f t="shared" si="34"/>
        <v>43322.208333333328</v>
      </c>
      <c r="T360" s="8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tr">
        <f t="shared" si="32"/>
        <v>film &amp; video</v>
      </c>
      <c r="P361" t="str">
        <f t="shared" si="33"/>
        <v>animation</v>
      </c>
      <c r="Q361" s="4">
        <f t="shared" si="30"/>
        <v>2.9870000000000001</v>
      </c>
      <c r="R361">
        <f t="shared" si="31"/>
        <v>6067.5</v>
      </c>
      <c r="S361" s="8">
        <f t="shared" si="34"/>
        <v>40782.208333333336</v>
      </c>
      <c r="T361" s="8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tr">
        <f t="shared" si="32"/>
        <v>theater</v>
      </c>
      <c r="P362" t="str">
        <f t="shared" si="33"/>
        <v>plays</v>
      </c>
      <c r="Q362" s="4">
        <f t="shared" si="30"/>
        <v>2.2635175879396985</v>
      </c>
      <c r="R362">
        <f t="shared" si="31"/>
        <v>69003.5</v>
      </c>
      <c r="S362" s="8">
        <f t="shared" si="34"/>
        <v>40544.25</v>
      </c>
      <c r="T362" s="8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tr">
        <f t="shared" si="32"/>
        <v>theater</v>
      </c>
      <c r="P363" t="str">
        <f t="shared" si="33"/>
        <v>plays</v>
      </c>
      <c r="Q363" s="4">
        <f t="shared" si="30"/>
        <v>1.7356363636363636</v>
      </c>
      <c r="R363">
        <f t="shared" si="31"/>
        <v>4817</v>
      </c>
      <c r="S363" s="8">
        <f t="shared" si="34"/>
        <v>43015.208333333328</v>
      </c>
      <c r="T363" s="8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tr">
        <f t="shared" si="32"/>
        <v>music</v>
      </c>
      <c r="P364" t="str">
        <f t="shared" si="33"/>
        <v>rock</v>
      </c>
      <c r="Q364" s="4">
        <f t="shared" si="30"/>
        <v>3.7175675675675675</v>
      </c>
      <c r="R364">
        <f t="shared" si="31"/>
        <v>6973</v>
      </c>
      <c r="S364" s="8">
        <f t="shared" si="34"/>
        <v>40570.25</v>
      </c>
      <c r="T364" s="8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tr">
        <f t="shared" si="32"/>
        <v>music</v>
      </c>
      <c r="P365" t="str">
        <f t="shared" si="33"/>
        <v>rock</v>
      </c>
      <c r="Q365" s="4">
        <f t="shared" si="30"/>
        <v>1.601923076923077</v>
      </c>
      <c r="R365">
        <f t="shared" si="31"/>
        <v>4234.5</v>
      </c>
      <c r="S365" s="8">
        <f t="shared" si="34"/>
        <v>40904.25</v>
      </c>
      <c r="T365" s="8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tr">
        <f t="shared" si="32"/>
        <v>music</v>
      </c>
      <c r="P366" t="str">
        <f t="shared" si="33"/>
        <v>indie rock</v>
      </c>
      <c r="Q366" s="4">
        <f t="shared" si="30"/>
        <v>16.163333333333334</v>
      </c>
      <c r="R366">
        <f t="shared" si="31"/>
        <v>7366.5</v>
      </c>
      <c r="S366" s="8">
        <f t="shared" si="34"/>
        <v>43164.25</v>
      </c>
      <c r="T366" s="8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tr">
        <f t="shared" si="32"/>
        <v>theater</v>
      </c>
      <c r="P367" t="str">
        <f t="shared" si="33"/>
        <v>plays</v>
      </c>
      <c r="Q367" s="4">
        <f t="shared" si="30"/>
        <v>7.3343749999999996</v>
      </c>
      <c r="R367">
        <f t="shared" si="31"/>
        <v>5923.5</v>
      </c>
      <c r="S367" s="8">
        <f t="shared" si="34"/>
        <v>42733.25</v>
      </c>
      <c r="T367" s="8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tr">
        <f t="shared" si="32"/>
        <v>theater</v>
      </c>
      <c r="P368" t="str">
        <f t="shared" si="33"/>
        <v>plays</v>
      </c>
      <c r="Q368" s="4">
        <f t="shared" si="30"/>
        <v>5.9211111111111112</v>
      </c>
      <c r="R368">
        <f t="shared" si="31"/>
        <v>5379.5</v>
      </c>
      <c r="S368" s="8">
        <f t="shared" si="34"/>
        <v>40546.25</v>
      </c>
      <c r="T368" s="8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tr">
        <f t="shared" si="32"/>
        <v>theater</v>
      </c>
      <c r="P369" t="str">
        <f t="shared" si="33"/>
        <v>plays</v>
      </c>
      <c r="Q369" s="4">
        <f t="shared" si="30"/>
        <v>0.18888888888888888</v>
      </c>
      <c r="R369">
        <f t="shared" si="31"/>
        <v>972.5</v>
      </c>
      <c r="S369" s="8">
        <f t="shared" si="34"/>
        <v>41930.208333333336</v>
      </c>
      <c r="T369" s="8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tr">
        <f t="shared" si="32"/>
        <v>film &amp; video</v>
      </c>
      <c r="P370" t="str">
        <f t="shared" si="33"/>
        <v>documentary</v>
      </c>
      <c r="Q370" s="4">
        <f t="shared" si="30"/>
        <v>2.7680769230769231</v>
      </c>
      <c r="R370">
        <f t="shared" si="31"/>
        <v>7300</v>
      </c>
      <c r="S370" s="8">
        <f t="shared" si="34"/>
        <v>40464.208333333336</v>
      </c>
      <c r="T370" s="8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tr">
        <f t="shared" si="32"/>
        <v>film &amp; video</v>
      </c>
      <c r="P371" t="str">
        <f t="shared" si="33"/>
        <v>television</v>
      </c>
      <c r="Q371" s="4">
        <f t="shared" si="30"/>
        <v>2.730185185185185</v>
      </c>
      <c r="R371">
        <f t="shared" si="31"/>
        <v>7448.5</v>
      </c>
      <c r="S371" s="8">
        <f t="shared" si="34"/>
        <v>41308.25</v>
      </c>
      <c r="T371" s="8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tr">
        <f t="shared" si="32"/>
        <v>theater</v>
      </c>
      <c r="P372" t="str">
        <f t="shared" si="33"/>
        <v>plays</v>
      </c>
      <c r="Q372" s="4">
        <f t="shared" si="30"/>
        <v>1.593633125556545</v>
      </c>
      <c r="R372">
        <f t="shared" si="31"/>
        <v>92465.5</v>
      </c>
      <c r="S372" s="8">
        <f t="shared" si="34"/>
        <v>43570.208333333328</v>
      </c>
      <c r="T372" s="8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tr">
        <f t="shared" si="32"/>
        <v>theater</v>
      </c>
      <c r="P373" t="str">
        <f t="shared" si="33"/>
        <v>plays</v>
      </c>
      <c r="Q373" s="4">
        <f t="shared" si="30"/>
        <v>0.67869978858350954</v>
      </c>
      <c r="R373">
        <f t="shared" si="31"/>
        <v>65293</v>
      </c>
      <c r="S373" s="8">
        <f t="shared" si="34"/>
        <v>42043.25</v>
      </c>
      <c r="T373" s="8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tr">
        <f t="shared" si="32"/>
        <v>film &amp; video</v>
      </c>
      <c r="P374" t="str">
        <f t="shared" si="33"/>
        <v>documentary</v>
      </c>
      <c r="Q374" s="4">
        <f t="shared" si="30"/>
        <v>15.915555555555555</v>
      </c>
      <c r="R374">
        <f t="shared" si="31"/>
        <v>7246.5</v>
      </c>
      <c r="S374" s="8">
        <f t="shared" si="34"/>
        <v>42012.25</v>
      </c>
      <c r="T374" s="8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tr">
        <f t="shared" si="32"/>
        <v>theater</v>
      </c>
      <c r="P375" t="str">
        <f t="shared" si="33"/>
        <v>plays</v>
      </c>
      <c r="Q375" s="4">
        <f t="shared" si="30"/>
        <v>7.3018222222222224</v>
      </c>
      <c r="R375">
        <f t="shared" si="31"/>
        <v>83198.5</v>
      </c>
      <c r="S375" s="8">
        <f t="shared" si="34"/>
        <v>42964.208333333328</v>
      </c>
      <c r="T375" s="8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tr">
        <f t="shared" si="32"/>
        <v>film &amp; video</v>
      </c>
      <c r="P376" t="str">
        <f t="shared" si="33"/>
        <v>documentary</v>
      </c>
      <c r="Q376" s="4">
        <f t="shared" si="30"/>
        <v>0.13185782556750297</v>
      </c>
      <c r="R376">
        <f t="shared" si="31"/>
        <v>11257</v>
      </c>
      <c r="S376" s="8">
        <f t="shared" si="34"/>
        <v>43476.25</v>
      </c>
      <c r="T376" s="8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tr">
        <f t="shared" si="32"/>
        <v>music</v>
      </c>
      <c r="P377" t="str">
        <f t="shared" si="33"/>
        <v>indie rock</v>
      </c>
      <c r="Q377" s="4">
        <f t="shared" si="30"/>
        <v>0.54777777777777781</v>
      </c>
      <c r="R377">
        <f t="shared" si="31"/>
        <v>752</v>
      </c>
      <c r="S377" s="8">
        <f t="shared" si="34"/>
        <v>42293.208333333328</v>
      </c>
      <c r="T377" s="8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tr">
        <f t="shared" si="32"/>
        <v>music</v>
      </c>
      <c r="P378" t="str">
        <f t="shared" si="33"/>
        <v>rock</v>
      </c>
      <c r="Q378" s="4">
        <f t="shared" si="30"/>
        <v>3.6102941176470589</v>
      </c>
      <c r="R378">
        <f t="shared" si="31"/>
        <v>6203</v>
      </c>
      <c r="S378" s="8">
        <f t="shared" si="34"/>
        <v>41826.208333333336</v>
      </c>
      <c r="T378" s="8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tr">
        <f t="shared" si="32"/>
        <v>theater</v>
      </c>
      <c r="P379" t="str">
        <f t="shared" si="33"/>
        <v>plays</v>
      </c>
      <c r="Q379" s="4">
        <f t="shared" si="30"/>
        <v>0.10257545271629778</v>
      </c>
      <c r="R379">
        <f t="shared" si="31"/>
        <v>2612.5</v>
      </c>
      <c r="S379" s="8">
        <f t="shared" si="34"/>
        <v>43760.208333333328</v>
      </c>
      <c r="T379" s="8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tr">
        <f t="shared" si="32"/>
        <v>film &amp; video</v>
      </c>
      <c r="P380" t="str">
        <f t="shared" si="33"/>
        <v>documentary</v>
      </c>
      <c r="Q380" s="4">
        <f t="shared" si="30"/>
        <v>0.13962962962962963</v>
      </c>
      <c r="R380">
        <f t="shared" si="31"/>
        <v>12618.5</v>
      </c>
      <c r="S380" s="8">
        <f t="shared" si="34"/>
        <v>43241.208333333328</v>
      </c>
      <c r="T380" s="8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tr">
        <f t="shared" si="32"/>
        <v>theater</v>
      </c>
      <c r="P381" t="str">
        <f t="shared" si="33"/>
        <v>plays</v>
      </c>
      <c r="Q381" s="4">
        <f t="shared" si="30"/>
        <v>0.40444444444444444</v>
      </c>
      <c r="R381">
        <f t="shared" si="31"/>
        <v>1478</v>
      </c>
      <c r="S381" s="8">
        <f t="shared" si="34"/>
        <v>40843.208333333336</v>
      </c>
      <c r="T381" s="8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tr">
        <f t="shared" si="32"/>
        <v>theater</v>
      </c>
      <c r="P382" t="str">
        <f t="shared" si="33"/>
        <v>plays</v>
      </c>
      <c r="Q382" s="4">
        <f t="shared" si="30"/>
        <v>1.6032</v>
      </c>
      <c r="R382">
        <f t="shared" si="31"/>
        <v>2046</v>
      </c>
      <c r="S382" s="8">
        <f t="shared" si="34"/>
        <v>41448.208333333336</v>
      </c>
      <c r="T382" s="8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tr">
        <f t="shared" si="32"/>
        <v>theater</v>
      </c>
      <c r="P383" t="str">
        <f t="shared" si="33"/>
        <v>plays</v>
      </c>
      <c r="Q383" s="4">
        <f t="shared" si="30"/>
        <v>1.8394339622641509</v>
      </c>
      <c r="R383">
        <f t="shared" si="31"/>
        <v>4952</v>
      </c>
      <c r="S383" s="8">
        <f t="shared" si="34"/>
        <v>42163.208333333328</v>
      </c>
      <c r="T383" s="8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tr">
        <f t="shared" si="32"/>
        <v>photography</v>
      </c>
      <c r="P384" t="str">
        <f t="shared" si="33"/>
        <v>photography books</v>
      </c>
      <c r="Q384" s="4">
        <f t="shared" si="30"/>
        <v>0.63769230769230767</v>
      </c>
      <c r="R384">
        <f t="shared" si="31"/>
        <v>2935</v>
      </c>
      <c r="S384" s="8">
        <f t="shared" si="34"/>
        <v>43024.208333333328</v>
      </c>
      <c r="T384" s="8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tr">
        <f t="shared" si="32"/>
        <v>food</v>
      </c>
      <c r="P385" t="str">
        <f t="shared" si="33"/>
        <v>food trucks</v>
      </c>
      <c r="Q385" s="4">
        <f t="shared" si="30"/>
        <v>2.2538095238095237</v>
      </c>
      <c r="R385">
        <f t="shared" si="31"/>
        <v>7194</v>
      </c>
      <c r="S385" s="8">
        <f t="shared" si="34"/>
        <v>43509.25</v>
      </c>
      <c r="T385" s="8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tr">
        <f t="shared" si="32"/>
        <v>film &amp; video</v>
      </c>
      <c r="P386" t="str">
        <f t="shared" si="33"/>
        <v>documentary</v>
      </c>
      <c r="Q386" s="4">
        <f t="shared" ref="Q386:Q449" si="36">E386/D386</f>
        <v>1.7200961538461539</v>
      </c>
      <c r="R386">
        <f t="shared" ref="R386:R449" si="37">AVERAGE(E386,G386)</f>
        <v>100789</v>
      </c>
      <c r="S386" s="8">
        <f t="shared" si="34"/>
        <v>42776.25</v>
      </c>
      <c r="T386" s="8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tr">
        <f t="shared" ref="O387:O450" si="38">LEFT(N387, FIND("/",  N387, 1) -1)</f>
        <v>publishing</v>
      </c>
      <c r="P387" t="str">
        <f t="shared" ref="P387:P450" si="39">RIGHT(N387,LEN(N387)-SEARCH("/",N387))</f>
        <v>nonfiction</v>
      </c>
      <c r="Q387" s="4">
        <f t="shared" si="36"/>
        <v>1.4616709511568124</v>
      </c>
      <c r="R387">
        <f t="shared" si="37"/>
        <v>28998</v>
      </c>
      <c r="S387" s="8">
        <f t="shared" ref="S387:S450" si="40">IF(J387&lt;&gt;"", (J387/86400) + DATE(1970, 1, 1), "")</f>
        <v>43553.208333333328</v>
      </c>
      <c r="T387" s="8">
        <f t="shared" ref="T387:T450" si="41">IF(K387&lt;&gt;"", (K387/86400) + DATE(1970, 1, 1), "")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tr">
        <f t="shared" si="38"/>
        <v>theater</v>
      </c>
      <c r="P388" t="str">
        <f t="shared" si="39"/>
        <v>plays</v>
      </c>
      <c r="Q388" s="4">
        <f t="shared" si="36"/>
        <v>0.76423616236162362</v>
      </c>
      <c r="R388">
        <f t="shared" si="37"/>
        <v>52311</v>
      </c>
      <c r="S388" s="8">
        <f t="shared" si="40"/>
        <v>40355.208333333336</v>
      </c>
      <c r="T388" s="8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tr">
        <f t="shared" si="38"/>
        <v>technology</v>
      </c>
      <c r="P389" t="str">
        <f t="shared" si="39"/>
        <v>wearables</v>
      </c>
      <c r="Q389" s="4">
        <f t="shared" si="36"/>
        <v>0.39261467889908258</v>
      </c>
      <c r="R389">
        <f t="shared" si="37"/>
        <v>21609.5</v>
      </c>
      <c r="S389" s="8">
        <f t="shared" si="40"/>
        <v>41072.208333333336</v>
      </c>
      <c r="T389" s="8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tr">
        <f t="shared" si="38"/>
        <v>music</v>
      </c>
      <c r="P390" t="str">
        <f t="shared" si="39"/>
        <v>indie rock</v>
      </c>
      <c r="Q390" s="4">
        <f t="shared" si="36"/>
        <v>0.11270034843205574</v>
      </c>
      <c r="R390">
        <f t="shared" si="37"/>
        <v>6541.5</v>
      </c>
      <c r="S390" s="8">
        <f t="shared" si="40"/>
        <v>40912.25</v>
      </c>
      <c r="T390" s="8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tr">
        <f t="shared" si="38"/>
        <v>theater</v>
      </c>
      <c r="P391" t="str">
        <f t="shared" si="39"/>
        <v>plays</v>
      </c>
      <c r="Q391" s="4">
        <f t="shared" si="36"/>
        <v>1.2211084337349398</v>
      </c>
      <c r="R391">
        <f t="shared" si="37"/>
        <v>51252</v>
      </c>
      <c r="S391" s="8">
        <f t="shared" si="40"/>
        <v>40479.208333333336</v>
      </c>
      <c r="T391" s="8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tr">
        <f t="shared" si="38"/>
        <v>photography</v>
      </c>
      <c r="P392" t="str">
        <f t="shared" si="39"/>
        <v>photography books</v>
      </c>
      <c r="Q392" s="4">
        <f t="shared" si="36"/>
        <v>1.8654166666666667</v>
      </c>
      <c r="R392">
        <f t="shared" si="37"/>
        <v>2263.5</v>
      </c>
      <c r="S392" s="8">
        <f t="shared" si="40"/>
        <v>41530.208333333336</v>
      </c>
      <c r="T392" s="8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tr">
        <f t="shared" si="38"/>
        <v>publishing</v>
      </c>
      <c r="P393" t="str">
        <f t="shared" si="39"/>
        <v>nonfiction</v>
      </c>
      <c r="Q393" s="4">
        <f t="shared" si="36"/>
        <v>7.27317880794702E-2</v>
      </c>
      <c r="R393">
        <f t="shared" si="37"/>
        <v>2272</v>
      </c>
      <c r="S393" s="8">
        <f t="shared" si="40"/>
        <v>41653.25</v>
      </c>
      <c r="T393" s="8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tr">
        <f t="shared" si="38"/>
        <v>technology</v>
      </c>
      <c r="P394" t="str">
        <f t="shared" si="39"/>
        <v>wearables</v>
      </c>
      <c r="Q394" s="4">
        <f t="shared" si="36"/>
        <v>0.65642371234207963</v>
      </c>
      <c r="R394">
        <f t="shared" si="37"/>
        <v>34577</v>
      </c>
      <c r="S394" s="8">
        <f t="shared" si="40"/>
        <v>40549.25</v>
      </c>
      <c r="T394" s="8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tr">
        <f t="shared" si="38"/>
        <v>music</v>
      </c>
      <c r="P395" t="str">
        <f t="shared" si="39"/>
        <v>jazz</v>
      </c>
      <c r="Q395" s="4">
        <f t="shared" si="36"/>
        <v>2.2896178343949045</v>
      </c>
      <c r="R395">
        <f t="shared" si="37"/>
        <v>73423.5</v>
      </c>
      <c r="S395" s="8">
        <f t="shared" si="40"/>
        <v>42933.208333333328</v>
      </c>
      <c r="T395" s="8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tr">
        <f t="shared" si="38"/>
        <v>film &amp; video</v>
      </c>
      <c r="P396" t="str">
        <f t="shared" si="39"/>
        <v>documentary</v>
      </c>
      <c r="Q396" s="4">
        <f t="shared" si="36"/>
        <v>4.6937499999999996</v>
      </c>
      <c r="R396">
        <f t="shared" si="37"/>
        <v>1894.5</v>
      </c>
      <c r="S396" s="8">
        <f t="shared" si="40"/>
        <v>41484.208333333336</v>
      </c>
      <c r="T396" s="8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tr">
        <f t="shared" si="38"/>
        <v>theater</v>
      </c>
      <c r="P397" t="str">
        <f t="shared" si="39"/>
        <v>plays</v>
      </c>
      <c r="Q397" s="4">
        <f t="shared" si="36"/>
        <v>1.3011267605633803</v>
      </c>
      <c r="R397">
        <f t="shared" si="37"/>
        <v>4729</v>
      </c>
      <c r="S397" s="8">
        <f t="shared" si="40"/>
        <v>40885.25</v>
      </c>
      <c r="T397" s="8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tr">
        <f t="shared" si="38"/>
        <v>film &amp; video</v>
      </c>
      <c r="P398" t="str">
        <f t="shared" si="39"/>
        <v>drama</v>
      </c>
      <c r="Q398" s="4">
        <f t="shared" si="36"/>
        <v>1.6705422993492407</v>
      </c>
      <c r="R398">
        <f t="shared" si="37"/>
        <v>39308</v>
      </c>
      <c r="S398" s="8">
        <f t="shared" si="40"/>
        <v>43378.208333333328</v>
      </c>
      <c r="T398" s="8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tr">
        <f t="shared" si="38"/>
        <v>music</v>
      </c>
      <c r="P399" t="str">
        <f t="shared" si="39"/>
        <v>rock</v>
      </c>
      <c r="Q399" s="4">
        <f t="shared" si="36"/>
        <v>1.738641975308642</v>
      </c>
      <c r="R399">
        <f t="shared" si="37"/>
        <v>7268.5</v>
      </c>
      <c r="S399" s="8">
        <f t="shared" si="40"/>
        <v>41417.208333333336</v>
      </c>
      <c r="T399" s="8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tr">
        <f t="shared" si="38"/>
        <v>film &amp; video</v>
      </c>
      <c r="P400" t="str">
        <f t="shared" si="39"/>
        <v>animation</v>
      </c>
      <c r="Q400" s="4">
        <f t="shared" si="36"/>
        <v>7.1776470588235295</v>
      </c>
      <c r="R400">
        <f t="shared" si="37"/>
        <v>6162.5</v>
      </c>
      <c r="S400" s="8">
        <f t="shared" si="40"/>
        <v>43228.208333333328</v>
      </c>
      <c r="T400" s="8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tr">
        <f t="shared" si="38"/>
        <v>music</v>
      </c>
      <c r="P401" t="str">
        <f t="shared" si="39"/>
        <v>indie rock</v>
      </c>
      <c r="Q401" s="4">
        <f t="shared" si="36"/>
        <v>0.63850976361767731</v>
      </c>
      <c r="R401">
        <f t="shared" si="37"/>
        <v>31534</v>
      </c>
      <c r="S401" s="8">
        <f t="shared" si="40"/>
        <v>40576.25</v>
      </c>
      <c r="T401" s="8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tr">
        <f t="shared" si="38"/>
        <v>photography</v>
      </c>
      <c r="P402" t="str">
        <f t="shared" si="39"/>
        <v>photography books</v>
      </c>
      <c r="Q402" s="4">
        <f t="shared" si="36"/>
        <v>0.02</v>
      </c>
      <c r="R402">
        <f t="shared" si="37"/>
        <v>1.5</v>
      </c>
      <c r="S402" s="8">
        <f t="shared" si="40"/>
        <v>41502.208333333336</v>
      </c>
      <c r="T402" s="8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tr">
        <f t="shared" si="38"/>
        <v>theater</v>
      </c>
      <c r="P403" t="str">
        <f t="shared" si="39"/>
        <v>plays</v>
      </c>
      <c r="Q403" s="4">
        <f t="shared" si="36"/>
        <v>15.302222222222222</v>
      </c>
      <c r="R403">
        <f t="shared" si="37"/>
        <v>7035.5</v>
      </c>
      <c r="S403" s="8">
        <f t="shared" si="40"/>
        <v>43765.208333333328</v>
      </c>
      <c r="T403" s="8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tr">
        <f t="shared" si="38"/>
        <v>film &amp; video</v>
      </c>
      <c r="P404" t="str">
        <f t="shared" si="39"/>
        <v>shorts</v>
      </c>
      <c r="Q404" s="4">
        <f t="shared" si="36"/>
        <v>0.40356164383561643</v>
      </c>
      <c r="R404">
        <f t="shared" si="37"/>
        <v>1493</v>
      </c>
      <c r="S404" s="8">
        <f t="shared" si="40"/>
        <v>40914.25</v>
      </c>
      <c r="T404" s="8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tr">
        <f t="shared" si="38"/>
        <v>theater</v>
      </c>
      <c r="P405" t="str">
        <f t="shared" si="39"/>
        <v>plays</v>
      </c>
      <c r="Q405" s="4">
        <f t="shared" si="36"/>
        <v>0.86220633299284988</v>
      </c>
      <c r="R405">
        <f t="shared" si="37"/>
        <v>85917.5</v>
      </c>
      <c r="S405" s="8">
        <f t="shared" si="40"/>
        <v>40310.208333333336</v>
      </c>
      <c r="T405" s="8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tr">
        <f t="shared" si="38"/>
        <v>theater</v>
      </c>
      <c r="P406" t="str">
        <f t="shared" si="39"/>
        <v>plays</v>
      </c>
      <c r="Q406" s="4">
        <f t="shared" si="36"/>
        <v>3.1558486707566464</v>
      </c>
      <c r="R406">
        <f t="shared" si="37"/>
        <v>78279</v>
      </c>
      <c r="S406" s="8">
        <f t="shared" si="40"/>
        <v>43053.25</v>
      </c>
      <c r="T406" s="8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tr">
        <f t="shared" si="38"/>
        <v>theater</v>
      </c>
      <c r="P407" t="str">
        <f t="shared" si="39"/>
        <v>plays</v>
      </c>
      <c r="Q407" s="4">
        <f t="shared" si="36"/>
        <v>0.89618243243243245</v>
      </c>
      <c r="R407">
        <f t="shared" si="37"/>
        <v>13481</v>
      </c>
      <c r="S407" s="8">
        <f t="shared" si="40"/>
        <v>43255.208333333328</v>
      </c>
      <c r="T407" s="8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tr">
        <f t="shared" si="38"/>
        <v>film &amp; video</v>
      </c>
      <c r="P408" t="str">
        <f t="shared" si="39"/>
        <v>documentary</v>
      </c>
      <c r="Q408" s="4">
        <f t="shared" si="36"/>
        <v>1.8214503816793892</v>
      </c>
      <c r="R408">
        <f t="shared" si="37"/>
        <v>36114</v>
      </c>
      <c r="S408" s="8">
        <f t="shared" si="40"/>
        <v>41304.25</v>
      </c>
      <c r="T408" s="8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tr">
        <f t="shared" si="38"/>
        <v>theater</v>
      </c>
      <c r="P409" t="str">
        <f t="shared" si="39"/>
        <v>plays</v>
      </c>
      <c r="Q409" s="4">
        <f t="shared" si="36"/>
        <v>3.5588235294117645</v>
      </c>
      <c r="R409">
        <f t="shared" si="37"/>
        <v>6292</v>
      </c>
      <c r="S409" s="8">
        <f t="shared" si="40"/>
        <v>43751.208333333328</v>
      </c>
      <c r="T409" s="8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tr">
        <f t="shared" si="38"/>
        <v>film &amp; video</v>
      </c>
      <c r="P410" t="str">
        <f t="shared" si="39"/>
        <v>documentary</v>
      </c>
      <c r="Q410" s="4">
        <f t="shared" si="36"/>
        <v>1.3183695652173912</v>
      </c>
      <c r="R410">
        <f t="shared" si="37"/>
        <v>6141.5</v>
      </c>
      <c r="S410" s="8">
        <f t="shared" si="40"/>
        <v>42541.208333333328</v>
      </c>
      <c r="T410" s="8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tr">
        <f t="shared" si="38"/>
        <v>music</v>
      </c>
      <c r="P411" t="str">
        <f t="shared" si="39"/>
        <v>rock</v>
      </c>
      <c r="Q411" s="4">
        <f t="shared" si="36"/>
        <v>0.46315634218289087</v>
      </c>
      <c r="R411">
        <f t="shared" si="37"/>
        <v>31759</v>
      </c>
      <c r="S411" s="8">
        <f t="shared" si="40"/>
        <v>42843.208333333328</v>
      </c>
      <c r="T411" s="8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tr">
        <f t="shared" si="38"/>
        <v>games</v>
      </c>
      <c r="P412" t="str">
        <f t="shared" si="39"/>
        <v>mobile games</v>
      </c>
      <c r="Q412" s="4">
        <f t="shared" si="36"/>
        <v>0.36132726089785294</v>
      </c>
      <c r="R412">
        <f t="shared" si="37"/>
        <v>28323.5</v>
      </c>
      <c r="S412" s="8">
        <f t="shared" si="40"/>
        <v>42122.208333333328</v>
      </c>
      <c r="T412" s="8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tr">
        <f t="shared" si="38"/>
        <v>theater</v>
      </c>
      <c r="P413" t="str">
        <f t="shared" si="39"/>
        <v>plays</v>
      </c>
      <c r="Q413" s="4">
        <f t="shared" si="36"/>
        <v>1.0462820512820512</v>
      </c>
      <c r="R413">
        <f t="shared" si="37"/>
        <v>4121.5</v>
      </c>
      <c r="S413" s="8">
        <f t="shared" si="40"/>
        <v>42884.208333333328</v>
      </c>
      <c r="T413" s="8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tr">
        <f t="shared" si="38"/>
        <v>publishing</v>
      </c>
      <c r="P414" t="str">
        <f t="shared" si="39"/>
        <v>fiction</v>
      </c>
      <c r="Q414" s="4">
        <f t="shared" si="36"/>
        <v>6.6885714285714286</v>
      </c>
      <c r="R414">
        <f t="shared" si="37"/>
        <v>7090</v>
      </c>
      <c r="S414" s="8">
        <f t="shared" si="40"/>
        <v>41642.25</v>
      </c>
      <c r="T414" s="8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tr">
        <f t="shared" si="38"/>
        <v>film &amp; video</v>
      </c>
      <c r="P415" t="str">
        <f t="shared" si="39"/>
        <v>animation</v>
      </c>
      <c r="Q415" s="4">
        <f t="shared" si="36"/>
        <v>0.62072823218997364</v>
      </c>
      <c r="R415">
        <f t="shared" si="37"/>
        <v>59358.5</v>
      </c>
      <c r="S415" s="8">
        <f t="shared" si="40"/>
        <v>43431.25</v>
      </c>
      <c r="T415" s="8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tr">
        <f t="shared" si="38"/>
        <v>food</v>
      </c>
      <c r="P416" t="str">
        <f t="shared" si="39"/>
        <v>food trucks</v>
      </c>
      <c r="Q416" s="4">
        <f t="shared" si="36"/>
        <v>0.84699787460148779</v>
      </c>
      <c r="R416">
        <f t="shared" si="37"/>
        <v>82451</v>
      </c>
      <c r="S416" s="8">
        <f t="shared" si="40"/>
        <v>40288.208333333336</v>
      </c>
      <c r="T416" s="8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tr">
        <f t="shared" si="38"/>
        <v>theater</v>
      </c>
      <c r="P417" t="str">
        <f t="shared" si="39"/>
        <v>plays</v>
      </c>
      <c r="Q417" s="4">
        <f t="shared" si="36"/>
        <v>0.11059030837004405</v>
      </c>
      <c r="R417">
        <f t="shared" si="37"/>
        <v>6485</v>
      </c>
      <c r="S417" s="8">
        <f t="shared" si="40"/>
        <v>40921.25</v>
      </c>
      <c r="T417" s="8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tr">
        <f t="shared" si="38"/>
        <v>film &amp; video</v>
      </c>
      <c r="P418" t="str">
        <f t="shared" si="39"/>
        <v>documentary</v>
      </c>
      <c r="Q418" s="4">
        <f t="shared" si="36"/>
        <v>0.43838781575037145</v>
      </c>
      <c r="R418">
        <f t="shared" si="37"/>
        <v>30223</v>
      </c>
      <c r="S418" s="8">
        <f t="shared" si="40"/>
        <v>40560.25</v>
      </c>
      <c r="T418" s="8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tr">
        <f t="shared" si="38"/>
        <v>theater</v>
      </c>
      <c r="P419" t="str">
        <f t="shared" si="39"/>
        <v>plays</v>
      </c>
      <c r="Q419" s="4">
        <f t="shared" si="36"/>
        <v>0.55470588235294116</v>
      </c>
      <c r="R419">
        <f t="shared" si="37"/>
        <v>479</v>
      </c>
      <c r="S419" s="8">
        <f t="shared" si="40"/>
        <v>43407.208333333328</v>
      </c>
      <c r="T419" s="8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tr">
        <f t="shared" si="38"/>
        <v>film &amp; video</v>
      </c>
      <c r="P420" t="str">
        <f t="shared" si="39"/>
        <v>documentary</v>
      </c>
      <c r="Q420" s="4">
        <f t="shared" si="36"/>
        <v>0.57399511301160655</v>
      </c>
      <c r="R420">
        <f t="shared" si="37"/>
        <v>47981</v>
      </c>
      <c r="S420" s="8">
        <f t="shared" si="40"/>
        <v>41035.208333333336</v>
      </c>
      <c r="T420" s="8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tr">
        <f t="shared" si="38"/>
        <v>technology</v>
      </c>
      <c r="P421" t="str">
        <f t="shared" si="39"/>
        <v>web</v>
      </c>
      <c r="Q421" s="4">
        <f t="shared" si="36"/>
        <v>1.2343497363796134</v>
      </c>
      <c r="R421">
        <f t="shared" si="37"/>
        <v>72836</v>
      </c>
      <c r="S421" s="8">
        <f t="shared" si="40"/>
        <v>40899.25</v>
      </c>
      <c r="T421" s="8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tr">
        <f t="shared" si="38"/>
        <v>theater</v>
      </c>
      <c r="P422" t="str">
        <f t="shared" si="39"/>
        <v>plays</v>
      </c>
      <c r="Q422" s="4">
        <f t="shared" si="36"/>
        <v>1.2846</v>
      </c>
      <c r="R422">
        <f t="shared" si="37"/>
        <v>3258.5</v>
      </c>
      <c r="S422" s="8">
        <f t="shared" si="40"/>
        <v>42911.208333333328</v>
      </c>
      <c r="T422" s="8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tr">
        <f t="shared" si="38"/>
        <v>technology</v>
      </c>
      <c r="P423" t="str">
        <f t="shared" si="39"/>
        <v>wearables</v>
      </c>
      <c r="Q423" s="4">
        <f t="shared" si="36"/>
        <v>0.63989361702127656</v>
      </c>
      <c r="R423">
        <f t="shared" si="37"/>
        <v>3066.5</v>
      </c>
      <c r="S423" s="8">
        <f t="shared" si="40"/>
        <v>42915.208333333328</v>
      </c>
      <c r="T423" s="8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tr">
        <f t="shared" si="38"/>
        <v>theater</v>
      </c>
      <c r="P424" t="str">
        <f t="shared" si="39"/>
        <v>plays</v>
      </c>
      <c r="Q424" s="4">
        <f t="shared" si="36"/>
        <v>1.2729885057471264</v>
      </c>
      <c r="R424">
        <f t="shared" si="37"/>
        <v>5640</v>
      </c>
      <c r="S424" s="8">
        <f t="shared" si="40"/>
        <v>40285.208333333336</v>
      </c>
      <c r="T424" s="8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tr">
        <f t="shared" si="38"/>
        <v>food</v>
      </c>
      <c r="P425" t="str">
        <f t="shared" si="39"/>
        <v>food trucks</v>
      </c>
      <c r="Q425" s="4">
        <f t="shared" si="36"/>
        <v>0.10638024357239513</v>
      </c>
      <c r="R425">
        <f t="shared" si="37"/>
        <v>7942.5</v>
      </c>
      <c r="S425" s="8">
        <f t="shared" si="40"/>
        <v>40808.208333333336</v>
      </c>
      <c r="T425" s="8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tr">
        <f t="shared" si="38"/>
        <v>music</v>
      </c>
      <c r="P426" t="str">
        <f t="shared" si="39"/>
        <v>indie rock</v>
      </c>
      <c r="Q426" s="4">
        <f t="shared" si="36"/>
        <v>0.40470588235294119</v>
      </c>
      <c r="R426">
        <f t="shared" si="37"/>
        <v>1073.5</v>
      </c>
      <c r="S426" s="8">
        <f t="shared" si="40"/>
        <v>43208.208333333328</v>
      </c>
      <c r="T426" s="8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tr">
        <f t="shared" si="38"/>
        <v>photography</v>
      </c>
      <c r="P427" t="str">
        <f t="shared" si="39"/>
        <v>photography books</v>
      </c>
      <c r="Q427" s="4">
        <f t="shared" si="36"/>
        <v>2.8766666666666665</v>
      </c>
      <c r="R427">
        <f t="shared" si="37"/>
        <v>3929.5</v>
      </c>
      <c r="S427" s="8">
        <f t="shared" si="40"/>
        <v>42213.208333333328</v>
      </c>
      <c r="T427" s="8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tr">
        <f t="shared" si="38"/>
        <v>theater</v>
      </c>
      <c r="P428" t="str">
        <f t="shared" si="39"/>
        <v>plays</v>
      </c>
      <c r="Q428" s="4">
        <f t="shared" si="36"/>
        <v>5.7294444444444448</v>
      </c>
      <c r="R428">
        <f t="shared" si="37"/>
        <v>5266</v>
      </c>
      <c r="S428" s="8">
        <f t="shared" si="40"/>
        <v>41332.25</v>
      </c>
      <c r="T428" s="8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tr">
        <f t="shared" si="38"/>
        <v>theater</v>
      </c>
      <c r="P429" t="str">
        <f t="shared" si="39"/>
        <v>plays</v>
      </c>
      <c r="Q429" s="4">
        <f t="shared" si="36"/>
        <v>1.1290429799426933</v>
      </c>
      <c r="R429">
        <f t="shared" si="37"/>
        <v>99772</v>
      </c>
      <c r="S429" s="8">
        <f t="shared" si="40"/>
        <v>41895.208333333336</v>
      </c>
      <c r="T429" s="8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tr">
        <f t="shared" si="38"/>
        <v>film &amp; video</v>
      </c>
      <c r="P430" t="str">
        <f t="shared" si="39"/>
        <v>animation</v>
      </c>
      <c r="Q430" s="4">
        <f t="shared" si="36"/>
        <v>0.46387573964497042</v>
      </c>
      <c r="R430">
        <f t="shared" si="37"/>
        <v>23892</v>
      </c>
      <c r="S430" s="8">
        <f t="shared" si="40"/>
        <v>40585.25</v>
      </c>
      <c r="T430" s="8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tr">
        <f t="shared" si="38"/>
        <v>photography</v>
      </c>
      <c r="P431" t="str">
        <f t="shared" si="39"/>
        <v>photography books</v>
      </c>
      <c r="Q431" s="4">
        <f t="shared" si="36"/>
        <v>0.90675916230366493</v>
      </c>
      <c r="R431">
        <f t="shared" si="37"/>
        <v>87664.5</v>
      </c>
      <c r="S431" s="8">
        <f t="shared" si="40"/>
        <v>41680.25</v>
      </c>
      <c r="T431" s="8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tr">
        <f t="shared" si="38"/>
        <v>theater</v>
      </c>
      <c r="P432" t="str">
        <f t="shared" si="39"/>
        <v>plays</v>
      </c>
      <c r="Q432" s="4">
        <f t="shared" si="36"/>
        <v>0.67740740740740746</v>
      </c>
      <c r="R432">
        <f t="shared" si="37"/>
        <v>2785.5</v>
      </c>
      <c r="S432" s="8">
        <f t="shared" si="40"/>
        <v>43737.208333333328</v>
      </c>
      <c r="T432" s="8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tr">
        <f t="shared" si="38"/>
        <v>theater</v>
      </c>
      <c r="P433" t="str">
        <f t="shared" si="39"/>
        <v>plays</v>
      </c>
      <c r="Q433" s="4">
        <f t="shared" si="36"/>
        <v>1.9249019607843136</v>
      </c>
      <c r="R433">
        <f t="shared" si="37"/>
        <v>4955.5</v>
      </c>
      <c r="S433" s="8">
        <f t="shared" si="40"/>
        <v>43273.208333333328</v>
      </c>
      <c r="T433" s="8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tr">
        <f t="shared" si="38"/>
        <v>theater</v>
      </c>
      <c r="P434" t="str">
        <f t="shared" si="39"/>
        <v>plays</v>
      </c>
      <c r="Q434" s="4">
        <f t="shared" si="36"/>
        <v>0.82714285714285718</v>
      </c>
      <c r="R434">
        <f t="shared" si="37"/>
        <v>3230</v>
      </c>
      <c r="S434" s="8">
        <f t="shared" si="40"/>
        <v>41761.208333333336</v>
      </c>
      <c r="T434" s="8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tr">
        <f t="shared" si="38"/>
        <v>film &amp; video</v>
      </c>
      <c r="P435" t="str">
        <f t="shared" si="39"/>
        <v>documentary</v>
      </c>
      <c r="Q435" s="4">
        <f t="shared" si="36"/>
        <v>0.54163920922570019</v>
      </c>
      <c r="R435">
        <f t="shared" si="37"/>
        <v>33273.5</v>
      </c>
      <c r="S435" s="8">
        <f t="shared" si="40"/>
        <v>41603.25</v>
      </c>
      <c r="T435" s="8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tr">
        <f t="shared" si="38"/>
        <v>theater</v>
      </c>
      <c r="P436" t="str">
        <f t="shared" si="39"/>
        <v>plays</v>
      </c>
      <c r="Q436" s="4">
        <f t="shared" si="36"/>
        <v>0.16722222222222222</v>
      </c>
      <c r="R436">
        <f t="shared" si="37"/>
        <v>456.5</v>
      </c>
      <c r="S436" s="8">
        <f t="shared" si="40"/>
        <v>42705.25</v>
      </c>
      <c r="T436" s="8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tr">
        <f t="shared" si="38"/>
        <v>theater</v>
      </c>
      <c r="P437" t="str">
        <f t="shared" si="39"/>
        <v>plays</v>
      </c>
      <c r="Q437" s="4">
        <f t="shared" si="36"/>
        <v>1.168766404199475</v>
      </c>
      <c r="R437">
        <f t="shared" si="37"/>
        <v>89916.5</v>
      </c>
      <c r="S437" s="8">
        <f t="shared" si="40"/>
        <v>41988.25</v>
      </c>
      <c r="T437" s="8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tr">
        <f t="shared" si="38"/>
        <v>music</v>
      </c>
      <c r="P438" t="str">
        <f t="shared" si="39"/>
        <v>jazz</v>
      </c>
      <c r="Q438" s="4">
        <f t="shared" si="36"/>
        <v>10.521538461538462</v>
      </c>
      <c r="R438">
        <f t="shared" si="37"/>
        <v>6963.5</v>
      </c>
      <c r="S438" s="8">
        <f t="shared" si="40"/>
        <v>43575.208333333328</v>
      </c>
      <c r="T438" s="8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tr">
        <f t="shared" si="38"/>
        <v>film &amp; video</v>
      </c>
      <c r="P439" t="str">
        <f t="shared" si="39"/>
        <v>animation</v>
      </c>
      <c r="Q439" s="4">
        <f t="shared" si="36"/>
        <v>1.2307407407407407</v>
      </c>
      <c r="R439">
        <f t="shared" si="37"/>
        <v>5080.5</v>
      </c>
      <c r="S439" s="8">
        <f t="shared" si="40"/>
        <v>42260.208333333328</v>
      </c>
      <c r="T439" s="8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tr">
        <f t="shared" si="38"/>
        <v>theater</v>
      </c>
      <c r="P440" t="str">
        <f t="shared" si="39"/>
        <v>plays</v>
      </c>
      <c r="Q440" s="4">
        <f t="shared" si="36"/>
        <v>1.7863855421686747</v>
      </c>
      <c r="R440">
        <f t="shared" si="37"/>
        <v>7537</v>
      </c>
      <c r="S440" s="8">
        <f t="shared" si="40"/>
        <v>41337.25</v>
      </c>
      <c r="T440" s="8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tr">
        <f t="shared" si="38"/>
        <v>film &amp; video</v>
      </c>
      <c r="P441" t="str">
        <f t="shared" si="39"/>
        <v>science fiction</v>
      </c>
      <c r="Q441" s="4">
        <f t="shared" si="36"/>
        <v>3.5528169014084505</v>
      </c>
      <c r="R441">
        <f t="shared" si="37"/>
        <v>51596.5</v>
      </c>
      <c r="S441" s="8">
        <f t="shared" si="40"/>
        <v>42680.208333333328</v>
      </c>
      <c r="T441" s="8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tr">
        <f t="shared" si="38"/>
        <v>film &amp; video</v>
      </c>
      <c r="P442" t="str">
        <f t="shared" si="39"/>
        <v>television</v>
      </c>
      <c r="Q442" s="4">
        <f t="shared" si="36"/>
        <v>1.6190634146341463</v>
      </c>
      <c r="R442">
        <f t="shared" si="37"/>
        <v>84542.5</v>
      </c>
      <c r="S442" s="8">
        <f t="shared" si="40"/>
        <v>42916.208333333328</v>
      </c>
      <c r="T442" s="8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tr">
        <f t="shared" si="38"/>
        <v>technology</v>
      </c>
      <c r="P443" t="str">
        <f t="shared" si="39"/>
        <v>wearables</v>
      </c>
      <c r="Q443" s="4">
        <f t="shared" si="36"/>
        <v>0.24914285714285714</v>
      </c>
      <c r="R443">
        <f t="shared" si="37"/>
        <v>888</v>
      </c>
      <c r="S443" s="8">
        <f t="shared" si="40"/>
        <v>41025.208333333336</v>
      </c>
      <c r="T443" s="8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tr">
        <f t="shared" si="38"/>
        <v>theater</v>
      </c>
      <c r="P444" t="str">
        <f t="shared" si="39"/>
        <v>plays</v>
      </c>
      <c r="Q444" s="4">
        <f t="shared" si="36"/>
        <v>1.9872222222222222</v>
      </c>
      <c r="R444">
        <f t="shared" si="37"/>
        <v>5437</v>
      </c>
      <c r="S444" s="8">
        <f t="shared" si="40"/>
        <v>42980.208333333328</v>
      </c>
      <c r="T444" s="8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tr">
        <f t="shared" si="38"/>
        <v>theater</v>
      </c>
      <c r="P445" t="str">
        <f t="shared" si="39"/>
        <v>plays</v>
      </c>
      <c r="Q445" s="4">
        <f t="shared" si="36"/>
        <v>0.34752688172043011</v>
      </c>
      <c r="R445">
        <f t="shared" si="37"/>
        <v>1661</v>
      </c>
      <c r="S445" s="8">
        <f t="shared" si="40"/>
        <v>40451.208333333336</v>
      </c>
      <c r="T445" s="8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tr">
        <f t="shared" si="38"/>
        <v>music</v>
      </c>
      <c r="P446" t="str">
        <f t="shared" si="39"/>
        <v>indie rock</v>
      </c>
      <c r="Q446" s="4">
        <f t="shared" si="36"/>
        <v>1.7641935483870967</v>
      </c>
      <c r="R446">
        <f t="shared" si="37"/>
        <v>5617</v>
      </c>
      <c r="S446" s="8">
        <f t="shared" si="40"/>
        <v>40748.208333333336</v>
      </c>
      <c r="T446" s="8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tr">
        <f t="shared" si="38"/>
        <v>theater</v>
      </c>
      <c r="P447" t="str">
        <f t="shared" si="39"/>
        <v>plays</v>
      </c>
      <c r="Q447" s="4">
        <f t="shared" si="36"/>
        <v>5.1138095238095236</v>
      </c>
      <c r="R447">
        <f t="shared" si="37"/>
        <v>5454.5</v>
      </c>
      <c r="S447" s="8">
        <f t="shared" si="40"/>
        <v>40515.25</v>
      </c>
      <c r="T447" s="8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tr">
        <f t="shared" si="38"/>
        <v>technology</v>
      </c>
      <c r="P448" t="str">
        <f t="shared" si="39"/>
        <v>wearables</v>
      </c>
      <c r="Q448" s="4">
        <f t="shared" si="36"/>
        <v>0.82044117647058823</v>
      </c>
      <c r="R448">
        <f t="shared" si="37"/>
        <v>2882.5</v>
      </c>
      <c r="S448" s="8">
        <f t="shared" si="40"/>
        <v>41261.25</v>
      </c>
      <c r="T448" s="8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tr">
        <f t="shared" si="38"/>
        <v>film &amp; video</v>
      </c>
      <c r="P449" t="str">
        <f t="shared" si="39"/>
        <v>television</v>
      </c>
      <c r="Q449" s="4">
        <f t="shared" si="36"/>
        <v>0.24326030927835052</v>
      </c>
      <c r="R449">
        <f t="shared" si="37"/>
        <v>19096.5</v>
      </c>
      <c r="S449" s="8">
        <f t="shared" si="40"/>
        <v>43088.25</v>
      </c>
      <c r="T449" s="8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tr">
        <f t="shared" si="38"/>
        <v>games</v>
      </c>
      <c r="P450" t="str">
        <f t="shared" si="39"/>
        <v>video games</v>
      </c>
      <c r="Q450" s="4">
        <f t="shared" ref="Q450:Q513" si="42">E450/D450</f>
        <v>0.50482758620689661</v>
      </c>
      <c r="R450">
        <f t="shared" ref="R450:R513" si="43">AVERAGE(E450,G450)</f>
        <v>22994.5</v>
      </c>
      <c r="S450" s="8">
        <f t="shared" si="40"/>
        <v>41378.208333333336</v>
      </c>
      <c r="T450" s="8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tr">
        <f t="shared" ref="O451:O514" si="44">LEFT(N451, FIND("/",  N451, 1) -1)</f>
        <v>games</v>
      </c>
      <c r="P451" t="str">
        <f t="shared" ref="P451:P514" si="45">RIGHT(N451,LEN(N451)-SEARCH("/",N451))</f>
        <v>video games</v>
      </c>
      <c r="Q451" s="4">
        <f t="shared" si="42"/>
        <v>9.67</v>
      </c>
      <c r="R451">
        <f t="shared" si="43"/>
        <v>4394.5</v>
      </c>
      <c r="S451" s="8">
        <f t="shared" ref="S451:S514" si="46">IF(J451&lt;&gt;"", (J451/86400) + DATE(1970, 1, 1), "")</f>
        <v>43530.25</v>
      </c>
      <c r="T451" s="8">
        <f t="shared" ref="T451:T514" si="47">IF(K451&lt;&gt;"", (K451/86400) + DATE(1970, 1, 1), "")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tr">
        <f t="shared" si="44"/>
        <v>film &amp; video</v>
      </c>
      <c r="P452" t="str">
        <f t="shared" si="45"/>
        <v>animation</v>
      </c>
      <c r="Q452" s="4">
        <f t="shared" si="42"/>
        <v>0.04</v>
      </c>
      <c r="R452">
        <f t="shared" si="43"/>
        <v>2.5</v>
      </c>
      <c r="S452" s="8">
        <f t="shared" si="46"/>
        <v>43394.208333333328</v>
      </c>
      <c r="T452" s="8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tr">
        <f t="shared" si="44"/>
        <v>music</v>
      </c>
      <c r="P453" t="str">
        <f t="shared" si="45"/>
        <v>rock</v>
      </c>
      <c r="Q453" s="4">
        <f t="shared" si="42"/>
        <v>1.2284501347708894</v>
      </c>
      <c r="R453">
        <f t="shared" si="43"/>
        <v>94294</v>
      </c>
      <c r="S453" s="8">
        <f t="shared" si="46"/>
        <v>42935.208333333328</v>
      </c>
      <c r="T453" s="8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tr">
        <f t="shared" si="44"/>
        <v>film &amp; video</v>
      </c>
      <c r="P454" t="str">
        <f t="shared" si="45"/>
        <v>drama</v>
      </c>
      <c r="Q454" s="4">
        <f t="shared" si="42"/>
        <v>0.63437500000000002</v>
      </c>
      <c r="R454">
        <f t="shared" si="43"/>
        <v>1538</v>
      </c>
      <c r="S454" s="8">
        <f t="shared" si="46"/>
        <v>40365.208333333336</v>
      </c>
      <c r="T454" s="8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tr">
        <f t="shared" si="44"/>
        <v>film &amp; video</v>
      </c>
      <c r="P455" t="str">
        <f t="shared" si="45"/>
        <v>science fiction</v>
      </c>
      <c r="Q455" s="4">
        <f t="shared" si="42"/>
        <v>0.56331688596491225</v>
      </c>
      <c r="R455">
        <f t="shared" si="43"/>
        <v>51965</v>
      </c>
      <c r="S455" s="8">
        <f t="shared" si="46"/>
        <v>42705.25</v>
      </c>
      <c r="T455" s="8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tr">
        <f t="shared" si="44"/>
        <v>film &amp; video</v>
      </c>
      <c r="P456" t="str">
        <f t="shared" si="45"/>
        <v>drama</v>
      </c>
      <c r="Q456" s="4">
        <f t="shared" si="42"/>
        <v>0.44074999999999998</v>
      </c>
      <c r="R456">
        <f t="shared" si="43"/>
        <v>901</v>
      </c>
      <c r="S456" s="8">
        <f t="shared" si="46"/>
        <v>41568.208333333336</v>
      </c>
      <c r="T456" s="8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tr">
        <f t="shared" si="44"/>
        <v>theater</v>
      </c>
      <c r="P457" t="str">
        <f t="shared" si="45"/>
        <v>plays</v>
      </c>
      <c r="Q457" s="4">
        <f t="shared" si="42"/>
        <v>1.1837253218884121</v>
      </c>
      <c r="R457">
        <f t="shared" si="43"/>
        <v>70815.5</v>
      </c>
      <c r="S457" s="8">
        <f t="shared" si="46"/>
        <v>40809.208333333336</v>
      </c>
      <c r="T457" s="8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tr">
        <f t="shared" si="44"/>
        <v>music</v>
      </c>
      <c r="P458" t="str">
        <f t="shared" si="45"/>
        <v>indie rock</v>
      </c>
      <c r="Q458" s="4">
        <f t="shared" si="42"/>
        <v>1.041243169398907</v>
      </c>
      <c r="R458">
        <f t="shared" si="43"/>
        <v>77021.5</v>
      </c>
      <c r="S458" s="8">
        <f t="shared" si="46"/>
        <v>43141.25</v>
      </c>
      <c r="T458" s="8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tr">
        <f t="shared" si="44"/>
        <v>theater</v>
      </c>
      <c r="P459" t="str">
        <f t="shared" si="45"/>
        <v>plays</v>
      </c>
      <c r="Q459" s="4">
        <f t="shared" si="42"/>
        <v>0.26640000000000003</v>
      </c>
      <c r="R459">
        <f t="shared" si="43"/>
        <v>689</v>
      </c>
      <c r="S459" s="8">
        <f t="shared" si="46"/>
        <v>42657.208333333328</v>
      </c>
      <c r="T459" s="8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tr">
        <f t="shared" si="44"/>
        <v>theater</v>
      </c>
      <c r="P460" t="str">
        <f t="shared" si="45"/>
        <v>plays</v>
      </c>
      <c r="Q460" s="4">
        <f t="shared" si="42"/>
        <v>3.5120118343195266</v>
      </c>
      <c r="R460">
        <f t="shared" si="43"/>
        <v>60413</v>
      </c>
      <c r="S460" s="8">
        <f t="shared" si="46"/>
        <v>40265.208333333336</v>
      </c>
      <c r="T460" s="8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tr">
        <f t="shared" si="44"/>
        <v>film &amp; video</v>
      </c>
      <c r="P461" t="str">
        <f t="shared" si="45"/>
        <v>documentary</v>
      </c>
      <c r="Q461" s="4">
        <f t="shared" si="42"/>
        <v>0.90063492063492068</v>
      </c>
      <c r="R461">
        <f t="shared" si="43"/>
        <v>2889.5</v>
      </c>
      <c r="S461" s="8">
        <f t="shared" si="46"/>
        <v>42001.25</v>
      </c>
      <c r="T461" s="8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tr">
        <f t="shared" si="44"/>
        <v>theater</v>
      </c>
      <c r="P462" t="str">
        <f t="shared" si="45"/>
        <v>plays</v>
      </c>
      <c r="Q462" s="4">
        <f t="shared" si="42"/>
        <v>1.7162500000000001</v>
      </c>
      <c r="R462">
        <f t="shared" si="43"/>
        <v>2084.5</v>
      </c>
      <c r="S462" s="8">
        <f t="shared" si="46"/>
        <v>40399.208333333336</v>
      </c>
      <c r="T462" s="8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tr">
        <f t="shared" si="44"/>
        <v>film &amp; video</v>
      </c>
      <c r="P463" t="str">
        <f t="shared" si="45"/>
        <v>drama</v>
      </c>
      <c r="Q463" s="4">
        <f t="shared" si="42"/>
        <v>1.4104655870445344</v>
      </c>
      <c r="R463">
        <f t="shared" si="43"/>
        <v>70717</v>
      </c>
      <c r="S463" s="8">
        <f t="shared" si="46"/>
        <v>41757.208333333336</v>
      </c>
      <c r="T463" s="8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tr">
        <f t="shared" si="44"/>
        <v>games</v>
      </c>
      <c r="P464" t="str">
        <f t="shared" si="45"/>
        <v>mobile games</v>
      </c>
      <c r="Q464" s="4">
        <f t="shared" si="42"/>
        <v>0.30579449152542371</v>
      </c>
      <c r="R464">
        <f t="shared" si="43"/>
        <v>29134.5</v>
      </c>
      <c r="S464" s="8">
        <f t="shared" si="46"/>
        <v>41304.25</v>
      </c>
      <c r="T464" s="8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tr">
        <f t="shared" si="44"/>
        <v>film &amp; video</v>
      </c>
      <c r="P465" t="str">
        <f t="shared" si="45"/>
        <v>animation</v>
      </c>
      <c r="Q465" s="4">
        <f t="shared" si="42"/>
        <v>1.0816455696202532</v>
      </c>
      <c r="R465">
        <f t="shared" si="43"/>
        <v>73685</v>
      </c>
      <c r="S465" s="8">
        <f t="shared" si="46"/>
        <v>41639.25</v>
      </c>
      <c r="T465" s="8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tr">
        <f t="shared" si="44"/>
        <v>theater</v>
      </c>
      <c r="P466" t="str">
        <f t="shared" si="45"/>
        <v>plays</v>
      </c>
      <c r="Q466" s="4">
        <f t="shared" si="42"/>
        <v>1.3345505617977529</v>
      </c>
      <c r="R466">
        <f t="shared" si="43"/>
        <v>48728</v>
      </c>
      <c r="S466" s="8">
        <f t="shared" si="46"/>
        <v>43142.25</v>
      </c>
      <c r="T466" s="8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tr">
        <f t="shared" si="44"/>
        <v>publishing</v>
      </c>
      <c r="P467" t="str">
        <f t="shared" si="45"/>
        <v>translations</v>
      </c>
      <c r="Q467" s="4">
        <f t="shared" si="42"/>
        <v>1.8785106382978722</v>
      </c>
      <c r="R467">
        <f t="shared" si="43"/>
        <v>4454.5</v>
      </c>
      <c r="S467" s="8">
        <f t="shared" si="46"/>
        <v>43127.25</v>
      </c>
      <c r="T467" s="8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tr">
        <f t="shared" si="44"/>
        <v>technology</v>
      </c>
      <c r="P468" t="str">
        <f t="shared" si="45"/>
        <v>wearables</v>
      </c>
      <c r="Q468" s="4">
        <f t="shared" si="42"/>
        <v>3.32</v>
      </c>
      <c r="R468">
        <f t="shared" si="43"/>
        <v>2013</v>
      </c>
      <c r="S468" s="8">
        <f t="shared" si="46"/>
        <v>41409.208333333336</v>
      </c>
      <c r="T468" s="8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tr">
        <f t="shared" si="44"/>
        <v>technology</v>
      </c>
      <c r="P469" t="str">
        <f t="shared" si="45"/>
        <v>web</v>
      </c>
      <c r="Q469" s="4">
        <f t="shared" si="42"/>
        <v>5.7521428571428572</v>
      </c>
      <c r="R469">
        <f t="shared" si="43"/>
        <v>4096</v>
      </c>
      <c r="S469" s="8">
        <f t="shared" si="46"/>
        <v>42331.25</v>
      </c>
      <c r="T469" s="8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tr">
        <f t="shared" si="44"/>
        <v>theater</v>
      </c>
      <c r="P470" t="str">
        <f t="shared" si="45"/>
        <v>plays</v>
      </c>
      <c r="Q470" s="4">
        <f t="shared" si="42"/>
        <v>0.40500000000000003</v>
      </c>
      <c r="R470">
        <f t="shared" si="43"/>
        <v>818</v>
      </c>
      <c r="S470" s="8">
        <f t="shared" si="46"/>
        <v>43569.208333333328</v>
      </c>
      <c r="T470" s="8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tr">
        <f t="shared" si="44"/>
        <v>film &amp; video</v>
      </c>
      <c r="P471" t="str">
        <f t="shared" si="45"/>
        <v>drama</v>
      </c>
      <c r="Q471" s="4">
        <f t="shared" si="42"/>
        <v>1.8442857142857143</v>
      </c>
      <c r="R471">
        <f t="shared" si="43"/>
        <v>5243.5</v>
      </c>
      <c r="S471" s="8">
        <f t="shared" si="46"/>
        <v>42142.208333333328</v>
      </c>
      <c r="T471" s="8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tr">
        <f t="shared" si="44"/>
        <v>technology</v>
      </c>
      <c r="P472" t="str">
        <f t="shared" si="45"/>
        <v>wearables</v>
      </c>
      <c r="Q472" s="4">
        <f t="shared" si="42"/>
        <v>2.8580555555555556</v>
      </c>
      <c r="R472">
        <f t="shared" si="43"/>
        <v>5335</v>
      </c>
      <c r="S472" s="8">
        <f t="shared" si="46"/>
        <v>42716.25</v>
      </c>
      <c r="T472" s="8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tr">
        <f t="shared" si="44"/>
        <v>food</v>
      </c>
      <c r="P473" t="str">
        <f t="shared" si="45"/>
        <v>food trucks</v>
      </c>
      <c r="Q473" s="4">
        <f t="shared" si="42"/>
        <v>3.19</v>
      </c>
      <c r="R473">
        <f t="shared" si="43"/>
        <v>5041.5</v>
      </c>
      <c r="S473" s="8">
        <f t="shared" si="46"/>
        <v>41031.208333333336</v>
      </c>
      <c r="T473" s="8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tr">
        <f t="shared" si="44"/>
        <v>music</v>
      </c>
      <c r="P474" t="str">
        <f t="shared" si="45"/>
        <v>rock</v>
      </c>
      <c r="Q474" s="4">
        <f t="shared" si="42"/>
        <v>0.39234070221066319</v>
      </c>
      <c r="R474">
        <f t="shared" si="43"/>
        <v>30458.5</v>
      </c>
      <c r="S474" s="8">
        <f t="shared" si="46"/>
        <v>43535.208333333328</v>
      </c>
      <c r="T474" s="8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tr">
        <f t="shared" si="44"/>
        <v>music</v>
      </c>
      <c r="P475" t="str">
        <f t="shared" si="45"/>
        <v>electric music</v>
      </c>
      <c r="Q475" s="4">
        <f t="shared" si="42"/>
        <v>1.7814000000000001</v>
      </c>
      <c r="R475">
        <f t="shared" si="43"/>
        <v>4506.5</v>
      </c>
      <c r="S475" s="8">
        <f t="shared" si="46"/>
        <v>43277.208333333328</v>
      </c>
      <c r="T475" s="8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tr">
        <f t="shared" si="44"/>
        <v>film &amp; video</v>
      </c>
      <c r="P476" t="str">
        <f t="shared" si="45"/>
        <v>television</v>
      </c>
      <c r="Q476" s="4">
        <f t="shared" si="42"/>
        <v>3.6515</v>
      </c>
      <c r="R476">
        <f t="shared" si="43"/>
        <v>7374</v>
      </c>
      <c r="S476" s="8">
        <f t="shared" si="46"/>
        <v>41989.25</v>
      </c>
      <c r="T476" s="8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tr">
        <f t="shared" si="44"/>
        <v>publishing</v>
      </c>
      <c r="P477" t="str">
        <f t="shared" si="45"/>
        <v>translations</v>
      </c>
      <c r="Q477" s="4">
        <f t="shared" si="42"/>
        <v>1.1394594594594594</v>
      </c>
      <c r="R477">
        <f t="shared" si="43"/>
        <v>4321.5</v>
      </c>
      <c r="S477" s="8">
        <f t="shared" si="46"/>
        <v>41450.208333333336</v>
      </c>
      <c r="T477" s="8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tr">
        <f t="shared" si="44"/>
        <v>publishing</v>
      </c>
      <c r="P478" t="str">
        <f t="shared" si="45"/>
        <v>fiction</v>
      </c>
      <c r="Q478" s="4">
        <f t="shared" si="42"/>
        <v>0.29828720626631855</v>
      </c>
      <c r="R478">
        <f t="shared" si="43"/>
        <v>29121</v>
      </c>
      <c r="S478" s="8">
        <f t="shared" si="46"/>
        <v>43322.208333333328</v>
      </c>
      <c r="T478" s="8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tr">
        <f t="shared" si="44"/>
        <v>film &amp; video</v>
      </c>
      <c r="P479" t="str">
        <f t="shared" si="45"/>
        <v>science fiction</v>
      </c>
      <c r="Q479" s="4">
        <f t="shared" si="42"/>
        <v>0.54270588235294115</v>
      </c>
      <c r="R479">
        <f t="shared" si="43"/>
        <v>2363</v>
      </c>
      <c r="S479" s="8">
        <f t="shared" si="46"/>
        <v>40720.208333333336</v>
      </c>
      <c r="T479" s="8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tr">
        <f t="shared" si="44"/>
        <v>technology</v>
      </c>
      <c r="P480" t="str">
        <f t="shared" si="45"/>
        <v>wearables</v>
      </c>
      <c r="Q480" s="4">
        <f t="shared" si="42"/>
        <v>2.3634156976744185</v>
      </c>
      <c r="R480">
        <f t="shared" si="43"/>
        <v>82679.5</v>
      </c>
      <c r="S480" s="8">
        <f t="shared" si="46"/>
        <v>42072.208333333328</v>
      </c>
      <c r="T480" s="8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tr">
        <f t="shared" si="44"/>
        <v>food</v>
      </c>
      <c r="P481" t="str">
        <f t="shared" si="45"/>
        <v>food trucks</v>
      </c>
      <c r="Q481" s="4">
        <f t="shared" si="42"/>
        <v>5.1291666666666664</v>
      </c>
      <c r="R481">
        <f t="shared" si="43"/>
        <v>6241.5</v>
      </c>
      <c r="S481" s="8">
        <f t="shared" si="46"/>
        <v>42945.208333333328</v>
      </c>
      <c r="T481" s="8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tr">
        <f t="shared" si="44"/>
        <v>photography</v>
      </c>
      <c r="P482" t="str">
        <f t="shared" si="45"/>
        <v>photography books</v>
      </c>
      <c r="Q482" s="4">
        <f t="shared" si="42"/>
        <v>1.0065116279069768</v>
      </c>
      <c r="R482">
        <f t="shared" si="43"/>
        <v>4371.5</v>
      </c>
      <c r="S482" s="8">
        <f t="shared" si="46"/>
        <v>40248.25</v>
      </c>
      <c r="T482" s="8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tr">
        <f t="shared" si="44"/>
        <v>theater</v>
      </c>
      <c r="P483" t="str">
        <f t="shared" si="45"/>
        <v>plays</v>
      </c>
      <c r="Q483" s="4">
        <f t="shared" si="42"/>
        <v>0.81348423194303154</v>
      </c>
      <c r="R483">
        <f t="shared" si="43"/>
        <v>80734.5</v>
      </c>
      <c r="S483" s="8">
        <f t="shared" si="46"/>
        <v>41913.208333333336</v>
      </c>
      <c r="T483" s="8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tr">
        <f t="shared" si="44"/>
        <v>publishing</v>
      </c>
      <c r="P484" t="str">
        <f t="shared" si="45"/>
        <v>fiction</v>
      </c>
      <c r="Q484" s="4">
        <f t="shared" si="42"/>
        <v>0.16404761904761905</v>
      </c>
      <c r="R484">
        <f t="shared" si="43"/>
        <v>349</v>
      </c>
      <c r="S484" s="8">
        <f t="shared" si="46"/>
        <v>40963.25</v>
      </c>
      <c r="T484" s="8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tr">
        <f t="shared" si="44"/>
        <v>theater</v>
      </c>
      <c r="P485" t="str">
        <f t="shared" si="45"/>
        <v>plays</v>
      </c>
      <c r="Q485" s="4">
        <f t="shared" si="42"/>
        <v>0.52774617067833696</v>
      </c>
      <c r="R485">
        <f t="shared" si="43"/>
        <v>24395</v>
      </c>
      <c r="S485" s="8">
        <f t="shared" si="46"/>
        <v>43811.25</v>
      </c>
      <c r="T485" s="8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tr">
        <f t="shared" si="44"/>
        <v>food</v>
      </c>
      <c r="P486" t="str">
        <f t="shared" si="45"/>
        <v>food trucks</v>
      </c>
      <c r="Q486" s="4">
        <f t="shared" si="42"/>
        <v>2.6020608108108108</v>
      </c>
      <c r="R486">
        <f t="shared" si="43"/>
        <v>39296.5</v>
      </c>
      <c r="S486" s="8">
        <f t="shared" si="46"/>
        <v>41855.208333333336</v>
      </c>
      <c r="T486" s="8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tr">
        <f t="shared" si="44"/>
        <v>theater</v>
      </c>
      <c r="P487" t="str">
        <f t="shared" si="45"/>
        <v>plays</v>
      </c>
      <c r="Q487" s="4">
        <f t="shared" si="42"/>
        <v>0.30732891832229581</v>
      </c>
      <c r="R487">
        <f t="shared" si="43"/>
        <v>14246</v>
      </c>
      <c r="S487" s="8">
        <f t="shared" si="46"/>
        <v>43626.208333333328</v>
      </c>
      <c r="T487" s="8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tr">
        <f t="shared" si="44"/>
        <v>publishing</v>
      </c>
      <c r="P488" t="str">
        <f t="shared" si="45"/>
        <v>translations</v>
      </c>
      <c r="Q488" s="4">
        <f t="shared" si="42"/>
        <v>0.13500000000000001</v>
      </c>
      <c r="R488">
        <f t="shared" si="43"/>
        <v>361.5</v>
      </c>
      <c r="S488" s="8">
        <f t="shared" si="46"/>
        <v>43168.25</v>
      </c>
      <c r="T488" s="8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tr">
        <f t="shared" si="44"/>
        <v>theater</v>
      </c>
      <c r="P489" t="str">
        <f t="shared" si="45"/>
        <v>plays</v>
      </c>
      <c r="Q489" s="4">
        <f t="shared" si="42"/>
        <v>1.7862556663644606</v>
      </c>
      <c r="R489">
        <f t="shared" si="43"/>
        <v>99685</v>
      </c>
      <c r="S489" s="8">
        <f t="shared" si="46"/>
        <v>42845.208333333328</v>
      </c>
      <c r="T489" s="8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tr">
        <f t="shared" si="44"/>
        <v>theater</v>
      </c>
      <c r="P490" t="str">
        <f t="shared" si="45"/>
        <v>plays</v>
      </c>
      <c r="Q490" s="4">
        <f t="shared" si="42"/>
        <v>2.2005660377358489</v>
      </c>
      <c r="R490">
        <f t="shared" si="43"/>
        <v>5889</v>
      </c>
      <c r="S490" s="8">
        <f t="shared" si="46"/>
        <v>42403.25</v>
      </c>
      <c r="T490" s="8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tr">
        <f t="shared" si="44"/>
        <v>technology</v>
      </c>
      <c r="P491" t="str">
        <f t="shared" si="45"/>
        <v>wearables</v>
      </c>
      <c r="Q491" s="4">
        <f t="shared" si="42"/>
        <v>1.015108695652174</v>
      </c>
      <c r="R491">
        <f t="shared" si="43"/>
        <v>4712</v>
      </c>
      <c r="S491" s="8">
        <f t="shared" si="46"/>
        <v>40406.208333333336</v>
      </c>
      <c r="T491" s="8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tr">
        <f t="shared" si="44"/>
        <v>journalism</v>
      </c>
      <c r="P492" t="str">
        <f t="shared" si="45"/>
        <v>audio</v>
      </c>
      <c r="Q492" s="4">
        <f t="shared" si="42"/>
        <v>1.915</v>
      </c>
      <c r="R492">
        <f t="shared" si="43"/>
        <v>2370</v>
      </c>
      <c r="S492" s="8">
        <f t="shared" si="46"/>
        <v>43786.25</v>
      </c>
      <c r="T492" s="8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tr">
        <f t="shared" si="44"/>
        <v>food</v>
      </c>
      <c r="P493" t="str">
        <f t="shared" si="45"/>
        <v>food trucks</v>
      </c>
      <c r="Q493" s="4">
        <f t="shared" si="42"/>
        <v>3.0534683098591549</v>
      </c>
      <c r="R493">
        <f t="shared" si="43"/>
        <v>87940</v>
      </c>
      <c r="S493" s="8">
        <f t="shared" si="46"/>
        <v>41456.208333333336</v>
      </c>
      <c r="T493" s="8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tr">
        <f t="shared" si="44"/>
        <v>film &amp; video</v>
      </c>
      <c r="P494" t="str">
        <f t="shared" si="45"/>
        <v>shorts</v>
      </c>
      <c r="Q494" s="4">
        <f t="shared" si="42"/>
        <v>0.23995287958115183</v>
      </c>
      <c r="R494">
        <f t="shared" si="43"/>
        <v>23213</v>
      </c>
      <c r="S494" s="8">
        <f t="shared" si="46"/>
        <v>40336.208333333336</v>
      </c>
      <c r="T494" s="8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tr">
        <f t="shared" si="44"/>
        <v>photography</v>
      </c>
      <c r="P495" t="str">
        <f t="shared" si="45"/>
        <v>photography books</v>
      </c>
      <c r="Q495" s="4">
        <f t="shared" si="42"/>
        <v>7.2377777777777776</v>
      </c>
      <c r="R495">
        <f t="shared" si="43"/>
        <v>3289</v>
      </c>
      <c r="S495" s="8">
        <f t="shared" si="46"/>
        <v>43645.208333333328</v>
      </c>
      <c r="T495" s="8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tr">
        <f t="shared" si="44"/>
        <v>technology</v>
      </c>
      <c r="P496" t="str">
        <f t="shared" si="45"/>
        <v>wearables</v>
      </c>
      <c r="Q496" s="4">
        <f t="shared" si="42"/>
        <v>5.4736000000000002</v>
      </c>
      <c r="R496">
        <f t="shared" si="43"/>
        <v>6976</v>
      </c>
      <c r="S496" s="8">
        <f t="shared" si="46"/>
        <v>40990.208333333336</v>
      </c>
      <c r="T496" s="8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tr">
        <f t="shared" si="44"/>
        <v>theater</v>
      </c>
      <c r="P497" t="str">
        <f t="shared" si="45"/>
        <v>plays</v>
      </c>
      <c r="Q497" s="4">
        <f t="shared" si="42"/>
        <v>4.1449999999999996</v>
      </c>
      <c r="R497">
        <f t="shared" si="43"/>
        <v>6729.5</v>
      </c>
      <c r="S497" s="8">
        <f t="shared" si="46"/>
        <v>41800.208333333336</v>
      </c>
      <c r="T497" s="8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tr">
        <f t="shared" si="44"/>
        <v>film &amp; video</v>
      </c>
      <c r="P498" t="str">
        <f t="shared" si="45"/>
        <v>animation</v>
      </c>
      <c r="Q498" s="4">
        <f t="shared" si="42"/>
        <v>9.0696409140369975E-3</v>
      </c>
      <c r="R498">
        <f t="shared" si="43"/>
        <v>860.5</v>
      </c>
      <c r="S498" s="8">
        <f t="shared" si="46"/>
        <v>42876.208333333328</v>
      </c>
      <c r="T498" s="8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tr">
        <f t="shared" si="44"/>
        <v>technology</v>
      </c>
      <c r="P499" t="str">
        <f t="shared" si="45"/>
        <v>wearables</v>
      </c>
      <c r="Q499" s="4">
        <f t="shared" si="42"/>
        <v>0.34173469387755101</v>
      </c>
      <c r="R499">
        <f t="shared" si="43"/>
        <v>1734.5</v>
      </c>
      <c r="S499" s="8">
        <f t="shared" si="46"/>
        <v>42724.25</v>
      </c>
      <c r="T499" s="8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tr">
        <f t="shared" si="44"/>
        <v>technology</v>
      </c>
      <c r="P500" t="str">
        <f t="shared" si="45"/>
        <v>web</v>
      </c>
      <c r="Q500" s="4">
        <f t="shared" si="42"/>
        <v>0.239488107549121</v>
      </c>
      <c r="R500">
        <f t="shared" si="43"/>
        <v>23448</v>
      </c>
      <c r="S500" s="8">
        <f t="shared" si="46"/>
        <v>42005.25</v>
      </c>
      <c r="T500" s="8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tr">
        <f t="shared" si="44"/>
        <v>film &amp; video</v>
      </c>
      <c r="P501" t="str">
        <f t="shared" si="45"/>
        <v>documentary</v>
      </c>
      <c r="Q501" s="4">
        <f t="shared" si="42"/>
        <v>0.48072649572649573</v>
      </c>
      <c r="R501">
        <f t="shared" si="43"/>
        <v>40407.5</v>
      </c>
      <c r="S501" s="8">
        <f t="shared" si="46"/>
        <v>42444.208333333328</v>
      </c>
      <c r="T501" s="8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tr">
        <f t="shared" si="44"/>
        <v>theater</v>
      </c>
      <c r="P502" t="str">
        <f t="shared" si="45"/>
        <v>plays</v>
      </c>
      <c r="Q502" s="4">
        <f t="shared" si="42"/>
        <v>0</v>
      </c>
      <c r="R502">
        <f t="shared" si="43"/>
        <v>0</v>
      </c>
      <c r="S502" s="8">
        <f t="shared" si="46"/>
        <v>41395.208333333336</v>
      </c>
      <c r="T502" s="8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tr">
        <f t="shared" si="44"/>
        <v>film &amp; video</v>
      </c>
      <c r="P503" t="str">
        <f t="shared" si="45"/>
        <v>documentary</v>
      </c>
      <c r="Q503" s="4">
        <f t="shared" si="42"/>
        <v>0.70145182291666663</v>
      </c>
      <c r="R503">
        <f t="shared" si="43"/>
        <v>54769.5</v>
      </c>
      <c r="S503" s="8">
        <f t="shared" si="46"/>
        <v>41345.208333333336</v>
      </c>
      <c r="T503" s="8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tr">
        <f t="shared" si="44"/>
        <v>games</v>
      </c>
      <c r="P504" t="str">
        <f t="shared" si="45"/>
        <v>video games</v>
      </c>
      <c r="Q504" s="4">
        <f t="shared" si="42"/>
        <v>5.2992307692307694</v>
      </c>
      <c r="R504">
        <f t="shared" si="43"/>
        <v>3537.5</v>
      </c>
      <c r="S504" s="8">
        <f t="shared" si="46"/>
        <v>41117.208333333336</v>
      </c>
      <c r="T504" s="8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tr">
        <f t="shared" si="44"/>
        <v>film &amp; video</v>
      </c>
      <c r="P505" t="str">
        <f t="shared" si="45"/>
        <v>drama</v>
      </c>
      <c r="Q505" s="4">
        <f t="shared" si="42"/>
        <v>1.8032549019607844</v>
      </c>
      <c r="R505">
        <f t="shared" si="43"/>
        <v>23221.5</v>
      </c>
      <c r="S505" s="8">
        <f t="shared" si="46"/>
        <v>42186.208333333328</v>
      </c>
      <c r="T505" s="8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tr">
        <f t="shared" si="44"/>
        <v>music</v>
      </c>
      <c r="P506" t="str">
        <f t="shared" si="45"/>
        <v>rock</v>
      </c>
      <c r="Q506" s="4">
        <f t="shared" si="42"/>
        <v>0.92320000000000002</v>
      </c>
      <c r="R506">
        <f t="shared" si="43"/>
        <v>3493</v>
      </c>
      <c r="S506" s="8">
        <f t="shared" si="46"/>
        <v>42142.208333333328</v>
      </c>
      <c r="T506" s="8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tr">
        <f t="shared" si="44"/>
        <v>publishing</v>
      </c>
      <c r="P507" t="str">
        <f t="shared" si="45"/>
        <v>radio &amp; podcasts</v>
      </c>
      <c r="Q507" s="4">
        <f t="shared" si="42"/>
        <v>0.13901001112347053</v>
      </c>
      <c r="R507">
        <f t="shared" si="43"/>
        <v>6422</v>
      </c>
      <c r="S507" s="8">
        <f t="shared" si="46"/>
        <v>41341.25</v>
      </c>
      <c r="T507" s="8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tr">
        <f t="shared" si="44"/>
        <v>theater</v>
      </c>
      <c r="P508" t="str">
        <f t="shared" si="45"/>
        <v>plays</v>
      </c>
      <c r="Q508" s="4">
        <f t="shared" si="42"/>
        <v>9.2707777777777771</v>
      </c>
      <c r="R508">
        <f t="shared" si="43"/>
        <v>84701</v>
      </c>
      <c r="S508" s="8">
        <f t="shared" si="46"/>
        <v>43062.25</v>
      </c>
      <c r="T508" s="8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tr">
        <f t="shared" si="44"/>
        <v>technology</v>
      </c>
      <c r="P509" t="str">
        <f t="shared" si="45"/>
        <v>web</v>
      </c>
      <c r="Q509" s="4">
        <f t="shared" si="42"/>
        <v>0.39857142857142858</v>
      </c>
      <c r="R509">
        <f t="shared" si="43"/>
        <v>428</v>
      </c>
      <c r="S509" s="8">
        <f t="shared" si="46"/>
        <v>41373.208333333336</v>
      </c>
      <c r="T509" s="8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tr">
        <f t="shared" si="44"/>
        <v>theater</v>
      </c>
      <c r="P510" t="str">
        <f t="shared" si="45"/>
        <v>plays</v>
      </c>
      <c r="Q510" s="4">
        <f t="shared" si="42"/>
        <v>1.1222929936305732</v>
      </c>
      <c r="R510">
        <f t="shared" si="43"/>
        <v>98738.5</v>
      </c>
      <c r="S510" s="8">
        <f t="shared" si="46"/>
        <v>43310.208333333328</v>
      </c>
      <c r="T510" s="8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tr">
        <f t="shared" si="44"/>
        <v>theater</v>
      </c>
      <c r="P511" t="str">
        <f t="shared" si="45"/>
        <v>plays</v>
      </c>
      <c r="Q511" s="4">
        <f t="shared" si="42"/>
        <v>0.70925816023738875</v>
      </c>
      <c r="R511">
        <f t="shared" si="43"/>
        <v>60384</v>
      </c>
      <c r="S511" s="8">
        <f t="shared" si="46"/>
        <v>41034.208333333336</v>
      </c>
      <c r="T511" s="8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tr">
        <f t="shared" si="44"/>
        <v>film &amp; video</v>
      </c>
      <c r="P512" t="str">
        <f t="shared" si="45"/>
        <v>drama</v>
      </c>
      <c r="Q512" s="4">
        <f t="shared" si="42"/>
        <v>1.1908974358974358</v>
      </c>
      <c r="R512">
        <f t="shared" si="43"/>
        <v>4710</v>
      </c>
      <c r="S512" s="8">
        <f t="shared" si="46"/>
        <v>43251.208333333328</v>
      </c>
      <c r="T512" s="8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tr">
        <f t="shared" si="44"/>
        <v>theater</v>
      </c>
      <c r="P513" t="str">
        <f t="shared" si="45"/>
        <v>plays</v>
      </c>
      <c r="Q513" s="4">
        <f t="shared" si="42"/>
        <v>0.24017591339648173</v>
      </c>
      <c r="R513">
        <f t="shared" si="43"/>
        <v>17930</v>
      </c>
      <c r="S513" s="8">
        <f t="shared" si="46"/>
        <v>43671.208333333328</v>
      </c>
      <c r="T513" s="8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tr">
        <f t="shared" si="44"/>
        <v>games</v>
      </c>
      <c r="P514" t="str">
        <f t="shared" si="45"/>
        <v>video games</v>
      </c>
      <c r="Q514" s="4">
        <f t="shared" ref="Q514:Q577" si="48">E514/D514</f>
        <v>1.3931868131868133</v>
      </c>
      <c r="R514">
        <f t="shared" ref="R514:R577" si="49">AVERAGE(E514,G514)</f>
        <v>6458.5</v>
      </c>
      <c r="S514" s="8">
        <f t="shared" si="46"/>
        <v>41825.208333333336</v>
      </c>
      <c r="T514" s="8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tr">
        <f t="shared" ref="O515:O578" si="50">LEFT(N515, FIND("/",  N515, 1) -1)</f>
        <v>film &amp; video</v>
      </c>
      <c r="P515" t="str">
        <f t="shared" ref="P515:P578" si="51">RIGHT(N515,LEN(N515)-SEARCH("/",N515))</f>
        <v>television</v>
      </c>
      <c r="Q515" s="4">
        <f t="shared" si="48"/>
        <v>0.39277108433734942</v>
      </c>
      <c r="R515">
        <f t="shared" si="49"/>
        <v>1647.5</v>
      </c>
      <c r="S515" s="8">
        <f t="shared" ref="S515:S578" si="52">IF(J515&lt;&gt;"", (J515/86400) + DATE(1970, 1, 1), "")</f>
        <v>40430.208333333336</v>
      </c>
      <c r="T515" s="8">
        <f t="shared" ref="T515:T578" si="53">IF(K515&lt;&gt;"", (K515/86400) + DATE(1970, 1, 1), "")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tr">
        <f t="shared" si="50"/>
        <v>music</v>
      </c>
      <c r="P516" t="str">
        <f t="shared" si="51"/>
        <v>rock</v>
      </c>
      <c r="Q516" s="4">
        <f t="shared" si="48"/>
        <v>0.22439077144917088</v>
      </c>
      <c r="R516">
        <f t="shared" si="49"/>
        <v>15825.5</v>
      </c>
      <c r="S516" s="8">
        <f t="shared" si="52"/>
        <v>41614.25</v>
      </c>
      <c r="T516" s="8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tr">
        <f t="shared" si="50"/>
        <v>theater</v>
      </c>
      <c r="P517" t="str">
        <f t="shared" si="51"/>
        <v>plays</v>
      </c>
      <c r="Q517" s="4">
        <f t="shared" si="48"/>
        <v>0.55779069767441858</v>
      </c>
      <c r="R517">
        <f t="shared" si="49"/>
        <v>2465</v>
      </c>
      <c r="S517" s="8">
        <f t="shared" si="52"/>
        <v>40900.25</v>
      </c>
      <c r="T517" s="8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tr">
        <f t="shared" si="50"/>
        <v>publishing</v>
      </c>
      <c r="P518" t="str">
        <f t="shared" si="51"/>
        <v>nonfiction</v>
      </c>
      <c r="Q518" s="4">
        <f t="shared" si="48"/>
        <v>0.42523125996810207</v>
      </c>
      <c r="R518">
        <f t="shared" si="49"/>
        <v>27085</v>
      </c>
      <c r="S518" s="8">
        <f t="shared" si="52"/>
        <v>40396.208333333336</v>
      </c>
      <c r="T518" s="8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tr">
        <f t="shared" si="50"/>
        <v>food</v>
      </c>
      <c r="P519" t="str">
        <f t="shared" si="51"/>
        <v>food trucks</v>
      </c>
      <c r="Q519" s="4">
        <f t="shared" si="48"/>
        <v>1.1200000000000001</v>
      </c>
      <c r="R519">
        <f t="shared" si="49"/>
        <v>3343</v>
      </c>
      <c r="S519" s="8">
        <f t="shared" si="52"/>
        <v>42860.208333333328</v>
      </c>
      <c r="T519" s="8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tr">
        <f t="shared" si="50"/>
        <v>film &amp; video</v>
      </c>
      <c r="P520" t="str">
        <f t="shared" si="51"/>
        <v>animation</v>
      </c>
      <c r="Q520" s="4">
        <f t="shared" si="48"/>
        <v>7.0681818181818179E-2</v>
      </c>
      <c r="R520">
        <f t="shared" si="49"/>
        <v>316</v>
      </c>
      <c r="S520" s="8">
        <f t="shared" si="52"/>
        <v>43154.25</v>
      </c>
      <c r="T520" s="8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tr">
        <f t="shared" si="50"/>
        <v>music</v>
      </c>
      <c r="P521" t="str">
        <f t="shared" si="51"/>
        <v>rock</v>
      </c>
      <c r="Q521" s="4">
        <f t="shared" si="48"/>
        <v>1.0174563871693867</v>
      </c>
      <c r="R521">
        <f t="shared" si="49"/>
        <v>91287.5</v>
      </c>
      <c r="S521" s="8">
        <f t="shared" si="52"/>
        <v>42012.25</v>
      </c>
      <c r="T521" s="8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tr">
        <f t="shared" si="50"/>
        <v>theater</v>
      </c>
      <c r="P522" t="str">
        <f t="shared" si="51"/>
        <v>plays</v>
      </c>
      <c r="Q522" s="4">
        <f t="shared" si="48"/>
        <v>4.2575000000000003</v>
      </c>
      <c r="R522">
        <f t="shared" si="49"/>
        <v>1719</v>
      </c>
      <c r="S522" s="8">
        <f t="shared" si="52"/>
        <v>43574.208333333328</v>
      </c>
      <c r="T522" s="8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tr">
        <f t="shared" si="50"/>
        <v>film &amp; video</v>
      </c>
      <c r="P523" t="str">
        <f t="shared" si="51"/>
        <v>drama</v>
      </c>
      <c r="Q523" s="4">
        <f t="shared" si="48"/>
        <v>1.4553947368421052</v>
      </c>
      <c r="R523">
        <f t="shared" si="49"/>
        <v>5715</v>
      </c>
      <c r="S523" s="8">
        <f t="shared" si="52"/>
        <v>42605.208333333328</v>
      </c>
      <c r="T523" s="8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tr">
        <f t="shared" si="50"/>
        <v>film &amp; video</v>
      </c>
      <c r="P524" t="str">
        <f t="shared" si="51"/>
        <v>shorts</v>
      </c>
      <c r="Q524" s="4">
        <f t="shared" si="48"/>
        <v>0.32453465346534655</v>
      </c>
      <c r="R524">
        <f t="shared" si="49"/>
        <v>8290</v>
      </c>
      <c r="S524" s="8">
        <f t="shared" si="52"/>
        <v>41093.208333333336</v>
      </c>
      <c r="T524" s="8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tr">
        <f t="shared" si="50"/>
        <v>film &amp; video</v>
      </c>
      <c r="P525" t="str">
        <f t="shared" si="51"/>
        <v>shorts</v>
      </c>
      <c r="Q525" s="4">
        <f t="shared" si="48"/>
        <v>7.003333333333333</v>
      </c>
      <c r="R525">
        <f t="shared" si="49"/>
        <v>3196</v>
      </c>
      <c r="S525" s="8">
        <f t="shared" si="52"/>
        <v>40241.25</v>
      </c>
      <c r="T525" s="8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tr">
        <f t="shared" si="50"/>
        <v>theater</v>
      </c>
      <c r="P526" t="str">
        <f t="shared" si="51"/>
        <v>plays</v>
      </c>
      <c r="Q526" s="4">
        <f t="shared" si="48"/>
        <v>0.83904860392967939</v>
      </c>
      <c r="R526">
        <f t="shared" si="49"/>
        <v>41557.5</v>
      </c>
      <c r="S526" s="8">
        <f t="shared" si="52"/>
        <v>40294.208333333336</v>
      </c>
      <c r="T526" s="8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tr">
        <f t="shared" si="50"/>
        <v>technology</v>
      </c>
      <c r="P527" t="str">
        <f t="shared" si="51"/>
        <v>wearables</v>
      </c>
      <c r="Q527" s="4">
        <f t="shared" si="48"/>
        <v>0.84190476190476193</v>
      </c>
      <c r="R527">
        <f t="shared" si="49"/>
        <v>915.5</v>
      </c>
      <c r="S527" s="8">
        <f t="shared" si="52"/>
        <v>40505.25</v>
      </c>
      <c r="T527" s="8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tr">
        <f t="shared" si="50"/>
        <v>theater</v>
      </c>
      <c r="P528" t="str">
        <f t="shared" si="51"/>
        <v>plays</v>
      </c>
      <c r="Q528" s="4">
        <f t="shared" si="48"/>
        <v>1.5595180722891566</v>
      </c>
      <c r="R528">
        <f t="shared" si="49"/>
        <v>6545.5</v>
      </c>
      <c r="S528" s="8">
        <f t="shared" si="52"/>
        <v>42364.25</v>
      </c>
      <c r="T528" s="8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tr">
        <f t="shared" si="50"/>
        <v>film &amp; video</v>
      </c>
      <c r="P529" t="str">
        <f t="shared" si="51"/>
        <v>animation</v>
      </c>
      <c r="Q529" s="4">
        <f t="shared" si="48"/>
        <v>0.99619450317124736</v>
      </c>
      <c r="R529">
        <f t="shared" si="49"/>
        <v>97280</v>
      </c>
      <c r="S529" s="8">
        <f t="shared" si="52"/>
        <v>42405.25</v>
      </c>
      <c r="T529" s="8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tr">
        <f t="shared" si="50"/>
        <v>music</v>
      </c>
      <c r="P530" t="str">
        <f t="shared" si="51"/>
        <v>indie rock</v>
      </c>
      <c r="Q530" s="4">
        <f t="shared" si="48"/>
        <v>0.80300000000000005</v>
      </c>
      <c r="R530">
        <f t="shared" si="49"/>
        <v>3653.5</v>
      </c>
      <c r="S530" s="8">
        <f t="shared" si="52"/>
        <v>41601.25</v>
      </c>
      <c r="T530" s="8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tr">
        <f t="shared" si="50"/>
        <v>games</v>
      </c>
      <c r="P531" t="str">
        <f t="shared" si="51"/>
        <v>video games</v>
      </c>
      <c r="Q531" s="4">
        <f t="shared" si="48"/>
        <v>0.11254901960784314</v>
      </c>
      <c r="R531">
        <f t="shared" si="49"/>
        <v>291.5</v>
      </c>
      <c r="S531" s="8">
        <f t="shared" si="52"/>
        <v>41769.208333333336</v>
      </c>
      <c r="T531" s="8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tr">
        <f t="shared" si="50"/>
        <v>publishing</v>
      </c>
      <c r="P532" t="str">
        <f t="shared" si="51"/>
        <v>fiction</v>
      </c>
      <c r="Q532" s="4">
        <f t="shared" si="48"/>
        <v>0.91740952380952379</v>
      </c>
      <c r="R532">
        <f t="shared" si="49"/>
        <v>49056</v>
      </c>
      <c r="S532" s="8">
        <f t="shared" si="52"/>
        <v>40421.208333333336</v>
      </c>
      <c r="T532" s="8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tr">
        <f t="shared" si="50"/>
        <v>games</v>
      </c>
      <c r="P533" t="str">
        <f t="shared" si="51"/>
        <v>video games</v>
      </c>
      <c r="Q533" s="4">
        <f t="shared" si="48"/>
        <v>0.95521156936261387</v>
      </c>
      <c r="R533">
        <f t="shared" si="49"/>
        <v>90989</v>
      </c>
      <c r="S533" s="8">
        <f t="shared" si="52"/>
        <v>41589.25</v>
      </c>
      <c r="T533" s="8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tr">
        <f t="shared" si="50"/>
        <v>theater</v>
      </c>
      <c r="P534" t="str">
        <f t="shared" si="51"/>
        <v>plays</v>
      </c>
      <c r="Q534" s="4">
        <f t="shared" si="48"/>
        <v>5.0287499999999996</v>
      </c>
      <c r="R534">
        <f t="shared" si="49"/>
        <v>4086</v>
      </c>
      <c r="S534" s="8">
        <f t="shared" si="52"/>
        <v>43125.25</v>
      </c>
      <c r="T534" s="8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tr">
        <f t="shared" si="50"/>
        <v>music</v>
      </c>
      <c r="P535" t="str">
        <f t="shared" si="51"/>
        <v>indie rock</v>
      </c>
      <c r="Q535" s="4">
        <f t="shared" si="48"/>
        <v>1.5924394463667819</v>
      </c>
      <c r="R535">
        <f t="shared" si="49"/>
        <v>93152</v>
      </c>
      <c r="S535" s="8">
        <f t="shared" si="52"/>
        <v>41479.208333333336</v>
      </c>
      <c r="T535" s="8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tr">
        <f t="shared" si="50"/>
        <v>film &amp; video</v>
      </c>
      <c r="P536" t="str">
        <f t="shared" si="51"/>
        <v>drama</v>
      </c>
      <c r="Q536" s="4">
        <f t="shared" si="48"/>
        <v>0.15022446689113356</v>
      </c>
      <c r="R536">
        <f t="shared" si="49"/>
        <v>6814</v>
      </c>
      <c r="S536" s="8">
        <f t="shared" si="52"/>
        <v>43329.208333333328</v>
      </c>
      <c r="T536" s="8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tr">
        <f t="shared" si="50"/>
        <v>theater</v>
      </c>
      <c r="P537" t="str">
        <f t="shared" si="51"/>
        <v>plays</v>
      </c>
      <c r="Q537" s="4">
        <f t="shared" si="48"/>
        <v>4.820384615384615</v>
      </c>
      <c r="R537">
        <f t="shared" si="49"/>
        <v>6367.5</v>
      </c>
      <c r="S537" s="8">
        <f t="shared" si="52"/>
        <v>43259.208333333328</v>
      </c>
      <c r="T537" s="8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tr">
        <f t="shared" si="50"/>
        <v>publishing</v>
      </c>
      <c r="P538" t="str">
        <f t="shared" si="51"/>
        <v>fiction</v>
      </c>
      <c r="Q538" s="4">
        <f t="shared" si="48"/>
        <v>1.4996938775510205</v>
      </c>
      <c r="R538">
        <f t="shared" si="49"/>
        <v>7418.5</v>
      </c>
      <c r="S538" s="8">
        <f t="shared" si="52"/>
        <v>40414.208333333336</v>
      </c>
      <c r="T538" s="8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tr">
        <f t="shared" si="50"/>
        <v>film &amp; video</v>
      </c>
      <c r="P539" t="str">
        <f t="shared" si="51"/>
        <v>documentary</v>
      </c>
      <c r="Q539" s="4">
        <f t="shared" si="48"/>
        <v>1.1722156398104266</v>
      </c>
      <c r="R539">
        <f t="shared" si="49"/>
        <v>49993.5</v>
      </c>
      <c r="S539" s="8">
        <f t="shared" si="52"/>
        <v>43342.208333333328</v>
      </c>
      <c r="T539" s="8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tr">
        <f t="shared" si="50"/>
        <v>games</v>
      </c>
      <c r="P540" t="str">
        <f t="shared" si="51"/>
        <v>mobile games</v>
      </c>
      <c r="Q540" s="4">
        <f t="shared" si="48"/>
        <v>0.37695968274950431</v>
      </c>
      <c r="R540">
        <f t="shared" si="49"/>
        <v>29165</v>
      </c>
      <c r="S540" s="8">
        <f t="shared" si="52"/>
        <v>41539.208333333336</v>
      </c>
      <c r="T540" s="8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tr">
        <f t="shared" si="50"/>
        <v>food</v>
      </c>
      <c r="P541" t="str">
        <f t="shared" si="51"/>
        <v>food trucks</v>
      </c>
      <c r="Q541" s="4">
        <f t="shared" si="48"/>
        <v>0.72653061224489801</v>
      </c>
      <c r="R541">
        <f t="shared" si="49"/>
        <v>3598.5</v>
      </c>
      <c r="S541" s="8">
        <f t="shared" si="52"/>
        <v>43647.208333333328</v>
      </c>
      <c r="T541" s="8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tr">
        <f t="shared" si="50"/>
        <v>photography</v>
      </c>
      <c r="P542" t="str">
        <f t="shared" si="51"/>
        <v>photography books</v>
      </c>
      <c r="Q542" s="4">
        <f t="shared" si="48"/>
        <v>2.6598113207547169</v>
      </c>
      <c r="R542">
        <f t="shared" si="49"/>
        <v>7172</v>
      </c>
      <c r="S542" s="8">
        <f t="shared" si="52"/>
        <v>43225.208333333328</v>
      </c>
      <c r="T542" s="8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tr">
        <f t="shared" si="50"/>
        <v>games</v>
      </c>
      <c r="P543" t="str">
        <f t="shared" si="51"/>
        <v>mobile games</v>
      </c>
      <c r="Q543" s="4">
        <f t="shared" si="48"/>
        <v>0.24205617977528091</v>
      </c>
      <c r="R543">
        <f t="shared" si="49"/>
        <v>21740.5</v>
      </c>
      <c r="S543" s="8">
        <f t="shared" si="52"/>
        <v>42165.208333333328</v>
      </c>
      <c r="T543" s="8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tr">
        <f t="shared" si="50"/>
        <v>music</v>
      </c>
      <c r="P544" t="str">
        <f t="shared" si="51"/>
        <v>indie rock</v>
      </c>
      <c r="Q544" s="4">
        <f t="shared" si="48"/>
        <v>2.5064935064935064E-2</v>
      </c>
      <c r="R544">
        <f t="shared" si="49"/>
        <v>989.5</v>
      </c>
      <c r="S544" s="8">
        <f t="shared" si="52"/>
        <v>42391.25</v>
      </c>
      <c r="T544" s="8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tr">
        <f t="shared" si="50"/>
        <v>games</v>
      </c>
      <c r="P545" t="str">
        <f t="shared" si="51"/>
        <v>video games</v>
      </c>
      <c r="Q545" s="4">
        <f t="shared" si="48"/>
        <v>0.1632979976442874</v>
      </c>
      <c r="R545">
        <f t="shared" si="49"/>
        <v>7022</v>
      </c>
      <c r="S545" s="8">
        <f t="shared" si="52"/>
        <v>41528.208333333336</v>
      </c>
      <c r="T545" s="8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tr">
        <f t="shared" si="50"/>
        <v>music</v>
      </c>
      <c r="P546" t="str">
        <f t="shared" si="51"/>
        <v>rock</v>
      </c>
      <c r="Q546" s="4">
        <f t="shared" si="48"/>
        <v>2.7650000000000001</v>
      </c>
      <c r="R546">
        <f t="shared" si="49"/>
        <v>3913</v>
      </c>
      <c r="S546" s="8">
        <f t="shared" si="52"/>
        <v>42377.25</v>
      </c>
      <c r="T546" s="8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tr">
        <f t="shared" si="50"/>
        <v>theater</v>
      </c>
      <c r="P547" t="str">
        <f t="shared" si="51"/>
        <v>plays</v>
      </c>
      <c r="Q547" s="4">
        <f t="shared" si="48"/>
        <v>0.88803571428571426</v>
      </c>
      <c r="R547">
        <f t="shared" si="49"/>
        <v>83399.5</v>
      </c>
      <c r="S547" s="8">
        <f t="shared" si="52"/>
        <v>43824.25</v>
      </c>
      <c r="T547" s="8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tr">
        <f t="shared" si="50"/>
        <v>theater</v>
      </c>
      <c r="P548" t="str">
        <f t="shared" si="51"/>
        <v>plays</v>
      </c>
      <c r="Q548" s="4">
        <f t="shared" si="48"/>
        <v>1.6357142857142857</v>
      </c>
      <c r="R548">
        <f t="shared" si="49"/>
        <v>3479</v>
      </c>
      <c r="S548" s="8">
        <f t="shared" si="52"/>
        <v>43360.208333333328</v>
      </c>
      <c r="T548" s="8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tr">
        <f t="shared" si="50"/>
        <v>film &amp; video</v>
      </c>
      <c r="P549" t="str">
        <f t="shared" si="51"/>
        <v>drama</v>
      </c>
      <c r="Q549" s="4">
        <f t="shared" si="48"/>
        <v>9.69</v>
      </c>
      <c r="R549">
        <f t="shared" si="49"/>
        <v>6376.5</v>
      </c>
      <c r="S549" s="8">
        <f t="shared" si="52"/>
        <v>42029.25</v>
      </c>
      <c r="T549" s="8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tr">
        <f t="shared" si="50"/>
        <v>theater</v>
      </c>
      <c r="P550" t="str">
        <f t="shared" si="51"/>
        <v>plays</v>
      </c>
      <c r="Q550" s="4">
        <f t="shared" si="48"/>
        <v>2.7091376701966716</v>
      </c>
      <c r="R550">
        <f t="shared" si="49"/>
        <v>91029.5</v>
      </c>
      <c r="S550" s="8">
        <f t="shared" si="52"/>
        <v>42461.208333333328</v>
      </c>
      <c r="T550" s="8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tr">
        <f t="shared" si="50"/>
        <v>technology</v>
      </c>
      <c r="P551" t="str">
        <f t="shared" si="51"/>
        <v>wearables</v>
      </c>
      <c r="Q551" s="4">
        <f t="shared" si="48"/>
        <v>2.8421355932203389</v>
      </c>
      <c r="R551">
        <f t="shared" si="49"/>
        <v>42302.5</v>
      </c>
      <c r="S551" s="8">
        <f t="shared" si="52"/>
        <v>41422.208333333336</v>
      </c>
      <c r="T551" s="8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tr">
        <f t="shared" si="50"/>
        <v>music</v>
      </c>
      <c r="P552" t="str">
        <f t="shared" si="51"/>
        <v>indie rock</v>
      </c>
      <c r="Q552" s="4">
        <f t="shared" si="48"/>
        <v>0.04</v>
      </c>
      <c r="R552">
        <f t="shared" si="49"/>
        <v>2.5</v>
      </c>
      <c r="S552" s="8">
        <f t="shared" si="52"/>
        <v>40968.25</v>
      </c>
      <c r="T552" s="8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tr">
        <f t="shared" si="50"/>
        <v>technology</v>
      </c>
      <c r="P553" t="str">
        <f t="shared" si="51"/>
        <v>web</v>
      </c>
      <c r="Q553" s="4">
        <f t="shared" si="48"/>
        <v>0.58632981676846196</v>
      </c>
      <c r="R553">
        <f t="shared" si="49"/>
        <v>54188.5</v>
      </c>
      <c r="S553" s="8">
        <f t="shared" si="52"/>
        <v>41993.25</v>
      </c>
      <c r="T553" s="8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tr">
        <f t="shared" si="50"/>
        <v>theater</v>
      </c>
      <c r="P554" t="str">
        <f t="shared" si="51"/>
        <v>plays</v>
      </c>
      <c r="Q554" s="4">
        <f t="shared" si="48"/>
        <v>0.98511111111111116</v>
      </c>
      <c r="R554">
        <f t="shared" si="49"/>
        <v>4479</v>
      </c>
      <c r="S554" s="8">
        <f t="shared" si="52"/>
        <v>42700.25</v>
      </c>
      <c r="T554" s="8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tr">
        <f t="shared" si="50"/>
        <v>music</v>
      </c>
      <c r="P555" t="str">
        <f t="shared" si="51"/>
        <v>rock</v>
      </c>
      <c r="Q555" s="4">
        <f t="shared" si="48"/>
        <v>0.43975381008206332</v>
      </c>
      <c r="R555">
        <f t="shared" si="49"/>
        <v>38025</v>
      </c>
      <c r="S555" s="8">
        <f t="shared" si="52"/>
        <v>40545.25</v>
      </c>
      <c r="T555" s="8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tr">
        <f t="shared" si="50"/>
        <v>music</v>
      </c>
      <c r="P556" t="str">
        <f t="shared" si="51"/>
        <v>indie rock</v>
      </c>
      <c r="Q556" s="4">
        <f t="shared" si="48"/>
        <v>1.5166315789473683</v>
      </c>
      <c r="R556">
        <f t="shared" si="49"/>
        <v>7481</v>
      </c>
      <c r="S556" s="8">
        <f t="shared" si="52"/>
        <v>42723.25</v>
      </c>
      <c r="T556" s="8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tr">
        <f t="shared" si="50"/>
        <v>music</v>
      </c>
      <c r="P557" t="str">
        <f t="shared" si="51"/>
        <v>rock</v>
      </c>
      <c r="Q557" s="4">
        <f t="shared" si="48"/>
        <v>2.2363492063492063</v>
      </c>
      <c r="R557">
        <f t="shared" si="49"/>
        <v>7112</v>
      </c>
      <c r="S557" s="8">
        <f t="shared" si="52"/>
        <v>41731.208333333336</v>
      </c>
      <c r="T557" s="8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tr">
        <f t="shared" si="50"/>
        <v>publishing</v>
      </c>
      <c r="P558" t="str">
        <f t="shared" si="51"/>
        <v>translations</v>
      </c>
      <c r="Q558" s="4">
        <f t="shared" si="48"/>
        <v>2.3975</v>
      </c>
      <c r="R558">
        <f t="shared" si="49"/>
        <v>6294.5</v>
      </c>
      <c r="S558" s="8">
        <f t="shared" si="52"/>
        <v>40792.208333333336</v>
      </c>
      <c r="T558" s="8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tr">
        <f t="shared" si="50"/>
        <v>film &amp; video</v>
      </c>
      <c r="P559" t="str">
        <f t="shared" si="51"/>
        <v>science fiction</v>
      </c>
      <c r="Q559" s="4">
        <f t="shared" si="48"/>
        <v>1.9933333333333334</v>
      </c>
      <c r="R559">
        <f t="shared" si="49"/>
        <v>6090.5</v>
      </c>
      <c r="S559" s="8">
        <f t="shared" si="52"/>
        <v>42279.208333333328</v>
      </c>
      <c r="T559" s="8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tr">
        <f t="shared" si="50"/>
        <v>theater</v>
      </c>
      <c r="P560" t="str">
        <f t="shared" si="51"/>
        <v>plays</v>
      </c>
      <c r="Q560" s="4">
        <f t="shared" si="48"/>
        <v>1.373448275862069</v>
      </c>
      <c r="R560">
        <f t="shared" si="49"/>
        <v>4046</v>
      </c>
      <c r="S560" s="8">
        <f t="shared" si="52"/>
        <v>42424.25</v>
      </c>
      <c r="T560" s="8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tr">
        <f t="shared" si="50"/>
        <v>theater</v>
      </c>
      <c r="P561" t="str">
        <f t="shared" si="51"/>
        <v>plays</v>
      </c>
      <c r="Q561" s="4">
        <f t="shared" si="48"/>
        <v>1.009696106362773</v>
      </c>
      <c r="R561">
        <f t="shared" si="49"/>
        <v>53671.5</v>
      </c>
      <c r="S561" s="8">
        <f t="shared" si="52"/>
        <v>42584.208333333328</v>
      </c>
      <c r="T561" s="8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tr">
        <f t="shared" si="50"/>
        <v>film &amp; video</v>
      </c>
      <c r="P562" t="str">
        <f t="shared" si="51"/>
        <v>animation</v>
      </c>
      <c r="Q562" s="4">
        <f t="shared" si="48"/>
        <v>7.9416000000000002</v>
      </c>
      <c r="R562">
        <f t="shared" si="49"/>
        <v>81004.5</v>
      </c>
      <c r="S562" s="8">
        <f t="shared" si="52"/>
        <v>40865.25</v>
      </c>
      <c r="T562" s="8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tr">
        <f t="shared" si="50"/>
        <v>theater</v>
      </c>
      <c r="P563" t="str">
        <f t="shared" si="51"/>
        <v>plays</v>
      </c>
      <c r="Q563" s="4">
        <f t="shared" si="48"/>
        <v>3.6970000000000001</v>
      </c>
      <c r="R563">
        <f t="shared" si="49"/>
        <v>5644.5</v>
      </c>
      <c r="S563" s="8">
        <f t="shared" si="52"/>
        <v>40833.208333333336</v>
      </c>
      <c r="T563" s="8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tr">
        <f t="shared" si="50"/>
        <v>music</v>
      </c>
      <c r="P564" t="str">
        <f t="shared" si="51"/>
        <v>rock</v>
      </c>
      <c r="Q564" s="4">
        <f t="shared" si="48"/>
        <v>0.12818181818181817</v>
      </c>
      <c r="R564">
        <f t="shared" si="49"/>
        <v>647.5</v>
      </c>
      <c r="S564" s="8">
        <f t="shared" si="52"/>
        <v>43536.208333333328</v>
      </c>
      <c r="T564" s="8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tr">
        <f t="shared" si="50"/>
        <v>film &amp; video</v>
      </c>
      <c r="P565" t="str">
        <f t="shared" si="51"/>
        <v>documentary</v>
      </c>
      <c r="Q565" s="4">
        <f t="shared" si="48"/>
        <v>1.3802702702702703</v>
      </c>
      <c r="R565">
        <f t="shared" si="49"/>
        <v>2596</v>
      </c>
      <c r="S565" s="8">
        <f t="shared" si="52"/>
        <v>43417.25</v>
      </c>
      <c r="T565" s="8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tr">
        <f t="shared" si="50"/>
        <v>theater</v>
      </c>
      <c r="P566" t="str">
        <f t="shared" si="51"/>
        <v>plays</v>
      </c>
      <c r="Q566" s="4">
        <f t="shared" si="48"/>
        <v>0.83813278008298753</v>
      </c>
      <c r="R566">
        <f t="shared" si="49"/>
        <v>71591.5</v>
      </c>
      <c r="S566" s="8">
        <f t="shared" si="52"/>
        <v>42078.208333333328</v>
      </c>
      <c r="T566" s="8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tr">
        <f t="shared" si="50"/>
        <v>theater</v>
      </c>
      <c r="P567" t="str">
        <f t="shared" si="51"/>
        <v>plays</v>
      </c>
      <c r="Q567" s="4">
        <f t="shared" si="48"/>
        <v>2.0460063224446787</v>
      </c>
      <c r="R567">
        <f t="shared" si="49"/>
        <v>98881</v>
      </c>
      <c r="S567" s="8">
        <f t="shared" si="52"/>
        <v>40862.25</v>
      </c>
      <c r="T567" s="8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tr">
        <f t="shared" si="50"/>
        <v>music</v>
      </c>
      <c r="P568" t="str">
        <f t="shared" si="51"/>
        <v>electric music</v>
      </c>
      <c r="Q568" s="4">
        <f t="shared" si="48"/>
        <v>0.44344086021505374</v>
      </c>
      <c r="R568">
        <f t="shared" si="49"/>
        <v>2080.5</v>
      </c>
      <c r="S568" s="8">
        <f t="shared" si="52"/>
        <v>42424.25</v>
      </c>
      <c r="T568" s="8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tr">
        <f t="shared" si="50"/>
        <v>music</v>
      </c>
      <c r="P569" t="str">
        <f t="shared" si="51"/>
        <v>rock</v>
      </c>
      <c r="Q569" s="4">
        <f t="shared" si="48"/>
        <v>2.1860294117647059</v>
      </c>
      <c r="R569">
        <f t="shared" si="49"/>
        <v>7554.5</v>
      </c>
      <c r="S569" s="8">
        <f t="shared" si="52"/>
        <v>41830.208333333336</v>
      </c>
      <c r="T569" s="8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tr">
        <f t="shared" si="50"/>
        <v>theater</v>
      </c>
      <c r="P570" t="str">
        <f t="shared" si="51"/>
        <v>plays</v>
      </c>
      <c r="Q570" s="4">
        <f t="shared" si="48"/>
        <v>1.8603314917127072</v>
      </c>
      <c r="R570">
        <f t="shared" si="49"/>
        <v>69934</v>
      </c>
      <c r="S570" s="8">
        <f t="shared" si="52"/>
        <v>40374.208333333336</v>
      </c>
      <c r="T570" s="8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tr">
        <f t="shared" si="50"/>
        <v>film &amp; video</v>
      </c>
      <c r="P571" t="str">
        <f t="shared" si="51"/>
        <v>animation</v>
      </c>
      <c r="Q571" s="4">
        <f t="shared" si="48"/>
        <v>2.3733830845771142</v>
      </c>
      <c r="R571">
        <f t="shared" si="49"/>
        <v>24147</v>
      </c>
      <c r="S571" s="8">
        <f t="shared" si="52"/>
        <v>40554.25</v>
      </c>
      <c r="T571" s="8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tr">
        <f t="shared" si="50"/>
        <v>music</v>
      </c>
      <c r="P572" t="str">
        <f t="shared" si="51"/>
        <v>rock</v>
      </c>
      <c r="Q572" s="4">
        <f t="shared" si="48"/>
        <v>3.0565384615384614</v>
      </c>
      <c r="R572">
        <f t="shared" si="49"/>
        <v>49044.5</v>
      </c>
      <c r="S572" s="8">
        <f t="shared" si="52"/>
        <v>41993.25</v>
      </c>
      <c r="T572" s="8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tr">
        <f t="shared" si="50"/>
        <v>film &amp; video</v>
      </c>
      <c r="P573" t="str">
        <f t="shared" si="51"/>
        <v>shorts</v>
      </c>
      <c r="Q573" s="4">
        <f t="shared" si="48"/>
        <v>0.94142857142857139</v>
      </c>
      <c r="R573">
        <f t="shared" si="49"/>
        <v>1665</v>
      </c>
      <c r="S573" s="8">
        <f t="shared" si="52"/>
        <v>42174.208333333328</v>
      </c>
      <c r="T573" s="8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tr">
        <f t="shared" si="50"/>
        <v>music</v>
      </c>
      <c r="P574" t="str">
        <f t="shared" si="51"/>
        <v>rock</v>
      </c>
      <c r="Q574" s="4">
        <f t="shared" si="48"/>
        <v>0.54400000000000004</v>
      </c>
      <c r="R574">
        <f t="shared" si="49"/>
        <v>2495</v>
      </c>
      <c r="S574" s="8">
        <f t="shared" si="52"/>
        <v>42275.208333333328</v>
      </c>
      <c r="T574" s="8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tr">
        <f t="shared" si="50"/>
        <v>journalism</v>
      </c>
      <c r="P575" t="str">
        <f t="shared" si="51"/>
        <v>audio</v>
      </c>
      <c r="Q575" s="4">
        <f t="shared" si="48"/>
        <v>1.1188059701492536</v>
      </c>
      <c r="R575">
        <f t="shared" si="49"/>
        <v>3898</v>
      </c>
      <c r="S575" s="8">
        <f t="shared" si="52"/>
        <v>41761.208333333336</v>
      </c>
      <c r="T575" s="8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tr">
        <f t="shared" si="50"/>
        <v>food</v>
      </c>
      <c r="P576" t="str">
        <f t="shared" si="51"/>
        <v>food trucks</v>
      </c>
      <c r="Q576" s="4">
        <f t="shared" si="48"/>
        <v>3.6914814814814814</v>
      </c>
      <c r="R576">
        <f t="shared" si="49"/>
        <v>5055.5</v>
      </c>
      <c r="S576" s="8">
        <f t="shared" si="52"/>
        <v>43806.25</v>
      </c>
      <c r="T576" s="8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tr">
        <f t="shared" si="50"/>
        <v>theater</v>
      </c>
      <c r="P577" t="str">
        <f t="shared" si="51"/>
        <v>plays</v>
      </c>
      <c r="Q577" s="4">
        <f t="shared" si="48"/>
        <v>0.62930372148859548</v>
      </c>
      <c r="R577">
        <f t="shared" si="49"/>
        <v>26489.5</v>
      </c>
      <c r="S577" s="8">
        <f t="shared" si="52"/>
        <v>41779.208333333336</v>
      </c>
      <c r="T577" s="8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tr">
        <f t="shared" si="50"/>
        <v>theater</v>
      </c>
      <c r="P578" t="str">
        <f t="shared" si="51"/>
        <v>plays</v>
      </c>
      <c r="Q578" s="4">
        <f t="shared" ref="Q578:Q641" si="54">E578/D578</f>
        <v>0.6492783505154639</v>
      </c>
      <c r="R578">
        <f t="shared" ref="R578:R641" si="55">AVERAGE(E578,G578)</f>
        <v>3181</v>
      </c>
      <c r="S578" s="8">
        <f t="shared" si="52"/>
        <v>43040.208333333328</v>
      </c>
      <c r="T578" s="8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tr">
        <f t="shared" ref="O579:O642" si="56">LEFT(N579, FIND("/",  N579, 1) -1)</f>
        <v>music</v>
      </c>
      <c r="P579" t="str">
        <f t="shared" ref="P579:P642" si="57">RIGHT(N579,LEN(N579)-SEARCH("/",N579))</f>
        <v>jazz</v>
      </c>
      <c r="Q579" s="4">
        <f t="shared" si="54"/>
        <v>0.18853658536585366</v>
      </c>
      <c r="R579">
        <f t="shared" si="55"/>
        <v>791.5</v>
      </c>
      <c r="S579" s="8">
        <f t="shared" ref="S579:S642" si="58">IF(J579&lt;&gt;"", (J579/86400) + DATE(1970, 1, 1), "")</f>
        <v>40613.25</v>
      </c>
      <c r="T579" s="8">
        <f t="shared" ref="T579:T642" si="59">IF(K579&lt;&gt;"", (K579/86400) + DATE(1970, 1, 1), "")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tr">
        <f t="shared" si="56"/>
        <v>film &amp; video</v>
      </c>
      <c r="P580" t="str">
        <f t="shared" si="57"/>
        <v>science fiction</v>
      </c>
      <c r="Q580" s="4">
        <f t="shared" si="54"/>
        <v>0.1675440414507772</v>
      </c>
      <c r="R580">
        <f t="shared" si="55"/>
        <v>8206.5</v>
      </c>
      <c r="S580" s="8">
        <f t="shared" si="58"/>
        <v>40878.25</v>
      </c>
      <c r="T580" s="8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tr">
        <f t="shared" si="56"/>
        <v>music</v>
      </c>
      <c r="P581" t="str">
        <f t="shared" si="57"/>
        <v>jazz</v>
      </c>
      <c r="Q581" s="4">
        <f t="shared" si="54"/>
        <v>1.0111290322580646</v>
      </c>
      <c r="R581">
        <f t="shared" si="55"/>
        <v>3178</v>
      </c>
      <c r="S581" s="8">
        <f t="shared" si="58"/>
        <v>40762.208333333336</v>
      </c>
      <c r="T581" s="8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tr">
        <f t="shared" si="56"/>
        <v>theater</v>
      </c>
      <c r="P582" t="str">
        <f t="shared" si="57"/>
        <v>plays</v>
      </c>
      <c r="Q582" s="4">
        <f t="shared" si="54"/>
        <v>3.4150228310502282</v>
      </c>
      <c r="R582">
        <f t="shared" si="55"/>
        <v>76347</v>
      </c>
      <c r="S582" s="8">
        <f t="shared" si="58"/>
        <v>41696.25</v>
      </c>
      <c r="T582" s="8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tr">
        <f t="shared" si="56"/>
        <v>technology</v>
      </c>
      <c r="P583" t="str">
        <f t="shared" si="57"/>
        <v>web</v>
      </c>
      <c r="Q583" s="4">
        <f t="shared" si="54"/>
        <v>0.64016666666666666</v>
      </c>
      <c r="R583">
        <f t="shared" si="55"/>
        <v>1956</v>
      </c>
      <c r="S583" s="8">
        <f t="shared" si="58"/>
        <v>40662.208333333336</v>
      </c>
      <c r="T583" s="8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tr">
        <f t="shared" si="56"/>
        <v>games</v>
      </c>
      <c r="P584" t="str">
        <f t="shared" si="57"/>
        <v>video games</v>
      </c>
      <c r="Q584" s="4">
        <f t="shared" si="54"/>
        <v>0.5208045977011494</v>
      </c>
      <c r="R584">
        <f t="shared" si="55"/>
        <v>2286.5</v>
      </c>
      <c r="S584" s="8">
        <f t="shared" si="58"/>
        <v>42165.208333333328</v>
      </c>
      <c r="T584" s="8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tr">
        <f t="shared" si="56"/>
        <v>film &amp; video</v>
      </c>
      <c r="P585" t="str">
        <f t="shared" si="57"/>
        <v>documentary</v>
      </c>
      <c r="Q585" s="4">
        <f t="shared" si="54"/>
        <v>3.2240211640211642</v>
      </c>
      <c r="R585">
        <f t="shared" si="55"/>
        <v>30921.5</v>
      </c>
      <c r="S585" s="8">
        <f t="shared" si="58"/>
        <v>40959.25</v>
      </c>
      <c r="T585" s="8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tr">
        <f t="shared" si="56"/>
        <v>technology</v>
      </c>
      <c r="P586" t="str">
        <f t="shared" si="57"/>
        <v>web</v>
      </c>
      <c r="Q586" s="4">
        <f t="shared" si="54"/>
        <v>1.1950810185185186</v>
      </c>
      <c r="R586">
        <f t="shared" si="55"/>
        <v>52434</v>
      </c>
      <c r="S586" s="8">
        <f t="shared" si="58"/>
        <v>41024.208333333336</v>
      </c>
      <c r="T586" s="8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tr">
        <f t="shared" si="56"/>
        <v>publishing</v>
      </c>
      <c r="P587" t="str">
        <f t="shared" si="57"/>
        <v>translations</v>
      </c>
      <c r="Q587" s="4">
        <f t="shared" si="54"/>
        <v>1.4679775280898877</v>
      </c>
      <c r="R587">
        <f t="shared" si="55"/>
        <v>6600.5</v>
      </c>
      <c r="S587" s="8">
        <f t="shared" si="58"/>
        <v>40255.208333333336</v>
      </c>
      <c r="T587" s="8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tr">
        <f t="shared" si="56"/>
        <v>music</v>
      </c>
      <c r="P588" t="str">
        <f t="shared" si="57"/>
        <v>rock</v>
      </c>
      <c r="Q588" s="4">
        <f t="shared" si="54"/>
        <v>9.5057142857142853</v>
      </c>
      <c r="R588">
        <f t="shared" si="55"/>
        <v>3392</v>
      </c>
      <c r="S588" s="8">
        <f t="shared" si="58"/>
        <v>40499.25</v>
      </c>
      <c r="T588" s="8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tr">
        <f t="shared" si="56"/>
        <v>food</v>
      </c>
      <c r="P589" t="str">
        <f t="shared" si="57"/>
        <v>food trucks</v>
      </c>
      <c r="Q589" s="4">
        <f t="shared" si="54"/>
        <v>0.72893617021276591</v>
      </c>
      <c r="R589">
        <f t="shared" si="55"/>
        <v>3504</v>
      </c>
      <c r="S589" s="8">
        <f t="shared" si="58"/>
        <v>43484.25</v>
      </c>
      <c r="T589" s="8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tr">
        <f t="shared" si="56"/>
        <v>theater</v>
      </c>
      <c r="P590" t="str">
        <f t="shared" si="57"/>
        <v>plays</v>
      </c>
      <c r="Q590" s="4">
        <f t="shared" si="54"/>
        <v>0.7900824873096447</v>
      </c>
      <c r="R590">
        <f t="shared" si="55"/>
        <v>62942.5</v>
      </c>
      <c r="S590" s="8">
        <f t="shared" si="58"/>
        <v>40262.208333333336</v>
      </c>
      <c r="T590" s="8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tr">
        <f t="shared" si="56"/>
        <v>film &amp; video</v>
      </c>
      <c r="P591" t="str">
        <f t="shared" si="57"/>
        <v>documentary</v>
      </c>
      <c r="Q591" s="4">
        <f t="shared" si="54"/>
        <v>0.64721518987341775</v>
      </c>
      <c r="R591">
        <f t="shared" si="55"/>
        <v>2607.5</v>
      </c>
      <c r="S591" s="8">
        <f t="shared" si="58"/>
        <v>42190.208333333328</v>
      </c>
      <c r="T591" s="8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tr">
        <f t="shared" si="56"/>
        <v>publishing</v>
      </c>
      <c r="P592" t="str">
        <f t="shared" si="57"/>
        <v>radio &amp; podcasts</v>
      </c>
      <c r="Q592" s="4">
        <f t="shared" si="54"/>
        <v>0.82028169014084507</v>
      </c>
      <c r="R592">
        <f t="shared" si="55"/>
        <v>2955</v>
      </c>
      <c r="S592" s="8">
        <f t="shared" si="58"/>
        <v>41994.25</v>
      </c>
      <c r="T592" s="8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tr">
        <f t="shared" si="56"/>
        <v>games</v>
      </c>
      <c r="P593" t="str">
        <f t="shared" si="57"/>
        <v>video games</v>
      </c>
      <c r="Q593" s="4">
        <f t="shared" si="54"/>
        <v>10.376666666666667</v>
      </c>
      <c r="R593">
        <f t="shared" si="55"/>
        <v>3164</v>
      </c>
      <c r="S593" s="8">
        <f t="shared" si="58"/>
        <v>40373.208333333336</v>
      </c>
      <c r="T593" s="8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tr">
        <f t="shared" si="56"/>
        <v>theater</v>
      </c>
      <c r="P594" t="str">
        <f t="shared" si="57"/>
        <v>plays</v>
      </c>
      <c r="Q594" s="4">
        <f t="shared" si="54"/>
        <v>0.12910076530612244</v>
      </c>
      <c r="R594">
        <f t="shared" si="55"/>
        <v>10248</v>
      </c>
      <c r="S594" s="8">
        <f t="shared" si="58"/>
        <v>41789.208333333336</v>
      </c>
      <c r="T594" s="8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tr">
        <f t="shared" si="56"/>
        <v>film &amp; video</v>
      </c>
      <c r="P595" t="str">
        <f t="shared" si="57"/>
        <v>animation</v>
      </c>
      <c r="Q595" s="4">
        <f t="shared" si="54"/>
        <v>1.5484210526315789</v>
      </c>
      <c r="R595">
        <f t="shared" si="55"/>
        <v>96147</v>
      </c>
      <c r="S595" s="8">
        <f t="shared" si="58"/>
        <v>41724.208333333336</v>
      </c>
      <c r="T595" s="8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tr">
        <f t="shared" si="56"/>
        <v>theater</v>
      </c>
      <c r="P596" t="str">
        <f t="shared" si="57"/>
        <v>plays</v>
      </c>
      <c r="Q596" s="4">
        <f t="shared" si="54"/>
        <v>7.0991735537190084E-2</v>
      </c>
      <c r="R596">
        <f t="shared" si="55"/>
        <v>5662</v>
      </c>
      <c r="S596" s="8">
        <f t="shared" si="58"/>
        <v>42548.208333333328</v>
      </c>
      <c r="T596" s="8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tr">
        <f t="shared" si="56"/>
        <v>theater</v>
      </c>
      <c r="P597" t="str">
        <f t="shared" si="57"/>
        <v>plays</v>
      </c>
      <c r="Q597" s="4">
        <f t="shared" si="54"/>
        <v>2.0852773826458035</v>
      </c>
      <c r="R597">
        <f t="shared" si="55"/>
        <v>74112</v>
      </c>
      <c r="S597" s="8">
        <f t="shared" si="58"/>
        <v>40253.208333333336</v>
      </c>
      <c r="T597" s="8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tr">
        <f t="shared" si="56"/>
        <v>film &amp; video</v>
      </c>
      <c r="P598" t="str">
        <f t="shared" si="57"/>
        <v>drama</v>
      </c>
      <c r="Q598" s="4">
        <f t="shared" si="54"/>
        <v>0.99683544303797467</v>
      </c>
      <c r="R598">
        <f t="shared" si="55"/>
        <v>4029</v>
      </c>
      <c r="S598" s="8">
        <f t="shared" si="58"/>
        <v>42434.25</v>
      </c>
      <c r="T598" s="8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tr">
        <f t="shared" si="56"/>
        <v>theater</v>
      </c>
      <c r="P599" t="str">
        <f t="shared" si="57"/>
        <v>plays</v>
      </c>
      <c r="Q599" s="4">
        <f t="shared" si="54"/>
        <v>2.0159756097560977</v>
      </c>
      <c r="R599">
        <f t="shared" si="55"/>
        <v>75483.5</v>
      </c>
      <c r="S599" s="8">
        <f t="shared" si="58"/>
        <v>43786.25</v>
      </c>
      <c r="T599" s="8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tr">
        <f t="shared" si="56"/>
        <v>music</v>
      </c>
      <c r="P600" t="str">
        <f t="shared" si="57"/>
        <v>rock</v>
      </c>
      <c r="Q600" s="4">
        <f t="shared" si="54"/>
        <v>1.6209032258064515</v>
      </c>
      <c r="R600">
        <f t="shared" si="55"/>
        <v>89138.5</v>
      </c>
      <c r="S600" s="8">
        <f t="shared" si="58"/>
        <v>40344.208333333336</v>
      </c>
      <c r="T600" s="8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tr">
        <f t="shared" si="56"/>
        <v>film &amp; video</v>
      </c>
      <c r="P601" t="str">
        <f t="shared" si="57"/>
        <v>documentary</v>
      </c>
      <c r="Q601" s="4">
        <f t="shared" si="54"/>
        <v>3.6436208125445471E-2</v>
      </c>
      <c r="R601">
        <f t="shared" si="55"/>
        <v>2597</v>
      </c>
      <c r="S601" s="8">
        <f t="shared" si="58"/>
        <v>42047.25</v>
      </c>
      <c r="T601" s="8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tr">
        <f t="shared" si="56"/>
        <v>food</v>
      </c>
      <c r="P602" t="str">
        <f t="shared" si="57"/>
        <v>food trucks</v>
      </c>
      <c r="Q602" s="4">
        <f t="shared" si="54"/>
        <v>0.05</v>
      </c>
      <c r="R602">
        <f t="shared" si="55"/>
        <v>3</v>
      </c>
      <c r="S602" s="8">
        <f t="shared" si="58"/>
        <v>41485.208333333336</v>
      </c>
      <c r="T602" s="8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tr">
        <f t="shared" si="56"/>
        <v>technology</v>
      </c>
      <c r="P603" t="str">
        <f t="shared" si="57"/>
        <v>wearables</v>
      </c>
      <c r="Q603" s="4">
        <f t="shared" si="54"/>
        <v>2.0663492063492064</v>
      </c>
      <c r="R603">
        <f t="shared" si="55"/>
        <v>6606</v>
      </c>
      <c r="S603" s="8">
        <f t="shared" si="58"/>
        <v>41789.208333333336</v>
      </c>
      <c r="T603" s="8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tr">
        <f t="shared" si="56"/>
        <v>theater</v>
      </c>
      <c r="P604" t="str">
        <f t="shared" si="57"/>
        <v>plays</v>
      </c>
      <c r="Q604" s="4">
        <f t="shared" si="54"/>
        <v>1.2823628691983122</v>
      </c>
      <c r="R604">
        <f t="shared" si="55"/>
        <v>46158</v>
      </c>
      <c r="S604" s="8">
        <f t="shared" si="58"/>
        <v>42160.208333333328</v>
      </c>
      <c r="T604" s="8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tr">
        <f t="shared" si="56"/>
        <v>theater</v>
      </c>
      <c r="P605" t="str">
        <f t="shared" si="57"/>
        <v>plays</v>
      </c>
      <c r="Q605" s="4">
        <f t="shared" si="54"/>
        <v>1.1966037735849056</v>
      </c>
      <c r="R605">
        <f t="shared" si="55"/>
        <v>3222</v>
      </c>
      <c r="S605" s="8">
        <f t="shared" si="58"/>
        <v>43573.208333333328</v>
      </c>
      <c r="T605" s="8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tr">
        <f t="shared" si="56"/>
        <v>theater</v>
      </c>
      <c r="P606" t="str">
        <f t="shared" si="57"/>
        <v>plays</v>
      </c>
      <c r="Q606" s="4">
        <f t="shared" si="54"/>
        <v>1.7073055242390078</v>
      </c>
      <c r="R606">
        <f t="shared" si="55"/>
        <v>77147.5</v>
      </c>
      <c r="S606" s="8">
        <f t="shared" si="58"/>
        <v>40565.25</v>
      </c>
      <c r="T606" s="8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tr">
        <f t="shared" si="56"/>
        <v>publishing</v>
      </c>
      <c r="P607" t="str">
        <f t="shared" si="57"/>
        <v>nonfiction</v>
      </c>
      <c r="Q607" s="4">
        <f t="shared" si="54"/>
        <v>1.8721212121212121</v>
      </c>
      <c r="R607">
        <f t="shared" si="55"/>
        <v>3142.5</v>
      </c>
      <c r="S607" s="8">
        <f t="shared" si="58"/>
        <v>42280.208333333328</v>
      </c>
      <c r="T607" s="8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tr">
        <f t="shared" si="56"/>
        <v>music</v>
      </c>
      <c r="P608" t="str">
        <f t="shared" si="57"/>
        <v>rock</v>
      </c>
      <c r="Q608" s="4">
        <f t="shared" si="54"/>
        <v>1.8838235294117647</v>
      </c>
      <c r="R608">
        <f t="shared" si="55"/>
        <v>3282.5</v>
      </c>
      <c r="S608" s="8">
        <f t="shared" si="58"/>
        <v>42436.25</v>
      </c>
      <c r="T608" s="8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tr">
        <f t="shared" si="56"/>
        <v>food</v>
      </c>
      <c r="P609" t="str">
        <f t="shared" si="57"/>
        <v>food trucks</v>
      </c>
      <c r="Q609" s="4">
        <f t="shared" si="54"/>
        <v>1.3129869186046512</v>
      </c>
      <c r="R609">
        <f t="shared" si="55"/>
        <v>91448.5</v>
      </c>
      <c r="S609" s="8">
        <f t="shared" si="58"/>
        <v>41721.208333333336</v>
      </c>
      <c r="T609" s="8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tr">
        <f t="shared" si="56"/>
        <v>music</v>
      </c>
      <c r="P610" t="str">
        <f t="shared" si="57"/>
        <v>jazz</v>
      </c>
      <c r="Q610" s="4">
        <f t="shared" si="54"/>
        <v>2.8397435897435899</v>
      </c>
      <c r="R610">
        <f t="shared" si="55"/>
        <v>5695.5</v>
      </c>
      <c r="S610" s="8">
        <f t="shared" si="58"/>
        <v>43530.25</v>
      </c>
      <c r="T610" s="8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tr">
        <f t="shared" si="56"/>
        <v>film &amp; video</v>
      </c>
      <c r="P611" t="str">
        <f t="shared" si="57"/>
        <v>science fiction</v>
      </c>
      <c r="Q611" s="4">
        <f t="shared" si="54"/>
        <v>1.2041999999999999</v>
      </c>
      <c r="R611">
        <f t="shared" si="55"/>
        <v>6079.5</v>
      </c>
      <c r="S611" s="8">
        <f t="shared" si="58"/>
        <v>43481.25</v>
      </c>
      <c r="T611" s="8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tr">
        <f t="shared" si="56"/>
        <v>theater</v>
      </c>
      <c r="P612" t="str">
        <f t="shared" si="57"/>
        <v>plays</v>
      </c>
      <c r="Q612" s="4">
        <f t="shared" si="54"/>
        <v>4.1905607476635511</v>
      </c>
      <c r="R612">
        <f t="shared" si="55"/>
        <v>92881</v>
      </c>
      <c r="S612" s="8">
        <f t="shared" si="58"/>
        <v>41259.25</v>
      </c>
      <c r="T612" s="8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tr">
        <f t="shared" si="56"/>
        <v>theater</v>
      </c>
      <c r="P613" t="str">
        <f t="shared" si="57"/>
        <v>plays</v>
      </c>
      <c r="Q613" s="4">
        <f t="shared" si="54"/>
        <v>0.13853658536585367</v>
      </c>
      <c r="R613">
        <f t="shared" si="55"/>
        <v>575.5</v>
      </c>
      <c r="S613" s="8">
        <f t="shared" si="58"/>
        <v>41480.208333333336</v>
      </c>
      <c r="T613" s="8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tr">
        <f t="shared" si="56"/>
        <v>music</v>
      </c>
      <c r="P614" t="str">
        <f t="shared" si="57"/>
        <v>electric music</v>
      </c>
      <c r="Q614" s="4">
        <f t="shared" si="54"/>
        <v>1.3943548387096774</v>
      </c>
      <c r="R614">
        <f t="shared" si="55"/>
        <v>4418.5</v>
      </c>
      <c r="S614" s="8">
        <f t="shared" si="58"/>
        <v>40474.208333333336</v>
      </c>
      <c r="T614" s="8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tr">
        <f t="shared" si="56"/>
        <v>theater</v>
      </c>
      <c r="P615" t="str">
        <f t="shared" si="57"/>
        <v>plays</v>
      </c>
      <c r="Q615" s="4">
        <f t="shared" si="54"/>
        <v>1.74</v>
      </c>
      <c r="R615">
        <f t="shared" si="55"/>
        <v>970</v>
      </c>
      <c r="S615" s="8">
        <f t="shared" si="58"/>
        <v>42973.208333333328</v>
      </c>
      <c r="T615" s="8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tr">
        <f t="shared" si="56"/>
        <v>theater</v>
      </c>
      <c r="P616" t="str">
        <f t="shared" si="57"/>
        <v>plays</v>
      </c>
      <c r="Q616" s="4">
        <f t="shared" si="54"/>
        <v>1.5549056603773586</v>
      </c>
      <c r="R616">
        <f t="shared" si="55"/>
        <v>20964</v>
      </c>
      <c r="S616" s="8">
        <f t="shared" si="58"/>
        <v>42746.25</v>
      </c>
      <c r="T616" s="8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tr">
        <f t="shared" si="56"/>
        <v>theater</v>
      </c>
      <c r="P617" t="str">
        <f t="shared" si="57"/>
        <v>plays</v>
      </c>
      <c r="Q617" s="4">
        <f t="shared" si="54"/>
        <v>1.7044705882352942</v>
      </c>
      <c r="R617">
        <f t="shared" si="55"/>
        <v>7329</v>
      </c>
      <c r="S617" s="8">
        <f t="shared" si="58"/>
        <v>42489.208333333328</v>
      </c>
      <c r="T617" s="8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tr">
        <f t="shared" si="56"/>
        <v>music</v>
      </c>
      <c r="P618" t="str">
        <f t="shared" si="57"/>
        <v>indie rock</v>
      </c>
      <c r="Q618" s="4">
        <f t="shared" si="54"/>
        <v>1.8951562500000001</v>
      </c>
      <c r="R618">
        <f t="shared" si="55"/>
        <v>6183.5</v>
      </c>
      <c r="S618" s="8">
        <f t="shared" si="58"/>
        <v>41537.208333333336</v>
      </c>
      <c r="T618" s="8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tr">
        <f t="shared" si="56"/>
        <v>theater</v>
      </c>
      <c r="P619" t="str">
        <f t="shared" si="57"/>
        <v>plays</v>
      </c>
      <c r="Q619" s="4">
        <f t="shared" si="54"/>
        <v>2.4971428571428573</v>
      </c>
      <c r="R619">
        <f t="shared" si="55"/>
        <v>1775.5</v>
      </c>
      <c r="S619" s="8">
        <f t="shared" si="58"/>
        <v>41794.208333333336</v>
      </c>
      <c r="T619" s="8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tr">
        <f t="shared" si="56"/>
        <v>publishing</v>
      </c>
      <c r="P620" t="str">
        <f t="shared" si="57"/>
        <v>nonfiction</v>
      </c>
      <c r="Q620" s="4">
        <f t="shared" si="54"/>
        <v>0.48860523665659616</v>
      </c>
      <c r="R620">
        <f t="shared" si="55"/>
        <v>49117.5</v>
      </c>
      <c r="S620" s="8">
        <f t="shared" si="58"/>
        <v>41396.208333333336</v>
      </c>
      <c r="T620" s="8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tr">
        <f t="shared" si="56"/>
        <v>theater</v>
      </c>
      <c r="P621" t="str">
        <f t="shared" si="57"/>
        <v>plays</v>
      </c>
      <c r="Q621" s="4">
        <f t="shared" si="54"/>
        <v>0.28461970393057684</v>
      </c>
      <c r="R621">
        <f t="shared" si="55"/>
        <v>28202.5</v>
      </c>
      <c r="S621" s="8">
        <f t="shared" si="58"/>
        <v>40669.208333333336</v>
      </c>
      <c r="T621" s="8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tr">
        <f t="shared" si="56"/>
        <v>photography</v>
      </c>
      <c r="P622" t="str">
        <f t="shared" si="57"/>
        <v>photography books</v>
      </c>
      <c r="Q622" s="4">
        <f t="shared" si="54"/>
        <v>2.6802325581395348</v>
      </c>
      <c r="R622">
        <f t="shared" si="55"/>
        <v>5826.5</v>
      </c>
      <c r="S622" s="8">
        <f t="shared" si="58"/>
        <v>42559.208333333328</v>
      </c>
      <c r="T622" s="8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tr">
        <f t="shared" si="56"/>
        <v>theater</v>
      </c>
      <c r="P623" t="str">
        <f t="shared" si="57"/>
        <v>plays</v>
      </c>
      <c r="Q623" s="4">
        <f t="shared" si="54"/>
        <v>6.1980078125000002</v>
      </c>
      <c r="R623">
        <f t="shared" si="55"/>
        <v>80406.5</v>
      </c>
      <c r="S623" s="8">
        <f t="shared" si="58"/>
        <v>42626.208333333328</v>
      </c>
      <c r="T623" s="8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tr">
        <f t="shared" si="56"/>
        <v>music</v>
      </c>
      <c r="P624" t="str">
        <f t="shared" si="57"/>
        <v>indie rock</v>
      </c>
      <c r="Q624" s="4">
        <f t="shared" si="54"/>
        <v>3.1301587301587303E-2</v>
      </c>
      <c r="R624">
        <f t="shared" si="55"/>
        <v>2990</v>
      </c>
      <c r="S624" s="8">
        <f t="shared" si="58"/>
        <v>43205.208333333328</v>
      </c>
      <c r="T624" s="8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tr">
        <f t="shared" si="56"/>
        <v>theater</v>
      </c>
      <c r="P625" t="str">
        <f t="shared" si="57"/>
        <v>plays</v>
      </c>
      <c r="Q625" s="4">
        <f t="shared" si="54"/>
        <v>1.5992152704135738</v>
      </c>
      <c r="R625">
        <f t="shared" si="55"/>
        <v>76749.5</v>
      </c>
      <c r="S625" s="8">
        <f t="shared" si="58"/>
        <v>42201.208333333328</v>
      </c>
      <c r="T625" s="8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tr">
        <f t="shared" si="56"/>
        <v>photography</v>
      </c>
      <c r="P626" t="str">
        <f t="shared" si="57"/>
        <v>photography books</v>
      </c>
      <c r="Q626" s="4">
        <f t="shared" si="54"/>
        <v>2.793921568627451</v>
      </c>
      <c r="R626">
        <f t="shared" si="55"/>
        <v>7340.5</v>
      </c>
      <c r="S626" s="8">
        <f t="shared" si="58"/>
        <v>42029.25</v>
      </c>
      <c r="T626" s="8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tr">
        <f t="shared" si="56"/>
        <v>theater</v>
      </c>
      <c r="P627" t="str">
        <f t="shared" si="57"/>
        <v>plays</v>
      </c>
      <c r="Q627" s="4">
        <f t="shared" si="54"/>
        <v>0.77373333333333338</v>
      </c>
      <c r="R627">
        <f t="shared" si="55"/>
        <v>2932.5</v>
      </c>
      <c r="S627" s="8">
        <f t="shared" si="58"/>
        <v>43857.25</v>
      </c>
      <c r="T627" s="8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tr">
        <f t="shared" si="56"/>
        <v>theater</v>
      </c>
      <c r="P628" t="str">
        <f t="shared" si="57"/>
        <v>plays</v>
      </c>
      <c r="Q628" s="4">
        <f t="shared" si="54"/>
        <v>2.0632812500000002</v>
      </c>
      <c r="R628">
        <f t="shared" si="55"/>
        <v>6697</v>
      </c>
      <c r="S628" s="8">
        <f t="shared" si="58"/>
        <v>40449.208333333336</v>
      </c>
      <c r="T628" s="8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tr">
        <f t="shared" si="56"/>
        <v>food</v>
      </c>
      <c r="P629" t="str">
        <f t="shared" si="57"/>
        <v>food trucks</v>
      </c>
      <c r="Q629" s="4">
        <f t="shared" si="54"/>
        <v>6.9424999999999999</v>
      </c>
      <c r="R629">
        <f t="shared" si="55"/>
        <v>5631</v>
      </c>
      <c r="S629" s="8">
        <f t="shared" si="58"/>
        <v>40345.208333333336</v>
      </c>
      <c r="T629" s="8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tr">
        <f t="shared" si="56"/>
        <v>music</v>
      </c>
      <c r="P630" t="str">
        <f t="shared" si="57"/>
        <v>indie rock</v>
      </c>
      <c r="Q630" s="4">
        <f t="shared" si="54"/>
        <v>1.5178947368421052</v>
      </c>
      <c r="R630">
        <f t="shared" si="55"/>
        <v>1490</v>
      </c>
      <c r="S630" s="8">
        <f t="shared" si="58"/>
        <v>40455.208333333336</v>
      </c>
      <c r="T630" s="8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tr">
        <f t="shared" si="56"/>
        <v>theater</v>
      </c>
      <c r="P631" t="str">
        <f t="shared" si="57"/>
        <v>plays</v>
      </c>
      <c r="Q631" s="4">
        <f t="shared" si="54"/>
        <v>0.64582072176949945</v>
      </c>
      <c r="R631">
        <f t="shared" si="55"/>
        <v>28113</v>
      </c>
      <c r="S631" s="8">
        <f t="shared" si="58"/>
        <v>42557.208333333328</v>
      </c>
      <c r="T631" s="8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tr">
        <f t="shared" si="56"/>
        <v>theater</v>
      </c>
      <c r="P632" t="str">
        <f t="shared" si="57"/>
        <v>plays</v>
      </c>
      <c r="Q632" s="4">
        <f t="shared" si="54"/>
        <v>0.62873684210526315</v>
      </c>
      <c r="R632">
        <f t="shared" si="55"/>
        <v>3030</v>
      </c>
      <c r="S632" s="8">
        <f t="shared" si="58"/>
        <v>43586.208333333328</v>
      </c>
      <c r="T632" s="8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tr">
        <f t="shared" si="56"/>
        <v>theater</v>
      </c>
      <c r="P633" t="str">
        <f t="shared" si="57"/>
        <v>plays</v>
      </c>
      <c r="Q633" s="4">
        <f t="shared" si="54"/>
        <v>3.1039864864864866</v>
      </c>
      <c r="R633">
        <f t="shared" si="55"/>
        <v>93409.5</v>
      </c>
      <c r="S633" s="8">
        <f t="shared" si="58"/>
        <v>43550.208333333328</v>
      </c>
      <c r="T633" s="8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tr">
        <f t="shared" si="56"/>
        <v>theater</v>
      </c>
      <c r="P634" t="str">
        <f t="shared" si="57"/>
        <v>plays</v>
      </c>
      <c r="Q634" s="4">
        <f t="shared" si="54"/>
        <v>0.42859916782246882</v>
      </c>
      <c r="R634">
        <f t="shared" si="55"/>
        <v>15590</v>
      </c>
      <c r="S634" s="8">
        <f t="shared" si="58"/>
        <v>41945.208333333336</v>
      </c>
      <c r="T634" s="8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tr">
        <f t="shared" si="56"/>
        <v>film &amp; video</v>
      </c>
      <c r="P635" t="str">
        <f t="shared" si="57"/>
        <v>animation</v>
      </c>
      <c r="Q635" s="4">
        <f t="shared" si="54"/>
        <v>0.83119402985074631</v>
      </c>
      <c r="R635">
        <f t="shared" si="55"/>
        <v>2837</v>
      </c>
      <c r="S635" s="8">
        <f t="shared" si="58"/>
        <v>42315.25</v>
      </c>
      <c r="T635" s="8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tr">
        <f t="shared" si="56"/>
        <v>film &amp; video</v>
      </c>
      <c r="P636" t="str">
        <f t="shared" si="57"/>
        <v>television</v>
      </c>
      <c r="Q636" s="4">
        <f t="shared" si="54"/>
        <v>0.78531302876480547</v>
      </c>
      <c r="R636">
        <f t="shared" si="55"/>
        <v>47241</v>
      </c>
      <c r="S636" s="8">
        <f t="shared" si="58"/>
        <v>42819.208333333328</v>
      </c>
      <c r="T636" s="8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tr">
        <f t="shared" si="56"/>
        <v>film &amp; video</v>
      </c>
      <c r="P637" t="str">
        <f t="shared" si="57"/>
        <v>television</v>
      </c>
      <c r="Q637" s="4">
        <f t="shared" si="54"/>
        <v>1.1409352517985611</v>
      </c>
      <c r="R637">
        <f t="shared" si="55"/>
        <v>80428</v>
      </c>
      <c r="S637" s="8">
        <f t="shared" si="58"/>
        <v>41314.25</v>
      </c>
      <c r="T637" s="8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tr">
        <f t="shared" si="56"/>
        <v>film &amp; video</v>
      </c>
      <c r="P638" t="str">
        <f t="shared" si="57"/>
        <v>animation</v>
      </c>
      <c r="Q638" s="4">
        <f t="shared" si="54"/>
        <v>0.64537683358624176</v>
      </c>
      <c r="R638">
        <f t="shared" si="55"/>
        <v>65097.5</v>
      </c>
      <c r="S638" s="8">
        <f t="shared" si="58"/>
        <v>40926.25</v>
      </c>
      <c r="T638" s="8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tr">
        <f t="shared" si="56"/>
        <v>theater</v>
      </c>
      <c r="P639" t="str">
        <f t="shared" si="57"/>
        <v>plays</v>
      </c>
      <c r="Q639" s="4">
        <f t="shared" si="54"/>
        <v>0.79411764705882348</v>
      </c>
      <c r="R639">
        <f t="shared" si="55"/>
        <v>3407.5</v>
      </c>
      <c r="S639" s="8">
        <f t="shared" si="58"/>
        <v>42688.25</v>
      </c>
      <c r="T639" s="8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tr">
        <f t="shared" si="56"/>
        <v>theater</v>
      </c>
      <c r="P640" t="str">
        <f t="shared" si="57"/>
        <v>plays</v>
      </c>
      <c r="Q640" s="4">
        <f t="shared" si="54"/>
        <v>0.11419117647058824</v>
      </c>
      <c r="R640">
        <f t="shared" si="55"/>
        <v>4706</v>
      </c>
      <c r="S640" s="8">
        <f t="shared" si="58"/>
        <v>40386.208333333336</v>
      </c>
      <c r="T640" s="8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tr">
        <f t="shared" si="56"/>
        <v>film &amp; video</v>
      </c>
      <c r="P641" t="str">
        <f t="shared" si="57"/>
        <v>drama</v>
      </c>
      <c r="Q641" s="4">
        <f t="shared" si="54"/>
        <v>0.56186046511627907</v>
      </c>
      <c r="R641">
        <f t="shared" si="55"/>
        <v>2438.5</v>
      </c>
      <c r="S641" s="8">
        <f t="shared" si="58"/>
        <v>43309.208333333328</v>
      </c>
      <c r="T641" s="8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tr">
        <f t="shared" si="56"/>
        <v>theater</v>
      </c>
      <c r="P642" t="str">
        <f t="shared" si="57"/>
        <v>plays</v>
      </c>
      <c r="Q642" s="4">
        <f t="shared" ref="Q642:Q705" si="60">E642/D642</f>
        <v>0.16501669449081802</v>
      </c>
      <c r="R642">
        <f t="shared" ref="R642:R705" si="61">AVERAGE(E642,G642)</f>
        <v>10013</v>
      </c>
      <c r="S642" s="8">
        <f t="shared" si="58"/>
        <v>42387.25</v>
      </c>
      <c r="T642" s="8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tr">
        <f t="shared" ref="O643:O706" si="62">LEFT(N643, FIND("/",  N643, 1) -1)</f>
        <v>theater</v>
      </c>
      <c r="P643" t="str">
        <f t="shared" ref="P643:P706" si="63">RIGHT(N643,LEN(N643)-SEARCH("/",N643))</f>
        <v>plays</v>
      </c>
      <c r="Q643" s="4">
        <f t="shared" si="60"/>
        <v>1.1996808510638297</v>
      </c>
      <c r="R643">
        <f t="shared" si="61"/>
        <v>5735.5</v>
      </c>
      <c r="S643" s="8">
        <f t="shared" ref="S643:S706" si="64">IF(J643&lt;&gt;"", (J643/86400) + DATE(1970, 1, 1), "")</f>
        <v>42786.25</v>
      </c>
      <c r="T643" s="8">
        <f t="shared" ref="T643:T706" si="65">IF(K643&lt;&gt;"", (K643/86400) + DATE(1970, 1, 1), "")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tr">
        <f t="shared" si="62"/>
        <v>technology</v>
      </c>
      <c r="P644" t="str">
        <f t="shared" si="63"/>
        <v>wearables</v>
      </c>
      <c r="Q644" s="4">
        <f t="shared" si="60"/>
        <v>1.4545652173913044</v>
      </c>
      <c r="R644">
        <f t="shared" si="61"/>
        <v>6755.5</v>
      </c>
      <c r="S644" s="8">
        <f t="shared" si="64"/>
        <v>43451.25</v>
      </c>
      <c r="T644" s="8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tr">
        <f t="shared" si="62"/>
        <v>theater</v>
      </c>
      <c r="P645" t="str">
        <f t="shared" si="63"/>
        <v>plays</v>
      </c>
      <c r="Q645" s="4">
        <f t="shared" si="60"/>
        <v>2.2138255033557046</v>
      </c>
      <c r="R645">
        <f t="shared" si="61"/>
        <v>16680.5</v>
      </c>
      <c r="S645" s="8">
        <f t="shared" si="64"/>
        <v>42795.25</v>
      </c>
      <c r="T645" s="8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tr">
        <f t="shared" si="62"/>
        <v>theater</v>
      </c>
      <c r="P646" t="str">
        <f t="shared" si="63"/>
        <v>plays</v>
      </c>
      <c r="Q646" s="4">
        <f t="shared" si="60"/>
        <v>0.48396694214876035</v>
      </c>
      <c r="R646">
        <f t="shared" si="61"/>
        <v>42456</v>
      </c>
      <c r="S646" s="8">
        <f t="shared" si="64"/>
        <v>43452.25</v>
      </c>
      <c r="T646" s="8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tr">
        <f t="shared" si="62"/>
        <v>music</v>
      </c>
      <c r="P647" t="str">
        <f t="shared" si="63"/>
        <v>rock</v>
      </c>
      <c r="Q647" s="4">
        <f t="shared" si="60"/>
        <v>0.92911504424778757</v>
      </c>
      <c r="R647">
        <f t="shared" si="61"/>
        <v>91590</v>
      </c>
      <c r="S647" s="8">
        <f t="shared" si="64"/>
        <v>43369.208333333328</v>
      </c>
      <c r="T647" s="8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tr">
        <f t="shared" si="62"/>
        <v>games</v>
      </c>
      <c r="P648" t="str">
        <f t="shared" si="63"/>
        <v>video games</v>
      </c>
      <c r="Q648" s="4">
        <f t="shared" si="60"/>
        <v>0.88599797365754818</v>
      </c>
      <c r="R648">
        <f t="shared" si="61"/>
        <v>45181.5</v>
      </c>
      <c r="S648" s="8">
        <f t="shared" si="64"/>
        <v>41346.208333333336</v>
      </c>
      <c r="T648" s="8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tr">
        <f t="shared" si="62"/>
        <v>publishing</v>
      </c>
      <c r="P649" t="str">
        <f t="shared" si="63"/>
        <v>translations</v>
      </c>
      <c r="Q649" s="4">
        <f t="shared" si="60"/>
        <v>0.41399999999999998</v>
      </c>
      <c r="R649">
        <f t="shared" si="61"/>
        <v>940.5</v>
      </c>
      <c r="S649" s="8">
        <f t="shared" si="64"/>
        <v>43199.208333333328</v>
      </c>
      <c r="T649" s="8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tr">
        <f t="shared" si="62"/>
        <v>food</v>
      </c>
      <c r="P650" t="str">
        <f t="shared" si="63"/>
        <v>food trucks</v>
      </c>
      <c r="Q650" s="4">
        <f t="shared" si="60"/>
        <v>0.63056795131845844</v>
      </c>
      <c r="R650">
        <f t="shared" si="61"/>
        <v>31448.5</v>
      </c>
      <c r="S650" s="8">
        <f t="shared" si="64"/>
        <v>42922.208333333328</v>
      </c>
      <c r="T650" s="8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tr">
        <f t="shared" si="62"/>
        <v>theater</v>
      </c>
      <c r="P651" t="str">
        <f t="shared" si="63"/>
        <v>plays</v>
      </c>
      <c r="Q651" s="4">
        <f t="shared" si="60"/>
        <v>0.48482333607230893</v>
      </c>
      <c r="R651">
        <f t="shared" si="61"/>
        <v>29802.5</v>
      </c>
      <c r="S651" s="8">
        <f t="shared" si="64"/>
        <v>40471.208333333336</v>
      </c>
      <c r="T651" s="8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tr">
        <f t="shared" si="62"/>
        <v>music</v>
      </c>
      <c r="P652" t="str">
        <f t="shared" si="63"/>
        <v>jazz</v>
      </c>
      <c r="Q652" s="4">
        <f t="shared" si="60"/>
        <v>0.02</v>
      </c>
      <c r="R652">
        <f t="shared" si="61"/>
        <v>1.5</v>
      </c>
      <c r="S652" s="8">
        <f t="shared" si="64"/>
        <v>41828.208333333336</v>
      </c>
      <c r="T652" s="8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tr">
        <f t="shared" si="62"/>
        <v>film &amp; video</v>
      </c>
      <c r="P653" t="str">
        <f t="shared" si="63"/>
        <v>shorts</v>
      </c>
      <c r="Q653" s="4">
        <f t="shared" si="60"/>
        <v>0.88479410269445857</v>
      </c>
      <c r="R653">
        <f t="shared" si="61"/>
        <v>88953.5</v>
      </c>
      <c r="S653" s="8">
        <f t="shared" si="64"/>
        <v>41692.25</v>
      </c>
      <c r="T653" s="8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tr">
        <f t="shared" si="62"/>
        <v>technology</v>
      </c>
      <c r="P654" t="str">
        <f t="shared" si="63"/>
        <v>web</v>
      </c>
      <c r="Q654" s="4">
        <f t="shared" si="60"/>
        <v>1.2684</v>
      </c>
      <c r="R654">
        <f t="shared" si="61"/>
        <v>6546.5</v>
      </c>
      <c r="S654" s="8">
        <f t="shared" si="64"/>
        <v>42587.208333333328</v>
      </c>
      <c r="T654" s="8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tr">
        <f t="shared" si="62"/>
        <v>technology</v>
      </c>
      <c r="P655" t="str">
        <f t="shared" si="63"/>
        <v>web</v>
      </c>
      <c r="Q655" s="4">
        <f t="shared" si="60"/>
        <v>23.388333333333332</v>
      </c>
      <c r="R655">
        <f t="shared" si="61"/>
        <v>7133.5</v>
      </c>
      <c r="S655" s="8">
        <f t="shared" si="64"/>
        <v>42468.208333333328</v>
      </c>
      <c r="T655" s="8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tr">
        <f t="shared" si="62"/>
        <v>music</v>
      </c>
      <c r="P656" t="str">
        <f t="shared" si="63"/>
        <v>metal</v>
      </c>
      <c r="Q656" s="4">
        <f t="shared" si="60"/>
        <v>5.0838857142857146</v>
      </c>
      <c r="R656">
        <f t="shared" si="61"/>
        <v>90476</v>
      </c>
      <c r="S656" s="8">
        <f t="shared" si="64"/>
        <v>42240.208333333328</v>
      </c>
      <c r="T656" s="8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tr">
        <f t="shared" si="62"/>
        <v>photography</v>
      </c>
      <c r="P657" t="str">
        <f t="shared" si="63"/>
        <v>photography books</v>
      </c>
      <c r="Q657" s="4">
        <f t="shared" si="60"/>
        <v>1.9147826086956521</v>
      </c>
      <c r="R657">
        <f t="shared" si="61"/>
        <v>6738</v>
      </c>
      <c r="S657" s="8">
        <f t="shared" si="64"/>
        <v>42796.25</v>
      </c>
      <c r="T657" s="8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tr">
        <f t="shared" si="62"/>
        <v>food</v>
      </c>
      <c r="P658" t="str">
        <f t="shared" si="63"/>
        <v>food trucks</v>
      </c>
      <c r="Q658" s="4">
        <f t="shared" si="60"/>
        <v>0.42127533783783783</v>
      </c>
      <c r="R658">
        <f t="shared" si="61"/>
        <v>25191.5</v>
      </c>
      <c r="S658" s="8">
        <f t="shared" si="64"/>
        <v>43097.25</v>
      </c>
      <c r="T658" s="8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tr">
        <f t="shared" si="62"/>
        <v>film &amp; video</v>
      </c>
      <c r="P659" t="str">
        <f t="shared" si="63"/>
        <v>science fiction</v>
      </c>
      <c r="Q659" s="4">
        <f t="shared" si="60"/>
        <v>8.2400000000000001E-2</v>
      </c>
      <c r="R659">
        <f t="shared" si="61"/>
        <v>419</v>
      </c>
      <c r="S659" s="8">
        <f t="shared" si="64"/>
        <v>43096.25</v>
      </c>
      <c r="T659" s="8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tr">
        <f t="shared" si="62"/>
        <v>music</v>
      </c>
      <c r="P660" t="str">
        <f t="shared" si="63"/>
        <v>rock</v>
      </c>
      <c r="Q660" s="4">
        <f t="shared" si="60"/>
        <v>0.60064638783269964</v>
      </c>
      <c r="R660">
        <f t="shared" si="61"/>
        <v>15992</v>
      </c>
      <c r="S660" s="8">
        <f t="shared" si="64"/>
        <v>42246.208333333328</v>
      </c>
      <c r="T660" s="8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tr">
        <f t="shared" si="62"/>
        <v>film &amp; video</v>
      </c>
      <c r="P661" t="str">
        <f t="shared" si="63"/>
        <v>documentary</v>
      </c>
      <c r="Q661" s="4">
        <f t="shared" si="60"/>
        <v>0.47232808616404309</v>
      </c>
      <c r="R661">
        <f t="shared" si="61"/>
        <v>28880</v>
      </c>
      <c r="S661" s="8">
        <f t="shared" si="64"/>
        <v>40570.25</v>
      </c>
      <c r="T661" s="8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tr">
        <f t="shared" si="62"/>
        <v>theater</v>
      </c>
      <c r="P662" t="str">
        <f t="shared" si="63"/>
        <v>plays</v>
      </c>
      <c r="Q662" s="4">
        <f t="shared" si="60"/>
        <v>0.81736263736263737</v>
      </c>
      <c r="R662">
        <f t="shared" si="61"/>
        <v>3757.5</v>
      </c>
      <c r="S662" s="8">
        <f t="shared" si="64"/>
        <v>42237.208333333328</v>
      </c>
      <c r="T662" s="8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tr">
        <f t="shared" si="62"/>
        <v>music</v>
      </c>
      <c r="P663" t="str">
        <f t="shared" si="63"/>
        <v>jazz</v>
      </c>
      <c r="Q663" s="4">
        <f t="shared" si="60"/>
        <v>0.54187265917603</v>
      </c>
      <c r="R663">
        <f t="shared" si="61"/>
        <v>29312</v>
      </c>
      <c r="S663" s="8">
        <f t="shared" si="64"/>
        <v>40996.208333333336</v>
      </c>
      <c r="T663" s="8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tr">
        <f t="shared" si="62"/>
        <v>theater</v>
      </c>
      <c r="P664" t="str">
        <f t="shared" si="63"/>
        <v>plays</v>
      </c>
      <c r="Q664" s="4">
        <f t="shared" si="60"/>
        <v>0.97868131868131869</v>
      </c>
      <c r="R664">
        <f t="shared" si="61"/>
        <v>4518.5</v>
      </c>
      <c r="S664" s="8">
        <f t="shared" si="64"/>
        <v>43443.25</v>
      </c>
      <c r="T664" s="8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tr">
        <f t="shared" si="62"/>
        <v>theater</v>
      </c>
      <c r="P665" t="str">
        <f t="shared" si="63"/>
        <v>plays</v>
      </c>
      <c r="Q665" s="4">
        <f t="shared" si="60"/>
        <v>0.77239999999999998</v>
      </c>
      <c r="R665">
        <f t="shared" si="61"/>
        <v>3905.5</v>
      </c>
      <c r="S665" s="8">
        <f t="shared" si="64"/>
        <v>40458.208333333336</v>
      </c>
      <c r="T665" s="8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tr">
        <f t="shared" si="62"/>
        <v>music</v>
      </c>
      <c r="P666" t="str">
        <f t="shared" si="63"/>
        <v>jazz</v>
      </c>
      <c r="Q666" s="4">
        <f t="shared" si="60"/>
        <v>0.33464735516372796</v>
      </c>
      <c r="R666">
        <f t="shared" si="61"/>
        <v>13817</v>
      </c>
      <c r="S666" s="8">
        <f t="shared" si="64"/>
        <v>40959.25</v>
      </c>
      <c r="T666" s="8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tr">
        <f t="shared" si="62"/>
        <v>film &amp; video</v>
      </c>
      <c r="P667" t="str">
        <f t="shared" si="63"/>
        <v>documentary</v>
      </c>
      <c r="Q667" s="4">
        <f t="shared" si="60"/>
        <v>2.3958823529411766</v>
      </c>
      <c r="R667">
        <f t="shared" si="61"/>
        <v>6245.5</v>
      </c>
      <c r="S667" s="8">
        <f t="shared" si="64"/>
        <v>40733.208333333336</v>
      </c>
      <c r="T667" s="8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tr">
        <f t="shared" si="62"/>
        <v>theater</v>
      </c>
      <c r="P668" t="str">
        <f t="shared" si="63"/>
        <v>plays</v>
      </c>
      <c r="Q668" s="4">
        <f t="shared" si="60"/>
        <v>0.64032258064516134</v>
      </c>
      <c r="R668">
        <f t="shared" si="61"/>
        <v>1005</v>
      </c>
      <c r="S668" s="8">
        <f t="shared" si="64"/>
        <v>41516.208333333336</v>
      </c>
      <c r="T668" s="8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tr">
        <f t="shared" si="62"/>
        <v>journalism</v>
      </c>
      <c r="P669" t="str">
        <f t="shared" si="63"/>
        <v>audio</v>
      </c>
      <c r="Q669" s="4">
        <f t="shared" si="60"/>
        <v>1.7615942028985507</v>
      </c>
      <c r="R669">
        <f t="shared" si="61"/>
        <v>6287</v>
      </c>
      <c r="S669" s="8">
        <f t="shared" si="64"/>
        <v>41892.208333333336</v>
      </c>
      <c r="T669" s="8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tr">
        <f t="shared" si="62"/>
        <v>theater</v>
      </c>
      <c r="P670" t="str">
        <f t="shared" si="63"/>
        <v>plays</v>
      </c>
      <c r="Q670" s="4">
        <f t="shared" si="60"/>
        <v>0.20338181818181819</v>
      </c>
      <c r="R670">
        <f t="shared" si="61"/>
        <v>2834.5</v>
      </c>
      <c r="S670" s="8">
        <f t="shared" si="64"/>
        <v>41122.208333333336</v>
      </c>
      <c r="T670" s="8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tr">
        <f t="shared" si="62"/>
        <v>theater</v>
      </c>
      <c r="P671" t="str">
        <f t="shared" si="63"/>
        <v>plays</v>
      </c>
      <c r="Q671" s="4">
        <f t="shared" si="60"/>
        <v>3.5864754098360656</v>
      </c>
      <c r="R671">
        <f t="shared" si="61"/>
        <v>88320.5</v>
      </c>
      <c r="S671" s="8">
        <f t="shared" si="64"/>
        <v>42912.208333333328</v>
      </c>
      <c r="T671" s="8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tr">
        <f t="shared" si="62"/>
        <v>music</v>
      </c>
      <c r="P672" t="str">
        <f t="shared" si="63"/>
        <v>indie rock</v>
      </c>
      <c r="Q672" s="4">
        <f t="shared" si="60"/>
        <v>4.6885802469135802</v>
      </c>
      <c r="R672">
        <f t="shared" si="61"/>
        <v>38528</v>
      </c>
      <c r="S672" s="8">
        <f t="shared" si="64"/>
        <v>42425.25</v>
      </c>
      <c r="T672" s="8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tr">
        <f t="shared" si="62"/>
        <v>theater</v>
      </c>
      <c r="P673" t="str">
        <f t="shared" si="63"/>
        <v>plays</v>
      </c>
      <c r="Q673" s="4">
        <f t="shared" si="60"/>
        <v>1.220563524590164</v>
      </c>
      <c r="R673">
        <f t="shared" si="61"/>
        <v>60100</v>
      </c>
      <c r="S673" s="8">
        <f t="shared" si="64"/>
        <v>40390.208333333336</v>
      </c>
      <c r="T673" s="8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tr">
        <f t="shared" si="62"/>
        <v>theater</v>
      </c>
      <c r="P674" t="str">
        <f t="shared" si="63"/>
        <v>plays</v>
      </c>
      <c r="Q674" s="4">
        <f t="shared" si="60"/>
        <v>0.55931783729156137</v>
      </c>
      <c r="R674">
        <f t="shared" si="61"/>
        <v>57558.5</v>
      </c>
      <c r="S674" s="8">
        <f t="shared" si="64"/>
        <v>43180.208333333328</v>
      </c>
      <c r="T674" s="8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tr">
        <f t="shared" si="62"/>
        <v>music</v>
      </c>
      <c r="P675" t="str">
        <f t="shared" si="63"/>
        <v>indie rock</v>
      </c>
      <c r="Q675" s="4">
        <f t="shared" si="60"/>
        <v>0.43660714285714286</v>
      </c>
      <c r="R675">
        <f t="shared" si="61"/>
        <v>1251.5</v>
      </c>
      <c r="S675" s="8">
        <f t="shared" si="64"/>
        <v>42475.208333333328</v>
      </c>
      <c r="T675" s="8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tr">
        <f t="shared" si="62"/>
        <v>photography</v>
      </c>
      <c r="P676" t="str">
        <f t="shared" si="63"/>
        <v>photography books</v>
      </c>
      <c r="Q676" s="4">
        <f t="shared" si="60"/>
        <v>0.33538371411833628</v>
      </c>
      <c r="R676">
        <f t="shared" si="61"/>
        <v>29234</v>
      </c>
      <c r="S676" s="8">
        <f t="shared" si="64"/>
        <v>40774.208333333336</v>
      </c>
      <c r="T676" s="8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tr">
        <f t="shared" si="62"/>
        <v>journalism</v>
      </c>
      <c r="P677" t="str">
        <f t="shared" si="63"/>
        <v>audio</v>
      </c>
      <c r="Q677" s="4">
        <f t="shared" si="60"/>
        <v>1.2297938144329896</v>
      </c>
      <c r="R677">
        <f t="shared" si="61"/>
        <v>6130</v>
      </c>
      <c r="S677" s="8">
        <f t="shared" si="64"/>
        <v>43719.208333333328</v>
      </c>
      <c r="T677" s="8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tr">
        <f t="shared" si="62"/>
        <v>photography</v>
      </c>
      <c r="P678" t="str">
        <f t="shared" si="63"/>
        <v>photography books</v>
      </c>
      <c r="Q678" s="4">
        <f t="shared" si="60"/>
        <v>1.8974959871589085</v>
      </c>
      <c r="R678">
        <f t="shared" si="61"/>
        <v>59692</v>
      </c>
      <c r="S678" s="8">
        <f t="shared" si="64"/>
        <v>41178.208333333336</v>
      </c>
      <c r="T678" s="8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tr">
        <f t="shared" si="62"/>
        <v>publishing</v>
      </c>
      <c r="P679" t="str">
        <f t="shared" si="63"/>
        <v>fiction</v>
      </c>
      <c r="Q679" s="4">
        <f t="shared" si="60"/>
        <v>0.83622641509433959</v>
      </c>
      <c r="R679">
        <f t="shared" si="61"/>
        <v>2271.5</v>
      </c>
      <c r="S679" s="8">
        <f t="shared" si="64"/>
        <v>42561.208333333328</v>
      </c>
      <c r="T679" s="8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tr">
        <f t="shared" si="62"/>
        <v>film &amp; video</v>
      </c>
      <c r="P680" t="str">
        <f t="shared" si="63"/>
        <v>drama</v>
      </c>
      <c r="Q680" s="4">
        <f t="shared" si="60"/>
        <v>0.17968844221105529</v>
      </c>
      <c r="R680">
        <f t="shared" si="61"/>
        <v>9047</v>
      </c>
      <c r="S680" s="8">
        <f t="shared" si="64"/>
        <v>43484.25</v>
      </c>
      <c r="T680" s="8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tr">
        <f t="shared" si="62"/>
        <v>food</v>
      </c>
      <c r="P681" t="str">
        <f t="shared" si="63"/>
        <v>food trucks</v>
      </c>
      <c r="Q681" s="4">
        <f t="shared" si="60"/>
        <v>10.365</v>
      </c>
      <c r="R681">
        <f t="shared" si="61"/>
        <v>7437</v>
      </c>
      <c r="S681" s="8">
        <f t="shared" si="64"/>
        <v>43756.208333333328</v>
      </c>
      <c r="T681" s="8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tr">
        <f t="shared" si="62"/>
        <v>games</v>
      </c>
      <c r="P682" t="str">
        <f t="shared" si="63"/>
        <v>mobile games</v>
      </c>
      <c r="Q682" s="4">
        <f t="shared" si="60"/>
        <v>0.97405219780219776</v>
      </c>
      <c r="R682">
        <f t="shared" si="61"/>
        <v>72388.5</v>
      </c>
      <c r="S682" s="8">
        <f t="shared" si="64"/>
        <v>43813.25</v>
      </c>
      <c r="T682" s="8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tr">
        <f t="shared" si="62"/>
        <v>theater</v>
      </c>
      <c r="P683" t="str">
        <f t="shared" si="63"/>
        <v>plays</v>
      </c>
      <c r="Q683" s="4">
        <f t="shared" si="60"/>
        <v>0.86386203150461705</v>
      </c>
      <c r="R683">
        <f t="shared" si="61"/>
        <v>80347</v>
      </c>
      <c r="S683" s="8">
        <f t="shared" si="64"/>
        <v>40898.25</v>
      </c>
      <c r="T683" s="8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tr">
        <f t="shared" si="62"/>
        <v>theater</v>
      </c>
      <c r="P684" t="str">
        <f t="shared" si="63"/>
        <v>plays</v>
      </c>
      <c r="Q684" s="4">
        <f t="shared" si="60"/>
        <v>1.5016666666666667</v>
      </c>
      <c r="R684">
        <f t="shared" si="61"/>
        <v>4106</v>
      </c>
      <c r="S684" s="8">
        <f t="shared" si="64"/>
        <v>41619.25</v>
      </c>
      <c r="T684" s="8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tr">
        <f t="shared" si="62"/>
        <v>theater</v>
      </c>
      <c r="P685" t="str">
        <f t="shared" si="63"/>
        <v>plays</v>
      </c>
      <c r="Q685" s="4">
        <f t="shared" si="60"/>
        <v>3.5843478260869563</v>
      </c>
      <c r="R685">
        <f t="shared" si="61"/>
        <v>4195.5</v>
      </c>
      <c r="S685" s="8">
        <f t="shared" si="64"/>
        <v>43359.208333333328</v>
      </c>
      <c r="T685" s="8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tr">
        <f t="shared" si="62"/>
        <v>publishing</v>
      </c>
      <c r="P686" t="str">
        <f t="shared" si="63"/>
        <v>nonfiction</v>
      </c>
      <c r="Q686" s="4">
        <f t="shared" si="60"/>
        <v>5.4285714285714288</v>
      </c>
      <c r="R686">
        <f t="shared" si="61"/>
        <v>3855</v>
      </c>
      <c r="S686" s="8">
        <f t="shared" si="64"/>
        <v>40358.208333333336</v>
      </c>
      <c r="T686" s="8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tr">
        <f t="shared" si="62"/>
        <v>theater</v>
      </c>
      <c r="P687" t="str">
        <f t="shared" si="63"/>
        <v>plays</v>
      </c>
      <c r="Q687" s="4">
        <f t="shared" si="60"/>
        <v>0.67500714285714281</v>
      </c>
      <c r="R687">
        <f t="shared" si="61"/>
        <v>47713.5</v>
      </c>
      <c r="S687" s="8">
        <f t="shared" si="64"/>
        <v>42239.208333333328</v>
      </c>
      <c r="T687" s="8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tr">
        <f t="shared" si="62"/>
        <v>technology</v>
      </c>
      <c r="P688" t="str">
        <f t="shared" si="63"/>
        <v>wearables</v>
      </c>
      <c r="Q688" s="4">
        <f t="shared" si="60"/>
        <v>1.9174666666666667</v>
      </c>
      <c r="R688">
        <f t="shared" si="61"/>
        <v>7257.5</v>
      </c>
      <c r="S688" s="8">
        <f t="shared" si="64"/>
        <v>43186.208333333328</v>
      </c>
      <c r="T688" s="8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tr">
        <f t="shared" si="62"/>
        <v>theater</v>
      </c>
      <c r="P689" t="str">
        <f t="shared" si="63"/>
        <v>plays</v>
      </c>
      <c r="Q689" s="4">
        <f t="shared" si="60"/>
        <v>9.32</v>
      </c>
      <c r="R689">
        <f t="shared" si="61"/>
        <v>7124.5</v>
      </c>
      <c r="S689" s="8">
        <f t="shared" si="64"/>
        <v>42806.25</v>
      </c>
      <c r="T689" s="8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tr">
        <f t="shared" si="62"/>
        <v>film &amp; video</v>
      </c>
      <c r="P690" t="str">
        <f t="shared" si="63"/>
        <v>television</v>
      </c>
      <c r="Q690" s="4">
        <f t="shared" si="60"/>
        <v>4.2927586206896553</v>
      </c>
      <c r="R690">
        <f t="shared" si="61"/>
        <v>6312</v>
      </c>
      <c r="S690" s="8">
        <f t="shared" si="64"/>
        <v>43475.25</v>
      </c>
      <c r="T690" s="8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tr">
        <f t="shared" si="62"/>
        <v>technology</v>
      </c>
      <c r="P691" t="str">
        <f t="shared" si="63"/>
        <v>web</v>
      </c>
      <c r="Q691" s="4">
        <f t="shared" si="60"/>
        <v>1.0065753424657535</v>
      </c>
      <c r="R691">
        <f t="shared" si="61"/>
        <v>3708.5</v>
      </c>
      <c r="S691" s="8">
        <f t="shared" si="64"/>
        <v>41576.208333333336</v>
      </c>
      <c r="T691" s="8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tr">
        <f t="shared" si="62"/>
        <v>film &amp; video</v>
      </c>
      <c r="P692" t="str">
        <f t="shared" si="63"/>
        <v>documentary</v>
      </c>
      <c r="Q692" s="4">
        <f t="shared" si="60"/>
        <v>2.266111111111111</v>
      </c>
      <c r="R692">
        <f t="shared" si="61"/>
        <v>4174</v>
      </c>
      <c r="S692" s="8">
        <f t="shared" si="64"/>
        <v>40874.25</v>
      </c>
      <c r="T692" s="8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tr">
        <f t="shared" si="62"/>
        <v>film &amp; video</v>
      </c>
      <c r="P693" t="str">
        <f t="shared" si="63"/>
        <v>documentary</v>
      </c>
      <c r="Q693" s="4">
        <f t="shared" si="60"/>
        <v>1.4238</v>
      </c>
      <c r="R693">
        <f t="shared" si="61"/>
        <v>3678</v>
      </c>
      <c r="S693" s="8">
        <f t="shared" si="64"/>
        <v>41185.208333333336</v>
      </c>
      <c r="T693" s="8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tr">
        <f t="shared" si="62"/>
        <v>music</v>
      </c>
      <c r="P694" t="str">
        <f t="shared" si="63"/>
        <v>rock</v>
      </c>
      <c r="Q694" s="4">
        <f t="shared" si="60"/>
        <v>0.90633333333333332</v>
      </c>
      <c r="R694">
        <f t="shared" si="61"/>
        <v>2757.5</v>
      </c>
      <c r="S694" s="8">
        <f t="shared" si="64"/>
        <v>43655.208333333328</v>
      </c>
      <c r="T694" s="8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tr">
        <f t="shared" si="62"/>
        <v>theater</v>
      </c>
      <c r="P695" t="str">
        <f t="shared" si="63"/>
        <v>plays</v>
      </c>
      <c r="Q695" s="4">
        <f t="shared" si="60"/>
        <v>0.63966740576496672</v>
      </c>
      <c r="R695">
        <f t="shared" si="61"/>
        <v>58572</v>
      </c>
      <c r="S695" s="8">
        <f t="shared" si="64"/>
        <v>43025.208333333328</v>
      </c>
      <c r="T695" s="8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tr">
        <f t="shared" si="62"/>
        <v>theater</v>
      </c>
      <c r="P696" t="str">
        <f t="shared" si="63"/>
        <v>plays</v>
      </c>
      <c r="Q696" s="4">
        <f t="shared" si="60"/>
        <v>0.84131868131868137</v>
      </c>
      <c r="R696">
        <f t="shared" si="61"/>
        <v>3867.5</v>
      </c>
      <c r="S696" s="8">
        <f t="shared" si="64"/>
        <v>43066.25</v>
      </c>
      <c r="T696" s="8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tr">
        <f t="shared" si="62"/>
        <v>music</v>
      </c>
      <c r="P697" t="str">
        <f t="shared" si="63"/>
        <v>rock</v>
      </c>
      <c r="Q697" s="4">
        <f t="shared" si="60"/>
        <v>1.3393478260869565</v>
      </c>
      <c r="R697">
        <f t="shared" si="61"/>
        <v>6259</v>
      </c>
      <c r="S697" s="8">
        <f t="shared" si="64"/>
        <v>42322.25</v>
      </c>
      <c r="T697" s="8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tr">
        <f t="shared" si="62"/>
        <v>theater</v>
      </c>
      <c r="P698" t="str">
        <f t="shared" si="63"/>
        <v>plays</v>
      </c>
      <c r="Q698" s="4">
        <f t="shared" si="60"/>
        <v>0.59042047531992692</v>
      </c>
      <c r="R698">
        <f t="shared" si="61"/>
        <v>48888.5</v>
      </c>
      <c r="S698" s="8">
        <f t="shared" si="64"/>
        <v>42114.208333333328</v>
      </c>
      <c r="T698" s="8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tr">
        <f t="shared" si="62"/>
        <v>music</v>
      </c>
      <c r="P699" t="str">
        <f t="shared" si="63"/>
        <v>electric music</v>
      </c>
      <c r="Q699" s="4">
        <f t="shared" si="60"/>
        <v>1.5280062063615205</v>
      </c>
      <c r="R699">
        <f t="shared" si="61"/>
        <v>102127.5</v>
      </c>
      <c r="S699" s="8">
        <f t="shared" si="64"/>
        <v>43190.208333333328</v>
      </c>
      <c r="T699" s="8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tr">
        <f t="shared" si="62"/>
        <v>technology</v>
      </c>
      <c r="P700" t="str">
        <f t="shared" si="63"/>
        <v>wearables</v>
      </c>
      <c r="Q700" s="4">
        <f t="shared" si="60"/>
        <v>4.466912114014252</v>
      </c>
      <c r="R700">
        <f t="shared" si="61"/>
        <v>95475</v>
      </c>
      <c r="S700" s="8">
        <f t="shared" si="64"/>
        <v>40871.25</v>
      </c>
      <c r="T700" s="8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tr">
        <f t="shared" si="62"/>
        <v>film &amp; video</v>
      </c>
      <c r="P701" t="str">
        <f t="shared" si="63"/>
        <v>drama</v>
      </c>
      <c r="Q701" s="4">
        <f t="shared" si="60"/>
        <v>0.8439189189189189</v>
      </c>
      <c r="R701">
        <f t="shared" si="61"/>
        <v>3150.5</v>
      </c>
      <c r="S701" s="8">
        <f t="shared" si="64"/>
        <v>43641.208333333328</v>
      </c>
      <c r="T701" s="8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tr">
        <f t="shared" si="62"/>
        <v>technology</v>
      </c>
      <c r="P702" t="str">
        <f t="shared" si="63"/>
        <v>wearables</v>
      </c>
      <c r="Q702" s="4">
        <f t="shared" si="60"/>
        <v>0.03</v>
      </c>
      <c r="R702">
        <f t="shared" si="61"/>
        <v>2</v>
      </c>
      <c r="S702" s="8">
        <f t="shared" si="64"/>
        <v>40203.25</v>
      </c>
      <c r="T702" s="8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tr">
        <f t="shared" si="62"/>
        <v>theater</v>
      </c>
      <c r="P703" t="str">
        <f t="shared" si="63"/>
        <v>plays</v>
      </c>
      <c r="Q703" s="4">
        <f t="shared" si="60"/>
        <v>1.7502692307692307</v>
      </c>
      <c r="R703">
        <f t="shared" si="61"/>
        <v>45917</v>
      </c>
      <c r="S703" s="8">
        <f t="shared" si="64"/>
        <v>40629.208333333336</v>
      </c>
      <c r="T703" s="8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tr">
        <f t="shared" si="62"/>
        <v>technology</v>
      </c>
      <c r="P704" t="str">
        <f t="shared" si="63"/>
        <v>wearables</v>
      </c>
      <c r="Q704" s="4">
        <f t="shared" si="60"/>
        <v>0.54137931034482756</v>
      </c>
      <c r="R704">
        <f t="shared" si="61"/>
        <v>2396.5</v>
      </c>
      <c r="S704" s="8">
        <f t="shared" si="64"/>
        <v>41477.208333333336</v>
      </c>
      <c r="T704" s="8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tr">
        <f t="shared" si="62"/>
        <v>publishing</v>
      </c>
      <c r="P705" t="str">
        <f t="shared" si="63"/>
        <v>translations</v>
      </c>
      <c r="Q705" s="4">
        <f t="shared" si="60"/>
        <v>3.1187381703470032</v>
      </c>
      <c r="R705">
        <f t="shared" si="61"/>
        <v>99883</v>
      </c>
      <c r="S705" s="8">
        <f t="shared" si="64"/>
        <v>41020.208333333336</v>
      </c>
      <c r="T705" s="8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tr">
        <f t="shared" si="62"/>
        <v>film &amp; video</v>
      </c>
      <c r="P706" t="str">
        <f t="shared" si="63"/>
        <v>animation</v>
      </c>
      <c r="Q706" s="4">
        <f t="shared" ref="Q706:Q769" si="66">E706/D706</f>
        <v>1.2278160919540231</v>
      </c>
      <c r="R706">
        <f t="shared" ref="R706:R769" si="67">AVERAGE(E706,G706)</f>
        <v>5399</v>
      </c>
      <c r="S706" s="8">
        <f t="shared" si="64"/>
        <v>42555.208333333328</v>
      </c>
      <c r="T706" s="8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tr">
        <f t="shared" ref="O707:O770" si="68">LEFT(N707, FIND("/",  N707, 1) -1)</f>
        <v>publishing</v>
      </c>
      <c r="P707" t="str">
        <f t="shared" ref="P707:P725" si="69">RIGHT(N707,LEN(N707)-SEARCH("/",N707))</f>
        <v>nonfiction</v>
      </c>
      <c r="Q707" s="4">
        <f t="shared" si="66"/>
        <v>0.99026517383618151</v>
      </c>
      <c r="R707">
        <f t="shared" si="67"/>
        <v>85036.5</v>
      </c>
      <c r="S707" s="8">
        <f t="shared" ref="S707:S770" si="70">IF(J707&lt;&gt;"", (J707/86400) + DATE(1970, 1, 1), "")</f>
        <v>41619.25</v>
      </c>
      <c r="T707" s="8">
        <f t="shared" ref="T707:T770" si="71">IF(K707&lt;&gt;"", (K707/86400) + DATE(1970, 1, 1), "")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tr">
        <f t="shared" si="68"/>
        <v>technology</v>
      </c>
      <c r="P708" t="str">
        <f t="shared" si="69"/>
        <v>web</v>
      </c>
      <c r="Q708" s="4">
        <f t="shared" si="66"/>
        <v>1.278468634686347</v>
      </c>
      <c r="R708">
        <f t="shared" si="67"/>
        <v>69965.5</v>
      </c>
      <c r="S708" s="8">
        <f t="shared" si="70"/>
        <v>43471.25</v>
      </c>
      <c r="T708" s="8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tr">
        <f t="shared" si="68"/>
        <v>film &amp; video</v>
      </c>
      <c r="P709" t="str">
        <f t="shared" si="69"/>
        <v>drama</v>
      </c>
      <c r="Q709" s="4">
        <f t="shared" si="66"/>
        <v>1.5861643835616439</v>
      </c>
      <c r="R709">
        <f t="shared" si="67"/>
        <v>5873.5</v>
      </c>
      <c r="S709" s="8">
        <f t="shared" si="70"/>
        <v>43442.25</v>
      </c>
      <c r="T709" s="8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tr">
        <f t="shared" si="68"/>
        <v>theater</v>
      </c>
      <c r="P710" t="str">
        <f t="shared" si="69"/>
        <v>plays</v>
      </c>
      <c r="Q710" s="4">
        <f t="shared" si="66"/>
        <v>7.0705882352941174</v>
      </c>
      <c r="R710">
        <f t="shared" si="67"/>
        <v>6078.5</v>
      </c>
      <c r="S710" s="8">
        <f t="shared" si="70"/>
        <v>42877.208333333328</v>
      </c>
      <c r="T710" s="8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tr">
        <f t="shared" si="68"/>
        <v>theater</v>
      </c>
      <c r="P711" t="str">
        <f t="shared" si="69"/>
        <v>plays</v>
      </c>
      <c r="Q711" s="4">
        <f t="shared" si="66"/>
        <v>1.4238775510204082</v>
      </c>
      <c r="R711">
        <f t="shared" si="67"/>
        <v>7070</v>
      </c>
      <c r="S711" s="8">
        <f t="shared" si="70"/>
        <v>41018.208333333336</v>
      </c>
      <c r="T711" s="8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tr">
        <f t="shared" si="68"/>
        <v>theater</v>
      </c>
      <c r="P712" t="str">
        <f t="shared" si="69"/>
        <v>plays</v>
      </c>
      <c r="Q712" s="4">
        <f t="shared" si="66"/>
        <v>1.4786046511627906</v>
      </c>
      <c r="R712">
        <f t="shared" si="67"/>
        <v>3241.5</v>
      </c>
      <c r="S712" s="8">
        <f t="shared" si="70"/>
        <v>43295.208333333328</v>
      </c>
      <c r="T712" s="8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tr">
        <f t="shared" si="68"/>
        <v>theater</v>
      </c>
      <c r="P713" t="str">
        <f t="shared" si="69"/>
        <v>plays</v>
      </c>
      <c r="Q713" s="4">
        <f t="shared" si="66"/>
        <v>0.20322580645161289</v>
      </c>
      <c r="R713">
        <f t="shared" si="67"/>
        <v>637</v>
      </c>
      <c r="S713" s="8">
        <f t="shared" si="70"/>
        <v>42393.25</v>
      </c>
      <c r="T713" s="8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tr">
        <f t="shared" si="68"/>
        <v>theater</v>
      </c>
      <c r="P714" t="str">
        <f t="shared" si="69"/>
        <v>plays</v>
      </c>
      <c r="Q714" s="4">
        <f t="shared" si="66"/>
        <v>18.40625</v>
      </c>
      <c r="R714">
        <f t="shared" si="67"/>
        <v>7463.5</v>
      </c>
      <c r="S714" s="8">
        <f t="shared" si="70"/>
        <v>42559.208333333328</v>
      </c>
      <c r="T714" s="8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tr">
        <f t="shared" si="68"/>
        <v>publishing</v>
      </c>
      <c r="P715" t="str">
        <f t="shared" si="69"/>
        <v>radio &amp; podcasts</v>
      </c>
      <c r="Q715" s="4">
        <f t="shared" si="66"/>
        <v>1.6194202898550725</v>
      </c>
      <c r="R715">
        <f t="shared" si="67"/>
        <v>5638.5</v>
      </c>
      <c r="S715" s="8">
        <f t="shared" si="70"/>
        <v>42604.208333333328</v>
      </c>
      <c r="T715" s="8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tr">
        <f t="shared" si="68"/>
        <v>music</v>
      </c>
      <c r="P716" t="str">
        <f t="shared" si="69"/>
        <v>rock</v>
      </c>
      <c r="Q716" s="4">
        <f t="shared" si="66"/>
        <v>4.7282077922077921</v>
      </c>
      <c r="R716">
        <f t="shared" si="67"/>
        <v>91910.5</v>
      </c>
      <c r="S716" s="8">
        <f t="shared" si="70"/>
        <v>41870.208333333336</v>
      </c>
      <c r="T716" s="8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tr">
        <f t="shared" si="68"/>
        <v>games</v>
      </c>
      <c r="P717" t="str">
        <f t="shared" si="69"/>
        <v>mobile games</v>
      </c>
      <c r="Q717" s="4">
        <f t="shared" si="66"/>
        <v>0.24466101694915254</v>
      </c>
      <c r="R717">
        <f t="shared" si="67"/>
        <v>14763</v>
      </c>
      <c r="S717" s="8">
        <f t="shared" si="70"/>
        <v>40397.208333333336</v>
      </c>
      <c r="T717" s="8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tr">
        <f t="shared" si="68"/>
        <v>theater</v>
      </c>
      <c r="P718" t="str">
        <f t="shared" si="69"/>
        <v>plays</v>
      </c>
      <c r="Q718" s="4">
        <f t="shared" si="66"/>
        <v>5.1764999999999999</v>
      </c>
      <c r="R718">
        <f t="shared" si="67"/>
        <v>5255</v>
      </c>
      <c r="S718" s="8">
        <f t="shared" si="70"/>
        <v>41465.208333333336</v>
      </c>
      <c r="T718" s="8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tr">
        <f t="shared" si="68"/>
        <v>film &amp; video</v>
      </c>
      <c r="P719" t="str">
        <f t="shared" si="69"/>
        <v>documentary</v>
      </c>
      <c r="Q719" s="4">
        <f t="shared" si="66"/>
        <v>2.4764285714285714</v>
      </c>
      <c r="R719">
        <f t="shared" si="67"/>
        <v>7211.5</v>
      </c>
      <c r="S719" s="8">
        <f t="shared" si="70"/>
        <v>40777.208333333336</v>
      </c>
      <c r="T719" s="8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tr">
        <f t="shared" si="68"/>
        <v>technology</v>
      </c>
      <c r="P720" t="str">
        <f t="shared" si="69"/>
        <v>wearables</v>
      </c>
      <c r="Q720" s="4">
        <f t="shared" si="66"/>
        <v>1.0020481927710843</v>
      </c>
      <c r="R720">
        <f t="shared" si="67"/>
        <v>4307</v>
      </c>
      <c r="S720" s="8">
        <f t="shared" si="70"/>
        <v>41442.208333333336</v>
      </c>
      <c r="T720" s="8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tr">
        <f t="shared" si="68"/>
        <v>publishing</v>
      </c>
      <c r="P721" t="str">
        <f t="shared" si="69"/>
        <v>fiction</v>
      </c>
      <c r="Q721" s="4">
        <f t="shared" si="66"/>
        <v>1.53</v>
      </c>
      <c r="R721">
        <f t="shared" si="67"/>
        <v>5340</v>
      </c>
      <c r="S721" s="8">
        <f t="shared" si="70"/>
        <v>41058.208333333336</v>
      </c>
      <c r="T721" s="8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tr">
        <f t="shared" si="68"/>
        <v>theater</v>
      </c>
      <c r="P722" t="str">
        <f t="shared" si="69"/>
        <v>plays</v>
      </c>
      <c r="Q722" s="4">
        <f t="shared" si="66"/>
        <v>0.37091954022988505</v>
      </c>
      <c r="R722">
        <f t="shared" si="67"/>
        <v>1632.5</v>
      </c>
      <c r="S722" s="8">
        <f t="shared" si="70"/>
        <v>43152.25</v>
      </c>
      <c r="T722" s="8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tr">
        <f t="shared" si="68"/>
        <v>music</v>
      </c>
      <c r="P723" t="str">
        <f t="shared" si="69"/>
        <v>rock</v>
      </c>
      <c r="Q723" s="4">
        <f t="shared" si="66"/>
        <v>4.3923948220064728E-2</v>
      </c>
      <c r="R723">
        <f t="shared" si="67"/>
        <v>2744.5</v>
      </c>
      <c r="S723" s="8">
        <f t="shared" si="70"/>
        <v>43194.208333333328</v>
      </c>
      <c r="T723" s="8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tr">
        <f t="shared" si="68"/>
        <v>film &amp; video</v>
      </c>
      <c r="P724" t="str">
        <f t="shared" si="69"/>
        <v>documentary</v>
      </c>
      <c r="Q724" s="4">
        <f t="shared" si="66"/>
        <v>1.5650721649484536</v>
      </c>
      <c r="R724">
        <f t="shared" si="67"/>
        <v>39471</v>
      </c>
      <c r="S724" s="8">
        <f t="shared" si="70"/>
        <v>43045.25</v>
      </c>
      <c r="T724" s="8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tr">
        <f t="shared" si="68"/>
        <v>theater</v>
      </c>
      <c r="P725" t="str">
        <f t="shared" si="69"/>
        <v>plays</v>
      </c>
      <c r="Q725" s="4">
        <f t="shared" si="66"/>
        <v>2.704081632653061</v>
      </c>
      <c r="R725">
        <f t="shared" si="67"/>
        <v>6697</v>
      </c>
      <c r="S725" s="8">
        <f t="shared" si="70"/>
        <v>42431.25</v>
      </c>
      <c r="T725" s="8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tr">
        <f t="shared" si="68"/>
        <v>theater</v>
      </c>
      <c r="P726" t="str">
        <f>RIGHT(N726,LEN(N726)-SEARCH("/",N726))</f>
        <v>plays</v>
      </c>
      <c r="Q726" s="4">
        <f t="shared" si="66"/>
        <v>1.3405952380952382</v>
      </c>
      <c r="R726">
        <f t="shared" si="67"/>
        <v>5691</v>
      </c>
      <c r="S726" s="8">
        <f t="shared" si="70"/>
        <v>41934.208333333336</v>
      </c>
      <c r="T726" s="8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tr">
        <f t="shared" si="68"/>
        <v>games</v>
      </c>
      <c r="P727" t="str">
        <f t="shared" ref="P727:P790" si="72">RIGHT(N727,LEN(N727)-SEARCH("/",N727))</f>
        <v>mobile games</v>
      </c>
      <c r="Q727" s="4">
        <f t="shared" si="66"/>
        <v>0.50398033126293995</v>
      </c>
      <c r="R727">
        <f t="shared" si="67"/>
        <v>49482.5</v>
      </c>
      <c r="S727" s="8">
        <f t="shared" si="70"/>
        <v>41958.25</v>
      </c>
      <c r="T727" s="8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tr">
        <f t="shared" si="68"/>
        <v>theater</v>
      </c>
      <c r="P728" t="str">
        <f t="shared" si="72"/>
        <v>plays</v>
      </c>
      <c r="Q728" s="4">
        <f t="shared" si="66"/>
        <v>0.88815837937384901</v>
      </c>
      <c r="R728">
        <f t="shared" si="67"/>
        <v>24375.5</v>
      </c>
      <c r="S728" s="8">
        <f t="shared" si="70"/>
        <v>40476.208333333336</v>
      </c>
      <c r="T728" s="8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tr">
        <f t="shared" si="68"/>
        <v>technology</v>
      </c>
      <c r="P729" t="str">
        <f t="shared" si="72"/>
        <v>web</v>
      </c>
      <c r="Q729" s="4">
        <f t="shared" si="66"/>
        <v>1.65</v>
      </c>
      <c r="R729">
        <f t="shared" si="67"/>
        <v>7433</v>
      </c>
      <c r="S729" s="8">
        <f t="shared" si="70"/>
        <v>43485.25</v>
      </c>
      <c r="T729" s="8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tr">
        <f t="shared" si="68"/>
        <v>theater</v>
      </c>
      <c r="P730" t="str">
        <f t="shared" si="72"/>
        <v>plays</v>
      </c>
      <c r="Q730" s="4">
        <f t="shared" si="66"/>
        <v>0.17499999999999999</v>
      </c>
      <c r="R730">
        <f t="shared" si="67"/>
        <v>372.5</v>
      </c>
      <c r="S730" s="8">
        <f t="shared" si="70"/>
        <v>42515.208333333328</v>
      </c>
      <c r="T730" s="8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tr">
        <f t="shared" si="68"/>
        <v>film &amp; video</v>
      </c>
      <c r="P731" t="str">
        <f t="shared" si="72"/>
        <v>drama</v>
      </c>
      <c r="Q731" s="4">
        <f t="shared" si="66"/>
        <v>1.8566071428571429</v>
      </c>
      <c r="R731">
        <f t="shared" si="67"/>
        <v>5259.5</v>
      </c>
      <c r="S731" s="8">
        <f t="shared" si="70"/>
        <v>41309.25</v>
      </c>
      <c r="T731" s="8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tr">
        <f t="shared" si="68"/>
        <v>technology</v>
      </c>
      <c r="P732" t="str">
        <f t="shared" si="72"/>
        <v>wearables</v>
      </c>
      <c r="Q732" s="4">
        <f t="shared" si="66"/>
        <v>4.1266319444444441</v>
      </c>
      <c r="R732">
        <f t="shared" si="67"/>
        <v>59959</v>
      </c>
      <c r="S732" s="8">
        <f t="shared" si="70"/>
        <v>42147.208333333328</v>
      </c>
      <c r="T732" s="8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tr">
        <f t="shared" si="68"/>
        <v>technology</v>
      </c>
      <c r="P733" t="str">
        <f t="shared" si="72"/>
        <v>web</v>
      </c>
      <c r="Q733" s="4">
        <f t="shared" si="66"/>
        <v>0.90249999999999997</v>
      </c>
      <c r="R733">
        <f t="shared" si="67"/>
        <v>3719.5</v>
      </c>
      <c r="S733" s="8">
        <f t="shared" si="70"/>
        <v>42939.208333333328</v>
      </c>
      <c r="T733" s="8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tr">
        <f t="shared" si="68"/>
        <v>music</v>
      </c>
      <c r="P734" t="str">
        <f t="shared" si="72"/>
        <v>rock</v>
      </c>
      <c r="Q734" s="4">
        <f t="shared" si="66"/>
        <v>0.91984615384615387</v>
      </c>
      <c r="R734">
        <f t="shared" si="67"/>
        <v>54371.5</v>
      </c>
      <c r="S734" s="8">
        <f t="shared" si="70"/>
        <v>42816.208333333328</v>
      </c>
      <c r="T734" s="8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tr">
        <f t="shared" si="68"/>
        <v>music</v>
      </c>
      <c r="P735" t="str">
        <f t="shared" si="72"/>
        <v>metal</v>
      </c>
      <c r="Q735" s="4">
        <f t="shared" si="66"/>
        <v>5.2700632911392402</v>
      </c>
      <c r="R735">
        <f t="shared" si="67"/>
        <v>42123.5</v>
      </c>
      <c r="S735" s="8">
        <f t="shared" si="70"/>
        <v>41844.208333333336</v>
      </c>
      <c r="T735" s="8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tr">
        <f t="shared" si="68"/>
        <v>theater</v>
      </c>
      <c r="P736" t="str">
        <f t="shared" si="72"/>
        <v>plays</v>
      </c>
      <c r="Q736" s="4">
        <f t="shared" si="66"/>
        <v>3.1914285714285713</v>
      </c>
      <c r="R736">
        <f t="shared" si="67"/>
        <v>6970</v>
      </c>
      <c r="S736" s="8">
        <f t="shared" si="70"/>
        <v>42763.25</v>
      </c>
      <c r="T736" s="8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tr">
        <f t="shared" si="68"/>
        <v>photography</v>
      </c>
      <c r="P737" t="str">
        <f t="shared" si="72"/>
        <v>photography books</v>
      </c>
      <c r="Q737" s="4">
        <f t="shared" si="66"/>
        <v>3.5418867924528303</v>
      </c>
      <c r="R737">
        <f t="shared" si="67"/>
        <v>66697.5</v>
      </c>
      <c r="S737" s="8">
        <f t="shared" si="70"/>
        <v>42459.208333333328</v>
      </c>
      <c r="T737" s="8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tr">
        <f t="shared" si="68"/>
        <v>publishing</v>
      </c>
      <c r="P738" t="str">
        <f t="shared" si="72"/>
        <v>nonfiction</v>
      </c>
      <c r="Q738" s="4">
        <f t="shared" si="66"/>
        <v>0.32896103896103895</v>
      </c>
      <c r="R738">
        <f t="shared" si="67"/>
        <v>1281</v>
      </c>
      <c r="S738" s="8">
        <f t="shared" si="70"/>
        <v>42055.25</v>
      </c>
      <c r="T738" s="8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tr">
        <f t="shared" si="68"/>
        <v>music</v>
      </c>
      <c r="P739" t="str">
        <f t="shared" si="72"/>
        <v>indie rock</v>
      </c>
      <c r="Q739" s="4">
        <f t="shared" si="66"/>
        <v>1.358918918918919</v>
      </c>
      <c r="R739">
        <f t="shared" si="67"/>
        <v>2604</v>
      </c>
      <c r="S739" s="8">
        <f t="shared" si="70"/>
        <v>42685.25</v>
      </c>
      <c r="T739" s="8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tr">
        <f t="shared" si="68"/>
        <v>theater</v>
      </c>
      <c r="P740" t="str">
        <f t="shared" si="72"/>
        <v>plays</v>
      </c>
      <c r="Q740" s="4">
        <f t="shared" si="66"/>
        <v>2.0843373493975904E-2</v>
      </c>
      <c r="R740">
        <f t="shared" si="67"/>
        <v>786</v>
      </c>
      <c r="S740" s="8">
        <f t="shared" si="70"/>
        <v>41959.25</v>
      </c>
      <c r="T740" s="8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tr">
        <f t="shared" si="68"/>
        <v>music</v>
      </c>
      <c r="P741" t="str">
        <f t="shared" si="72"/>
        <v>indie rock</v>
      </c>
      <c r="Q741" s="4">
        <f t="shared" si="66"/>
        <v>0.61</v>
      </c>
      <c r="R741">
        <f t="shared" si="67"/>
        <v>3145.5</v>
      </c>
      <c r="S741" s="8">
        <f t="shared" si="70"/>
        <v>41089.208333333336</v>
      </c>
      <c r="T741" s="8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tr">
        <f t="shared" si="68"/>
        <v>theater</v>
      </c>
      <c r="P742" t="str">
        <f t="shared" si="72"/>
        <v>plays</v>
      </c>
      <c r="Q742" s="4">
        <f t="shared" si="66"/>
        <v>0.30037735849056602</v>
      </c>
      <c r="R742">
        <f t="shared" si="67"/>
        <v>804</v>
      </c>
      <c r="S742" s="8">
        <f t="shared" si="70"/>
        <v>42769.25</v>
      </c>
      <c r="T742" s="8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tr">
        <f t="shared" si="68"/>
        <v>theater</v>
      </c>
      <c r="P743" t="str">
        <f t="shared" si="72"/>
        <v>plays</v>
      </c>
      <c r="Q743" s="4">
        <f t="shared" si="66"/>
        <v>11.791666666666666</v>
      </c>
      <c r="R743">
        <f t="shared" si="67"/>
        <v>7140</v>
      </c>
      <c r="S743" s="8">
        <f t="shared" si="70"/>
        <v>40321.208333333336</v>
      </c>
      <c r="T743" s="8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tr">
        <f t="shared" si="68"/>
        <v>music</v>
      </c>
      <c r="P744" t="str">
        <f t="shared" si="72"/>
        <v>electric music</v>
      </c>
      <c r="Q744" s="4">
        <f t="shared" si="66"/>
        <v>11.260833333333334</v>
      </c>
      <c r="R744">
        <f t="shared" si="67"/>
        <v>6817.5</v>
      </c>
      <c r="S744" s="8">
        <f t="shared" si="70"/>
        <v>40197.25</v>
      </c>
      <c r="T744" s="8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tr">
        <f t="shared" si="68"/>
        <v>theater</v>
      </c>
      <c r="P745" t="str">
        <f t="shared" si="72"/>
        <v>plays</v>
      </c>
      <c r="Q745" s="4">
        <f t="shared" si="66"/>
        <v>0.12923076923076923</v>
      </c>
      <c r="R745">
        <f t="shared" si="67"/>
        <v>260.5</v>
      </c>
      <c r="S745" s="8">
        <f t="shared" si="70"/>
        <v>42298.208333333328</v>
      </c>
      <c r="T745" s="8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tr">
        <f t="shared" si="68"/>
        <v>theater</v>
      </c>
      <c r="P746" t="str">
        <f t="shared" si="72"/>
        <v>plays</v>
      </c>
      <c r="Q746" s="4">
        <f t="shared" si="66"/>
        <v>7.12</v>
      </c>
      <c r="R746">
        <f t="shared" si="67"/>
        <v>7190</v>
      </c>
      <c r="S746" s="8">
        <f t="shared" si="70"/>
        <v>43322.208333333328</v>
      </c>
      <c r="T746" s="8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tr">
        <f t="shared" si="68"/>
        <v>technology</v>
      </c>
      <c r="P747" t="str">
        <f t="shared" si="72"/>
        <v>wearables</v>
      </c>
      <c r="Q747" s="4">
        <f t="shared" si="66"/>
        <v>0.30304347826086958</v>
      </c>
      <c r="R747">
        <f t="shared" si="67"/>
        <v>1062.5</v>
      </c>
      <c r="S747" s="8">
        <f t="shared" si="70"/>
        <v>40328.208333333336</v>
      </c>
      <c r="T747" s="8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tr">
        <f t="shared" si="68"/>
        <v>technology</v>
      </c>
      <c r="P748" t="str">
        <f t="shared" si="72"/>
        <v>web</v>
      </c>
      <c r="Q748" s="4">
        <f t="shared" si="66"/>
        <v>2.1250896057347672</v>
      </c>
      <c r="R748">
        <f t="shared" si="67"/>
        <v>60984</v>
      </c>
      <c r="S748" s="8">
        <f t="shared" si="70"/>
        <v>40825.208333333336</v>
      </c>
      <c r="T748" s="8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tr">
        <f t="shared" si="68"/>
        <v>theater</v>
      </c>
      <c r="P749" t="str">
        <f t="shared" si="72"/>
        <v>plays</v>
      </c>
      <c r="Q749" s="4">
        <f t="shared" si="66"/>
        <v>2.2885714285714287</v>
      </c>
      <c r="R749">
        <f t="shared" si="67"/>
        <v>5747</v>
      </c>
      <c r="S749" s="8">
        <f t="shared" si="70"/>
        <v>40423.208333333336</v>
      </c>
      <c r="T749" s="8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tr">
        <f t="shared" si="68"/>
        <v>film &amp; video</v>
      </c>
      <c r="P750" t="str">
        <f t="shared" si="72"/>
        <v>animation</v>
      </c>
      <c r="Q750" s="4">
        <f t="shared" si="66"/>
        <v>0.34959979476654696</v>
      </c>
      <c r="R750">
        <f t="shared" si="67"/>
        <v>34375.5</v>
      </c>
      <c r="S750" s="8">
        <f t="shared" si="70"/>
        <v>40238.25</v>
      </c>
      <c r="T750" s="8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tr">
        <f t="shared" si="68"/>
        <v>technology</v>
      </c>
      <c r="P751" t="str">
        <f t="shared" si="72"/>
        <v>wearables</v>
      </c>
      <c r="Q751" s="4">
        <f t="shared" si="66"/>
        <v>1.5729069767441861</v>
      </c>
      <c r="R751">
        <f t="shared" si="67"/>
        <v>6946.5</v>
      </c>
      <c r="S751" s="8">
        <f t="shared" si="70"/>
        <v>41920.208333333336</v>
      </c>
      <c r="T751" s="8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tr">
        <f t="shared" si="68"/>
        <v>music</v>
      </c>
      <c r="P752" t="str">
        <f t="shared" si="72"/>
        <v>electric music</v>
      </c>
      <c r="Q752" s="4">
        <f t="shared" si="66"/>
        <v>0.01</v>
      </c>
      <c r="R752">
        <f t="shared" si="67"/>
        <v>1</v>
      </c>
      <c r="S752" s="8">
        <f t="shared" si="70"/>
        <v>40360.208333333336</v>
      </c>
      <c r="T752" s="8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tr">
        <f t="shared" si="68"/>
        <v>publishing</v>
      </c>
      <c r="P753" t="str">
        <f t="shared" si="72"/>
        <v>nonfiction</v>
      </c>
      <c r="Q753" s="4">
        <f t="shared" si="66"/>
        <v>2.3230555555555554</v>
      </c>
      <c r="R753">
        <f t="shared" si="67"/>
        <v>4316.5</v>
      </c>
      <c r="S753" s="8">
        <f t="shared" si="70"/>
        <v>42446.208333333328</v>
      </c>
      <c r="T753" s="8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tr">
        <f t="shared" si="68"/>
        <v>theater</v>
      </c>
      <c r="P754" t="str">
        <f t="shared" si="72"/>
        <v>plays</v>
      </c>
      <c r="Q754" s="4">
        <f t="shared" si="66"/>
        <v>0.92448275862068963</v>
      </c>
      <c r="R754">
        <f t="shared" si="67"/>
        <v>2738</v>
      </c>
      <c r="S754" s="8">
        <f t="shared" si="70"/>
        <v>40395.208333333336</v>
      </c>
      <c r="T754" s="8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tr">
        <f t="shared" si="68"/>
        <v>photography</v>
      </c>
      <c r="P755" t="str">
        <f t="shared" si="72"/>
        <v>photography books</v>
      </c>
      <c r="Q755" s="4">
        <f t="shared" si="66"/>
        <v>2.5670212765957445</v>
      </c>
      <c r="R755">
        <f t="shared" si="67"/>
        <v>6101</v>
      </c>
      <c r="S755" s="8">
        <f t="shared" si="70"/>
        <v>40321.208333333336</v>
      </c>
      <c r="T755" s="8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tr">
        <f t="shared" si="68"/>
        <v>theater</v>
      </c>
      <c r="P756" t="str">
        <f t="shared" si="72"/>
        <v>plays</v>
      </c>
      <c r="Q756" s="4">
        <f t="shared" si="66"/>
        <v>1.6847017045454546</v>
      </c>
      <c r="R756">
        <f t="shared" si="67"/>
        <v>60904</v>
      </c>
      <c r="S756" s="8">
        <f t="shared" si="70"/>
        <v>41210.208333333336</v>
      </c>
      <c r="T756" s="8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tr">
        <f t="shared" si="68"/>
        <v>theater</v>
      </c>
      <c r="P757" t="str">
        <f t="shared" si="72"/>
        <v>plays</v>
      </c>
      <c r="Q757" s="4">
        <f t="shared" si="66"/>
        <v>1.6657777777777778</v>
      </c>
      <c r="R757">
        <f t="shared" si="67"/>
        <v>3892</v>
      </c>
      <c r="S757" s="8">
        <f t="shared" si="70"/>
        <v>43096.25</v>
      </c>
      <c r="T757" s="8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tr">
        <f t="shared" si="68"/>
        <v>theater</v>
      </c>
      <c r="P758" t="str">
        <f t="shared" si="72"/>
        <v>plays</v>
      </c>
      <c r="Q758" s="4">
        <f t="shared" si="66"/>
        <v>7.7207692307692311</v>
      </c>
      <c r="R758">
        <f t="shared" si="67"/>
        <v>5092.5</v>
      </c>
      <c r="S758" s="8">
        <f t="shared" si="70"/>
        <v>42024.25</v>
      </c>
      <c r="T758" s="8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tr">
        <f t="shared" si="68"/>
        <v>film &amp; video</v>
      </c>
      <c r="P759" t="str">
        <f t="shared" si="72"/>
        <v>drama</v>
      </c>
      <c r="Q759" s="4">
        <f t="shared" si="66"/>
        <v>4.0685714285714285</v>
      </c>
      <c r="R759">
        <f t="shared" si="67"/>
        <v>2905</v>
      </c>
      <c r="S759" s="8">
        <f t="shared" si="70"/>
        <v>40675.208333333336</v>
      </c>
      <c r="T759" s="8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tr">
        <f t="shared" si="68"/>
        <v>music</v>
      </c>
      <c r="P760" t="str">
        <f t="shared" si="72"/>
        <v>rock</v>
      </c>
      <c r="Q760" s="4">
        <f t="shared" si="66"/>
        <v>5.6420608108108112</v>
      </c>
      <c r="R760">
        <f t="shared" si="67"/>
        <v>84261.5</v>
      </c>
      <c r="S760" s="8">
        <f t="shared" si="70"/>
        <v>41936.208333333336</v>
      </c>
      <c r="T760" s="8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tr">
        <f t="shared" si="68"/>
        <v>music</v>
      </c>
      <c r="P761" t="str">
        <f t="shared" si="72"/>
        <v>electric music</v>
      </c>
      <c r="Q761" s="4">
        <f t="shared" si="66"/>
        <v>0.6842686567164179</v>
      </c>
      <c r="R761">
        <f t="shared" si="67"/>
        <v>57944.5</v>
      </c>
      <c r="S761" s="8">
        <f t="shared" si="70"/>
        <v>43136.25</v>
      </c>
      <c r="T761" s="8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tr">
        <f t="shared" si="68"/>
        <v>games</v>
      </c>
      <c r="P762" t="str">
        <f t="shared" si="72"/>
        <v>video games</v>
      </c>
      <c r="Q762" s="4">
        <f t="shared" si="66"/>
        <v>0.34351966873706002</v>
      </c>
      <c r="R762">
        <f t="shared" si="67"/>
        <v>8401</v>
      </c>
      <c r="S762" s="8">
        <f t="shared" si="70"/>
        <v>43678.208333333328</v>
      </c>
      <c r="T762" s="8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tr">
        <f t="shared" si="68"/>
        <v>music</v>
      </c>
      <c r="P763" t="str">
        <f t="shared" si="72"/>
        <v>rock</v>
      </c>
      <c r="Q763" s="4">
        <f t="shared" si="66"/>
        <v>6.5545454545454547</v>
      </c>
      <c r="R763">
        <f t="shared" si="67"/>
        <v>7293</v>
      </c>
      <c r="S763" s="8">
        <f t="shared" si="70"/>
        <v>42938.208333333328</v>
      </c>
      <c r="T763" s="8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tr">
        <f t="shared" si="68"/>
        <v>music</v>
      </c>
      <c r="P764" t="str">
        <f t="shared" si="72"/>
        <v>jazz</v>
      </c>
      <c r="Q764" s="4">
        <f t="shared" si="66"/>
        <v>1.7725714285714285</v>
      </c>
      <c r="R764">
        <f t="shared" si="67"/>
        <v>3152</v>
      </c>
      <c r="S764" s="8">
        <f t="shared" si="70"/>
        <v>41241.25</v>
      </c>
      <c r="T764" s="8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tr">
        <f t="shared" si="68"/>
        <v>theater</v>
      </c>
      <c r="P765" t="str">
        <f t="shared" si="72"/>
        <v>plays</v>
      </c>
      <c r="Q765" s="4">
        <f t="shared" si="66"/>
        <v>1.1317857142857144</v>
      </c>
      <c r="R765">
        <f t="shared" si="67"/>
        <v>3286.5</v>
      </c>
      <c r="S765" s="8">
        <f t="shared" si="70"/>
        <v>41037.208333333336</v>
      </c>
      <c r="T765" s="8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tr">
        <f t="shared" si="68"/>
        <v>music</v>
      </c>
      <c r="P766" t="str">
        <f t="shared" si="72"/>
        <v>rock</v>
      </c>
      <c r="Q766" s="4">
        <f t="shared" si="66"/>
        <v>7.2818181818181822</v>
      </c>
      <c r="R766">
        <f t="shared" si="67"/>
        <v>4079</v>
      </c>
      <c r="S766" s="8">
        <f t="shared" si="70"/>
        <v>40676.208333333336</v>
      </c>
      <c r="T766" s="8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tr">
        <f t="shared" si="68"/>
        <v>music</v>
      </c>
      <c r="P767" t="str">
        <f t="shared" si="72"/>
        <v>indie rock</v>
      </c>
      <c r="Q767" s="4">
        <f t="shared" si="66"/>
        <v>2.0833333333333335</v>
      </c>
      <c r="R767">
        <f t="shared" si="67"/>
        <v>4161.5</v>
      </c>
      <c r="S767" s="8">
        <f t="shared" si="70"/>
        <v>42840.208333333328</v>
      </c>
      <c r="T767" s="8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tr">
        <f t="shared" si="68"/>
        <v>film &amp; video</v>
      </c>
      <c r="P768" t="str">
        <f t="shared" si="72"/>
        <v>science fiction</v>
      </c>
      <c r="Q768" s="4">
        <f t="shared" si="66"/>
        <v>0.31171232876712329</v>
      </c>
      <c r="R768">
        <f t="shared" si="67"/>
        <v>6950.5</v>
      </c>
      <c r="S768" s="8">
        <f t="shared" si="70"/>
        <v>43362.208333333328</v>
      </c>
      <c r="T768" s="8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tr">
        <f t="shared" si="68"/>
        <v>publishing</v>
      </c>
      <c r="P769" t="str">
        <f t="shared" si="72"/>
        <v>translations</v>
      </c>
      <c r="Q769" s="4">
        <f t="shared" si="66"/>
        <v>0.56967078189300413</v>
      </c>
      <c r="R769">
        <f t="shared" si="67"/>
        <v>27942.5</v>
      </c>
      <c r="S769" s="8">
        <f t="shared" si="70"/>
        <v>42283.208333333328</v>
      </c>
      <c r="T769" s="8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tr">
        <f t="shared" si="68"/>
        <v>theater</v>
      </c>
      <c r="P770" t="str">
        <f t="shared" si="72"/>
        <v>plays</v>
      </c>
      <c r="Q770" s="4">
        <f t="shared" ref="Q770:Q833" si="73">E770/D770</f>
        <v>2.31</v>
      </c>
      <c r="R770">
        <f t="shared" ref="R770:R833" si="74">AVERAGE(E770,G770)</f>
        <v>5619</v>
      </c>
      <c r="S770" s="8">
        <f t="shared" si="70"/>
        <v>41619.25</v>
      </c>
      <c r="T770" s="8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tr">
        <f t="shared" ref="O771:O834" si="75">LEFT(N771, FIND("/",  N771, 1) -1)</f>
        <v>games</v>
      </c>
      <c r="P771" t="str">
        <f t="shared" si="72"/>
        <v>video games</v>
      </c>
      <c r="Q771" s="4">
        <f t="shared" si="73"/>
        <v>0.86867834394904464</v>
      </c>
      <c r="R771">
        <f t="shared" si="74"/>
        <v>56258</v>
      </c>
      <c r="S771" s="8">
        <f t="shared" ref="S771:S834" si="76">IF(J771&lt;&gt;"", (J771/86400) + DATE(1970, 1, 1), "")</f>
        <v>41501.208333333336</v>
      </c>
      <c r="T771" s="8">
        <f t="shared" ref="T771:T834" si="77">IF(K771&lt;&gt;"", (K771/86400) + DATE(1970, 1, 1), "")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tr">
        <f t="shared" si="75"/>
        <v>theater</v>
      </c>
      <c r="P772" t="str">
        <f t="shared" si="72"/>
        <v>plays</v>
      </c>
      <c r="Q772" s="4">
        <f t="shared" si="73"/>
        <v>2.7074418604651163</v>
      </c>
      <c r="R772">
        <f t="shared" si="74"/>
        <v>5929</v>
      </c>
      <c r="S772" s="8">
        <f t="shared" si="76"/>
        <v>41743.208333333336</v>
      </c>
      <c r="T772" s="8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tr">
        <f t="shared" si="75"/>
        <v>theater</v>
      </c>
      <c r="P773" t="str">
        <f t="shared" si="72"/>
        <v>plays</v>
      </c>
      <c r="Q773" s="4">
        <f t="shared" si="73"/>
        <v>0.49446428571428569</v>
      </c>
      <c r="R773">
        <f t="shared" si="74"/>
        <v>1397.5</v>
      </c>
      <c r="S773" s="8">
        <f t="shared" si="76"/>
        <v>43491.25</v>
      </c>
      <c r="T773" s="8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tr">
        <f t="shared" si="75"/>
        <v>music</v>
      </c>
      <c r="P774" t="str">
        <f t="shared" si="72"/>
        <v>indie rock</v>
      </c>
      <c r="Q774" s="4">
        <f t="shared" si="73"/>
        <v>1.1335962566844919</v>
      </c>
      <c r="R774">
        <f t="shared" si="74"/>
        <v>87362.5</v>
      </c>
      <c r="S774" s="8">
        <f t="shared" si="76"/>
        <v>43505.25</v>
      </c>
      <c r="T774" s="8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tr">
        <f t="shared" si="75"/>
        <v>theater</v>
      </c>
      <c r="P775" t="str">
        <f t="shared" si="72"/>
        <v>plays</v>
      </c>
      <c r="Q775" s="4">
        <f t="shared" si="73"/>
        <v>1.9055555555555554</v>
      </c>
      <c r="R775">
        <f t="shared" si="74"/>
        <v>51769</v>
      </c>
      <c r="S775" s="8">
        <f t="shared" si="76"/>
        <v>42838.208333333328</v>
      </c>
      <c r="T775" s="8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tr">
        <f t="shared" si="75"/>
        <v>technology</v>
      </c>
      <c r="P776" t="str">
        <f t="shared" si="72"/>
        <v>web</v>
      </c>
      <c r="Q776" s="4">
        <f t="shared" si="73"/>
        <v>1.355</v>
      </c>
      <c r="R776">
        <f t="shared" si="74"/>
        <v>3426.5</v>
      </c>
      <c r="S776" s="8">
        <f t="shared" si="76"/>
        <v>42513.208333333328</v>
      </c>
      <c r="T776" s="8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tr">
        <f t="shared" si="75"/>
        <v>music</v>
      </c>
      <c r="P777" t="str">
        <f t="shared" si="72"/>
        <v>rock</v>
      </c>
      <c r="Q777" s="4">
        <f t="shared" si="73"/>
        <v>0.10297872340425532</v>
      </c>
      <c r="R777">
        <f t="shared" si="74"/>
        <v>489</v>
      </c>
      <c r="S777" s="8">
        <f t="shared" si="76"/>
        <v>41949.25</v>
      </c>
      <c r="T777" s="8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tr">
        <f t="shared" si="75"/>
        <v>theater</v>
      </c>
      <c r="P778" t="str">
        <f t="shared" si="72"/>
        <v>plays</v>
      </c>
      <c r="Q778" s="4">
        <f t="shared" si="73"/>
        <v>0.65544223826714798</v>
      </c>
      <c r="R778">
        <f t="shared" si="74"/>
        <v>37412</v>
      </c>
      <c r="S778" s="8">
        <f t="shared" si="76"/>
        <v>43650.208333333328</v>
      </c>
      <c r="T778" s="8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tr">
        <f t="shared" si="75"/>
        <v>theater</v>
      </c>
      <c r="P779" t="str">
        <f t="shared" si="72"/>
        <v>plays</v>
      </c>
      <c r="Q779" s="4">
        <f t="shared" si="73"/>
        <v>0.49026652452025588</v>
      </c>
      <c r="R779">
        <f t="shared" si="74"/>
        <v>23331.5</v>
      </c>
      <c r="S779" s="8">
        <f t="shared" si="76"/>
        <v>40809.208333333336</v>
      </c>
      <c r="T779" s="8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tr">
        <f t="shared" si="75"/>
        <v>film &amp; video</v>
      </c>
      <c r="P780" t="str">
        <f t="shared" si="72"/>
        <v>animation</v>
      </c>
      <c r="Q780" s="4">
        <f t="shared" si="73"/>
        <v>7.8792307692307695</v>
      </c>
      <c r="R780">
        <f t="shared" si="74"/>
        <v>5208.5</v>
      </c>
      <c r="S780" s="8">
        <f t="shared" si="76"/>
        <v>40768.208333333336</v>
      </c>
      <c r="T780" s="8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tr">
        <f t="shared" si="75"/>
        <v>theater</v>
      </c>
      <c r="P781" t="str">
        <f t="shared" si="72"/>
        <v>plays</v>
      </c>
      <c r="Q781" s="4">
        <f t="shared" si="73"/>
        <v>0.80306347746090156</v>
      </c>
      <c r="R781">
        <f t="shared" si="74"/>
        <v>44062</v>
      </c>
      <c r="S781" s="8">
        <f t="shared" si="76"/>
        <v>42230.208333333328</v>
      </c>
      <c r="T781" s="8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tr">
        <f t="shared" si="75"/>
        <v>film &amp; video</v>
      </c>
      <c r="P782" t="str">
        <f t="shared" si="72"/>
        <v>drama</v>
      </c>
      <c r="Q782" s="4">
        <f t="shared" si="73"/>
        <v>1.0629411764705883</v>
      </c>
      <c r="R782">
        <f t="shared" si="74"/>
        <v>2792.5</v>
      </c>
      <c r="S782" s="8">
        <f t="shared" si="76"/>
        <v>42573.208333333328</v>
      </c>
      <c r="T782" s="8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tr">
        <f t="shared" si="75"/>
        <v>theater</v>
      </c>
      <c r="P783" t="str">
        <f t="shared" si="72"/>
        <v>plays</v>
      </c>
      <c r="Q783" s="4">
        <f t="shared" si="73"/>
        <v>0.50735632183908042</v>
      </c>
      <c r="R783">
        <f t="shared" si="74"/>
        <v>2235</v>
      </c>
      <c r="S783" s="8">
        <f t="shared" si="76"/>
        <v>40482.208333333336</v>
      </c>
      <c r="T783" s="8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tr">
        <f t="shared" si="75"/>
        <v>film &amp; video</v>
      </c>
      <c r="P784" t="str">
        <f t="shared" si="72"/>
        <v>animation</v>
      </c>
      <c r="Q784" s="4">
        <f t="shared" si="73"/>
        <v>2.153137254901961</v>
      </c>
      <c r="R784">
        <f t="shared" si="74"/>
        <v>5571</v>
      </c>
      <c r="S784" s="8">
        <f t="shared" si="76"/>
        <v>40603.25</v>
      </c>
      <c r="T784" s="8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tr">
        <f t="shared" si="75"/>
        <v>music</v>
      </c>
      <c r="P785" t="str">
        <f t="shared" si="72"/>
        <v>rock</v>
      </c>
      <c r="Q785" s="4">
        <f t="shared" si="73"/>
        <v>1.4122972972972974</v>
      </c>
      <c r="R785">
        <f t="shared" si="74"/>
        <v>5294.5</v>
      </c>
      <c r="S785" s="8">
        <f t="shared" si="76"/>
        <v>41625.25</v>
      </c>
      <c r="T785" s="8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tr">
        <f t="shared" si="75"/>
        <v>technology</v>
      </c>
      <c r="P786" t="str">
        <f t="shared" si="72"/>
        <v>web</v>
      </c>
      <c r="Q786" s="4">
        <f t="shared" si="73"/>
        <v>1.1533745781777278</v>
      </c>
      <c r="R786">
        <f t="shared" si="74"/>
        <v>52921.5</v>
      </c>
      <c r="S786" s="8">
        <f t="shared" si="76"/>
        <v>42435.25</v>
      </c>
      <c r="T786" s="8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tr">
        <f t="shared" si="75"/>
        <v>film &amp; video</v>
      </c>
      <c r="P787" t="str">
        <f t="shared" si="72"/>
        <v>animation</v>
      </c>
      <c r="Q787" s="4">
        <f t="shared" si="73"/>
        <v>1.9311940298507462</v>
      </c>
      <c r="R787">
        <f t="shared" si="74"/>
        <v>6533</v>
      </c>
      <c r="S787" s="8">
        <f t="shared" si="76"/>
        <v>43582.208333333328</v>
      </c>
      <c r="T787" s="8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tr">
        <f t="shared" si="75"/>
        <v>music</v>
      </c>
      <c r="P788" t="str">
        <f t="shared" si="72"/>
        <v>jazz</v>
      </c>
      <c r="Q788" s="4">
        <f t="shared" si="73"/>
        <v>7.2973333333333334</v>
      </c>
      <c r="R788">
        <f t="shared" si="74"/>
        <v>5576.5</v>
      </c>
      <c r="S788" s="8">
        <f t="shared" si="76"/>
        <v>43186.208333333328</v>
      </c>
      <c r="T788" s="8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tr">
        <f t="shared" si="75"/>
        <v>music</v>
      </c>
      <c r="P789" t="str">
        <f t="shared" si="72"/>
        <v>rock</v>
      </c>
      <c r="Q789" s="4">
        <f t="shared" si="73"/>
        <v>0.99663398692810456</v>
      </c>
      <c r="R789">
        <f t="shared" si="74"/>
        <v>30926.5</v>
      </c>
      <c r="S789" s="8">
        <f t="shared" si="76"/>
        <v>40684.208333333336</v>
      </c>
      <c r="T789" s="8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tr">
        <f t="shared" si="75"/>
        <v>film &amp; video</v>
      </c>
      <c r="P790" t="str">
        <f t="shared" si="72"/>
        <v>animation</v>
      </c>
      <c r="Q790" s="4">
        <f t="shared" si="73"/>
        <v>0.88166666666666671</v>
      </c>
      <c r="R790">
        <f t="shared" si="74"/>
        <v>1602.5</v>
      </c>
      <c r="S790" s="8">
        <f t="shared" si="76"/>
        <v>41202.208333333336</v>
      </c>
      <c r="T790" s="8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tr">
        <f t="shared" si="75"/>
        <v>theater</v>
      </c>
      <c r="P791" t="str">
        <f t="shared" ref="P791:P854" si="78">RIGHT(N791,LEN(N791)-SEARCH("/",N791))</f>
        <v>plays</v>
      </c>
      <c r="Q791" s="4">
        <f t="shared" si="73"/>
        <v>0.37233333333333335</v>
      </c>
      <c r="R791">
        <f t="shared" si="74"/>
        <v>1698</v>
      </c>
      <c r="S791" s="8">
        <f t="shared" si="76"/>
        <v>41786.208333333336</v>
      </c>
      <c r="T791" s="8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tr">
        <f t="shared" si="75"/>
        <v>theater</v>
      </c>
      <c r="P792" t="str">
        <f t="shared" si="78"/>
        <v>plays</v>
      </c>
      <c r="Q792" s="4">
        <f t="shared" si="73"/>
        <v>0.30540075309306081</v>
      </c>
      <c r="R792">
        <f t="shared" si="74"/>
        <v>28943.5</v>
      </c>
      <c r="S792" s="8">
        <f t="shared" si="76"/>
        <v>40223.25</v>
      </c>
      <c r="T792" s="8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tr">
        <f t="shared" si="75"/>
        <v>food</v>
      </c>
      <c r="P793" t="str">
        <f t="shared" si="78"/>
        <v>food trucks</v>
      </c>
      <c r="Q793" s="4">
        <f t="shared" si="73"/>
        <v>0.25714285714285712</v>
      </c>
      <c r="R793">
        <f t="shared" si="74"/>
        <v>273</v>
      </c>
      <c r="S793" s="8">
        <f t="shared" si="76"/>
        <v>42715.25</v>
      </c>
      <c r="T793" s="8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tr">
        <f t="shared" si="75"/>
        <v>theater</v>
      </c>
      <c r="P794" t="str">
        <f t="shared" si="78"/>
        <v>plays</v>
      </c>
      <c r="Q794" s="4">
        <f t="shared" si="73"/>
        <v>0.34</v>
      </c>
      <c r="R794">
        <f t="shared" si="74"/>
        <v>343.5</v>
      </c>
      <c r="S794" s="8">
        <f t="shared" si="76"/>
        <v>41451.208333333336</v>
      </c>
      <c r="T794" s="8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tr">
        <f t="shared" si="75"/>
        <v>publishing</v>
      </c>
      <c r="P795" t="str">
        <f t="shared" si="78"/>
        <v>nonfiction</v>
      </c>
      <c r="Q795" s="4">
        <f t="shared" si="73"/>
        <v>11.859090909090909</v>
      </c>
      <c r="R795">
        <f t="shared" si="74"/>
        <v>6613</v>
      </c>
      <c r="S795" s="8">
        <f t="shared" si="76"/>
        <v>41450.208333333336</v>
      </c>
      <c r="T795" s="8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tr">
        <f t="shared" si="75"/>
        <v>music</v>
      </c>
      <c r="P796" t="str">
        <f t="shared" si="78"/>
        <v>rock</v>
      </c>
      <c r="Q796" s="4">
        <f t="shared" si="73"/>
        <v>1.2539393939393939</v>
      </c>
      <c r="R796">
        <f t="shared" si="74"/>
        <v>4193</v>
      </c>
      <c r="S796" s="8">
        <f t="shared" si="76"/>
        <v>43091.25</v>
      </c>
      <c r="T796" s="8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tr">
        <f t="shared" si="75"/>
        <v>film &amp; video</v>
      </c>
      <c r="P797" t="str">
        <f t="shared" si="78"/>
        <v>drama</v>
      </c>
      <c r="Q797" s="4">
        <f t="shared" si="73"/>
        <v>0.14394366197183098</v>
      </c>
      <c r="R797">
        <f t="shared" si="74"/>
        <v>526.5</v>
      </c>
      <c r="S797" s="8">
        <f t="shared" si="76"/>
        <v>42675.208333333328</v>
      </c>
      <c r="T797" s="8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tr">
        <f t="shared" si="75"/>
        <v>games</v>
      </c>
      <c r="P798" t="str">
        <f t="shared" si="78"/>
        <v>mobile games</v>
      </c>
      <c r="Q798" s="4">
        <f t="shared" si="73"/>
        <v>0.54807692307692313</v>
      </c>
      <c r="R798">
        <f t="shared" si="74"/>
        <v>2176.5</v>
      </c>
      <c r="S798" s="8">
        <f t="shared" si="76"/>
        <v>41859.208333333336</v>
      </c>
      <c r="T798" s="8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tr">
        <f t="shared" si="75"/>
        <v>technology</v>
      </c>
      <c r="P799" t="str">
        <f t="shared" si="78"/>
        <v>web</v>
      </c>
      <c r="Q799" s="4">
        <f t="shared" si="73"/>
        <v>1.0963157894736841</v>
      </c>
      <c r="R799">
        <f t="shared" si="74"/>
        <v>4258.5</v>
      </c>
      <c r="S799" s="8">
        <f t="shared" si="76"/>
        <v>43464.25</v>
      </c>
      <c r="T799" s="8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tr">
        <f t="shared" si="75"/>
        <v>theater</v>
      </c>
      <c r="P800" t="str">
        <f t="shared" si="78"/>
        <v>plays</v>
      </c>
      <c r="Q800" s="4">
        <f t="shared" si="73"/>
        <v>1.8847058823529412</v>
      </c>
      <c r="R800">
        <f t="shared" si="74"/>
        <v>3264.5</v>
      </c>
      <c r="S800" s="8">
        <f t="shared" si="76"/>
        <v>41060.208333333336</v>
      </c>
      <c r="T800" s="8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tr">
        <f t="shared" si="75"/>
        <v>theater</v>
      </c>
      <c r="P801" t="str">
        <f t="shared" si="78"/>
        <v>plays</v>
      </c>
      <c r="Q801" s="4">
        <f t="shared" si="73"/>
        <v>0.87008284023668636</v>
      </c>
      <c r="R801">
        <f t="shared" si="74"/>
        <v>37373.5</v>
      </c>
      <c r="S801" s="8">
        <f t="shared" si="76"/>
        <v>42399.25</v>
      </c>
      <c r="T801" s="8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tr">
        <f t="shared" si="75"/>
        <v>music</v>
      </c>
      <c r="P802" t="str">
        <f t="shared" si="78"/>
        <v>rock</v>
      </c>
      <c r="Q802" s="4">
        <f t="shared" si="73"/>
        <v>0.01</v>
      </c>
      <c r="R802">
        <f t="shared" si="74"/>
        <v>1</v>
      </c>
      <c r="S802" s="8">
        <f t="shared" si="76"/>
        <v>42167.208333333328</v>
      </c>
      <c r="T802" s="8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tr">
        <f t="shared" si="75"/>
        <v>photography</v>
      </c>
      <c r="P803" t="str">
        <f t="shared" si="78"/>
        <v>photography books</v>
      </c>
      <c r="Q803" s="4">
        <f t="shared" si="73"/>
        <v>2.0291304347826089</v>
      </c>
      <c r="R803">
        <f t="shared" si="74"/>
        <v>2386.5</v>
      </c>
      <c r="S803" s="8">
        <f t="shared" si="76"/>
        <v>43830.25</v>
      </c>
      <c r="T803" s="8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tr">
        <f t="shared" si="75"/>
        <v>photography</v>
      </c>
      <c r="P804" t="str">
        <f t="shared" si="78"/>
        <v>photography books</v>
      </c>
      <c r="Q804" s="4">
        <f t="shared" si="73"/>
        <v>1.9703225806451612</v>
      </c>
      <c r="R804">
        <f t="shared" si="74"/>
        <v>6179</v>
      </c>
      <c r="S804" s="8">
        <f t="shared" si="76"/>
        <v>43650.208333333328</v>
      </c>
      <c r="T804" s="8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tr">
        <f t="shared" si="75"/>
        <v>theater</v>
      </c>
      <c r="P805" t="str">
        <f t="shared" si="78"/>
        <v>plays</v>
      </c>
      <c r="Q805" s="4">
        <f t="shared" si="73"/>
        <v>1.07</v>
      </c>
      <c r="R805">
        <f t="shared" si="74"/>
        <v>3380</v>
      </c>
      <c r="S805" s="8">
        <f t="shared" si="76"/>
        <v>43492.25</v>
      </c>
      <c r="T805" s="8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tr">
        <f t="shared" si="75"/>
        <v>music</v>
      </c>
      <c r="P806" t="str">
        <f t="shared" si="78"/>
        <v>rock</v>
      </c>
      <c r="Q806" s="4">
        <f t="shared" si="73"/>
        <v>2.6873076923076922</v>
      </c>
      <c r="R806">
        <f t="shared" si="74"/>
        <v>3602.5</v>
      </c>
      <c r="S806" s="8">
        <f t="shared" si="76"/>
        <v>43102.25</v>
      </c>
      <c r="T806" s="8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tr">
        <f t="shared" si="75"/>
        <v>film &amp; video</v>
      </c>
      <c r="P807" t="str">
        <f t="shared" si="78"/>
        <v>documentary</v>
      </c>
      <c r="Q807" s="4">
        <f t="shared" si="73"/>
        <v>0.50845360824742269</v>
      </c>
      <c r="R807">
        <f t="shared" si="74"/>
        <v>2499.5</v>
      </c>
      <c r="S807" s="8">
        <f t="shared" si="76"/>
        <v>41958.25</v>
      </c>
      <c r="T807" s="8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tr">
        <f t="shared" si="75"/>
        <v>film &amp; video</v>
      </c>
      <c r="P808" t="str">
        <f t="shared" si="78"/>
        <v>drama</v>
      </c>
      <c r="Q808" s="4">
        <f t="shared" si="73"/>
        <v>11.802857142857142</v>
      </c>
      <c r="R808">
        <f t="shared" si="74"/>
        <v>4169</v>
      </c>
      <c r="S808" s="8">
        <f t="shared" si="76"/>
        <v>40973.25</v>
      </c>
      <c r="T808" s="8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tr">
        <f t="shared" si="75"/>
        <v>theater</v>
      </c>
      <c r="P809" t="str">
        <f t="shared" si="78"/>
        <v>plays</v>
      </c>
      <c r="Q809" s="4">
        <f t="shared" si="73"/>
        <v>2.64</v>
      </c>
      <c r="R809">
        <f t="shared" si="74"/>
        <v>945.5</v>
      </c>
      <c r="S809" s="8">
        <f t="shared" si="76"/>
        <v>43753.208333333328</v>
      </c>
      <c r="T809" s="8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tr">
        <f t="shared" si="75"/>
        <v>food</v>
      </c>
      <c r="P810" t="str">
        <f t="shared" si="78"/>
        <v>food trucks</v>
      </c>
      <c r="Q810" s="4">
        <f t="shared" si="73"/>
        <v>0.30442307692307691</v>
      </c>
      <c r="R810">
        <f t="shared" si="74"/>
        <v>801</v>
      </c>
      <c r="S810" s="8">
        <f t="shared" si="76"/>
        <v>42507.208333333328</v>
      </c>
      <c r="T810" s="8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tr">
        <f t="shared" si="75"/>
        <v>film &amp; video</v>
      </c>
      <c r="P811" t="str">
        <f t="shared" si="78"/>
        <v>documentary</v>
      </c>
      <c r="Q811" s="4">
        <f t="shared" si="73"/>
        <v>0.62880681818181816</v>
      </c>
      <c r="R811">
        <f t="shared" si="74"/>
        <v>45322</v>
      </c>
      <c r="S811" s="8">
        <f t="shared" si="76"/>
        <v>41135.208333333336</v>
      </c>
      <c r="T811" s="8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tr">
        <f t="shared" si="75"/>
        <v>theater</v>
      </c>
      <c r="P812" t="str">
        <f t="shared" si="78"/>
        <v>plays</v>
      </c>
      <c r="Q812" s="4">
        <f t="shared" si="73"/>
        <v>1.9312499999999999</v>
      </c>
      <c r="R812">
        <f t="shared" si="74"/>
        <v>6290.5</v>
      </c>
      <c r="S812" s="8">
        <f t="shared" si="76"/>
        <v>43067.25</v>
      </c>
      <c r="T812" s="8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tr">
        <f t="shared" si="75"/>
        <v>games</v>
      </c>
      <c r="P813" t="str">
        <f t="shared" si="78"/>
        <v>video games</v>
      </c>
      <c r="Q813" s="4">
        <f t="shared" si="73"/>
        <v>0.77102702702702708</v>
      </c>
      <c r="R813">
        <f t="shared" si="74"/>
        <v>35999.5</v>
      </c>
      <c r="S813" s="8">
        <f t="shared" si="76"/>
        <v>42378.25</v>
      </c>
      <c r="T813" s="8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tr">
        <f t="shared" si="75"/>
        <v>publishing</v>
      </c>
      <c r="P814" t="str">
        <f t="shared" si="78"/>
        <v>nonfiction</v>
      </c>
      <c r="Q814" s="4">
        <f t="shared" si="73"/>
        <v>2.2552763819095478</v>
      </c>
      <c r="R814">
        <f t="shared" si="74"/>
        <v>68722.5</v>
      </c>
      <c r="S814" s="8">
        <f t="shared" si="76"/>
        <v>43206.208333333328</v>
      </c>
      <c r="T814" s="8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tr">
        <f t="shared" si="75"/>
        <v>games</v>
      </c>
      <c r="P815" t="str">
        <f t="shared" si="78"/>
        <v>video games</v>
      </c>
      <c r="Q815" s="4">
        <f t="shared" si="73"/>
        <v>2.3940625</v>
      </c>
      <c r="R815">
        <f t="shared" si="74"/>
        <v>3864.5</v>
      </c>
      <c r="S815" s="8">
        <f t="shared" si="76"/>
        <v>41148.208333333336</v>
      </c>
      <c r="T815" s="8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tr">
        <f t="shared" si="75"/>
        <v>music</v>
      </c>
      <c r="P816" t="str">
        <f t="shared" si="78"/>
        <v>rock</v>
      </c>
      <c r="Q816" s="4">
        <f t="shared" si="73"/>
        <v>0.921875</v>
      </c>
      <c r="R816">
        <f t="shared" si="74"/>
        <v>1493</v>
      </c>
      <c r="S816" s="8">
        <f t="shared" si="76"/>
        <v>42517.208333333328</v>
      </c>
      <c r="T816" s="8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tr">
        <f t="shared" si="75"/>
        <v>music</v>
      </c>
      <c r="P817" t="str">
        <f t="shared" si="78"/>
        <v>rock</v>
      </c>
      <c r="Q817" s="4">
        <f t="shared" si="73"/>
        <v>1.3023333333333333</v>
      </c>
      <c r="R817">
        <f t="shared" si="74"/>
        <v>5952</v>
      </c>
      <c r="S817" s="8">
        <f t="shared" si="76"/>
        <v>43068.25</v>
      </c>
      <c r="T817" s="8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tr">
        <f t="shared" si="75"/>
        <v>theater</v>
      </c>
      <c r="P818" t="str">
        <f t="shared" si="78"/>
        <v>plays</v>
      </c>
      <c r="Q818" s="4">
        <f t="shared" si="73"/>
        <v>6.1521739130434785</v>
      </c>
      <c r="R818">
        <f t="shared" si="74"/>
        <v>7141.5</v>
      </c>
      <c r="S818" s="8">
        <f t="shared" si="76"/>
        <v>41680.25</v>
      </c>
      <c r="T818" s="8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tr">
        <f t="shared" si="75"/>
        <v>publishing</v>
      </c>
      <c r="P819" t="str">
        <f t="shared" si="78"/>
        <v>nonfiction</v>
      </c>
      <c r="Q819" s="4">
        <f t="shared" si="73"/>
        <v>3.687953216374269</v>
      </c>
      <c r="R819">
        <f t="shared" si="74"/>
        <v>95840.5</v>
      </c>
      <c r="S819" s="8">
        <f t="shared" si="76"/>
        <v>43589.208333333328</v>
      </c>
      <c r="T819" s="8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tr">
        <f t="shared" si="75"/>
        <v>theater</v>
      </c>
      <c r="P820" t="str">
        <f t="shared" si="78"/>
        <v>plays</v>
      </c>
      <c r="Q820" s="4">
        <f t="shared" si="73"/>
        <v>10.948571428571428</v>
      </c>
      <c r="R820">
        <f t="shared" si="74"/>
        <v>3866.5</v>
      </c>
      <c r="S820" s="8">
        <f t="shared" si="76"/>
        <v>43486.25</v>
      </c>
      <c r="T820" s="8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tr">
        <f t="shared" si="75"/>
        <v>games</v>
      </c>
      <c r="P821" t="str">
        <f t="shared" si="78"/>
        <v>video games</v>
      </c>
      <c r="Q821" s="4">
        <f t="shared" si="73"/>
        <v>0.50662921348314605</v>
      </c>
      <c r="R821">
        <f t="shared" si="74"/>
        <v>2278</v>
      </c>
      <c r="S821" s="8">
        <f t="shared" si="76"/>
        <v>41237.25</v>
      </c>
      <c r="T821" s="8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tr">
        <f t="shared" si="75"/>
        <v>music</v>
      </c>
      <c r="P822" t="str">
        <f t="shared" si="78"/>
        <v>rock</v>
      </c>
      <c r="Q822" s="4">
        <f t="shared" si="73"/>
        <v>8.0060000000000002</v>
      </c>
      <c r="R822">
        <f t="shared" si="74"/>
        <v>6144</v>
      </c>
      <c r="S822" s="8">
        <f t="shared" si="76"/>
        <v>43310.208333333328</v>
      </c>
      <c r="T822" s="8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tr">
        <f t="shared" si="75"/>
        <v>film &amp; video</v>
      </c>
      <c r="P823" t="str">
        <f t="shared" si="78"/>
        <v>documentary</v>
      </c>
      <c r="Q823" s="4">
        <f t="shared" si="73"/>
        <v>2.9128571428571428</v>
      </c>
      <c r="R823">
        <f t="shared" si="74"/>
        <v>7241.5</v>
      </c>
      <c r="S823" s="8">
        <f t="shared" si="76"/>
        <v>42794.25</v>
      </c>
      <c r="T823" s="8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tr">
        <f t="shared" si="75"/>
        <v>music</v>
      </c>
      <c r="P824" t="str">
        <f t="shared" si="78"/>
        <v>rock</v>
      </c>
      <c r="Q824" s="4">
        <f t="shared" si="73"/>
        <v>3.4996666666666667</v>
      </c>
      <c r="R824">
        <f t="shared" si="74"/>
        <v>95541</v>
      </c>
      <c r="S824" s="8">
        <f t="shared" si="76"/>
        <v>41698.25</v>
      </c>
      <c r="T824" s="8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tr">
        <f t="shared" si="75"/>
        <v>music</v>
      </c>
      <c r="P825" t="str">
        <f t="shared" si="78"/>
        <v>rock</v>
      </c>
      <c r="Q825" s="4">
        <f t="shared" si="73"/>
        <v>3.5707317073170732</v>
      </c>
      <c r="R825">
        <f t="shared" si="74"/>
        <v>7446</v>
      </c>
      <c r="S825" s="8">
        <f t="shared" si="76"/>
        <v>41892.208333333336</v>
      </c>
      <c r="T825" s="8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tr">
        <f t="shared" si="75"/>
        <v>publishing</v>
      </c>
      <c r="P826" t="str">
        <f t="shared" si="78"/>
        <v>nonfiction</v>
      </c>
      <c r="Q826" s="4">
        <f t="shared" si="73"/>
        <v>1.2648941176470587</v>
      </c>
      <c r="R826">
        <f t="shared" si="74"/>
        <v>54398</v>
      </c>
      <c r="S826" s="8">
        <f t="shared" si="76"/>
        <v>40348.208333333336</v>
      </c>
      <c r="T826" s="8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tr">
        <f t="shared" si="75"/>
        <v>film &amp; video</v>
      </c>
      <c r="P827" t="str">
        <f t="shared" si="78"/>
        <v>shorts</v>
      </c>
      <c r="Q827" s="4">
        <f t="shared" si="73"/>
        <v>3.875</v>
      </c>
      <c r="R827">
        <f t="shared" si="74"/>
        <v>7053.5</v>
      </c>
      <c r="S827" s="8">
        <f t="shared" si="76"/>
        <v>42941.208333333328</v>
      </c>
      <c r="T827" s="8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tr">
        <f t="shared" si="75"/>
        <v>theater</v>
      </c>
      <c r="P828" t="str">
        <f t="shared" si="78"/>
        <v>plays</v>
      </c>
      <c r="Q828" s="4">
        <f t="shared" si="73"/>
        <v>4.5703571428571426</v>
      </c>
      <c r="R828">
        <f t="shared" si="74"/>
        <v>6495.5</v>
      </c>
      <c r="S828" s="8">
        <f t="shared" si="76"/>
        <v>40525.25</v>
      </c>
      <c r="T828" s="8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tr">
        <f t="shared" si="75"/>
        <v>film &amp; video</v>
      </c>
      <c r="P829" t="str">
        <f t="shared" si="78"/>
        <v>drama</v>
      </c>
      <c r="Q829" s="4">
        <f t="shared" si="73"/>
        <v>2.6669565217391304</v>
      </c>
      <c r="R829">
        <f t="shared" si="74"/>
        <v>3108</v>
      </c>
      <c r="S829" s="8">
        <f t="shared" si="76"/>
        <v>40666.208333333336</v>
      </c>
      <c r="T829" s="8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tr">
        <f t="shared" si="75"/>
        <v>theater</v>
      </c>
      <c r="P830" t="str">
        <f t="shared" si="78"/>
        <v>plays</v>
      </c>
      <c r="Q830" s="4">
        <f t="shared" si="73"/>
        <v>0.69</v>
      </c>
      <c r="R830">
        <f t="shared" si="74"/>
        <v>2484.5</v>
      </c>
      <c r="S830" s="8">
        <f t="shared" si="76"/>
        <v>43340.208333333328</v>
      </c>
      <c r="T830" s="8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tr">
        <f t="shared" si="75"/>
        <v>theater</v>
      </c>
      <c r="P831" t="str">
        <f t="shared" si="78"/>
        <v>plays</v>
      </c>
      <c r="Q831" s="4">
        <f t="shared" si="73"/>
        <v>0.51343749999999999</v>
      </c>
      <c r="R831">
        <f t="shared" si="74"/>
        <v>2541.5</v>
      </c>
      <c r="S831" s="8">
        <f t="shared" si="76"/>
        <v>42164.208333333328</v>
      </c>
      <c r="T831" s="8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tr">
        <f t="shared" si="75"/>
        <v>theater</v>
      </c>
      <c r="P832" t="str">
        <f t="shared" si="78"/>
        <v>plays</v>
      </c>
      <c r="Q832" s="4">
        <f t="shared" si="73"/>
        <v>1.1710526315789473E-2</v>
      </c>
      <c r="R832">
        <f t="shared" si="74"/>
        <v>723</v>
      </c>
      <c r="S832" s="8">
        <f t="shared" si="76"/>
        <v>43103.25</v>
      </c>
      <c r="T832" s="8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tr">
        <f t="shared" si="75"/>
        <v>photography</v>
      </c>
      <c r="P833" t="str">
        <f t="shared" si="78"/>
        <v>photography books</v>
      </c>
      <c r="Q833" s="4">
        <f t="shared" si="73"/>
        <v>1.089773429454171</v>
      </c>
      <c r="R833">
        <f t="shared" si="74"/>
        <v>55025</v>
      </c>
      <c r="S833" s="8">
        <f t="shared" si="76"/>
        <v>40994.208333333336</v>
      </c>
      <c r="T833" s="8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tr">
        <f t="shared" si="75"/>
        <v>publishing</v>
      </c>
      <c r="P834" t="str">
        <f t="shared" si="78"/>
        <v>translations</v>
      </c>
      <c r="Q834" s="4">
        <f t="shared" ref="Q834:Q897" si="79">E834/D834</f>
        <v>3.1517592592592591</v>
      </c>
      <c r="R834">
        <f t="shared" ref="R834:R897" si="80">AVERAGE(E834,G834)</f>
        <v>68726.5</v>
      </c>
      <c r="S834" s="8">
        <f t="shared" si="76"/>
        <v>42299.208333333328</v>
      </c>
      <c r="T834" s="8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tr">
        <f t="shared" ref="O835:O898" si="81">LEFT(N835, FIND("/",  N835, 1) -1)</f>
        <v>publishing</v>
      </c>
      <c r="P835" t="str">
        <f t="shared" si="78"/>
        <v>translations</v>
      </c>
      <c r="Q835" s="4">
        <f t="shared" si="79"/>
        <v>1.5769117647058823</v>
      </c>
      <c r="R835">
        <f t="shared" si="80"/>
        <v>5444</v>
      </c>
      <c r="S835" s="8">
        <f t="shared" ref="S835:S898" si="82">IF(J835&lt;&gt;"", (J835/86400) + DATE(1970, 1, 1), "")</f>
        <v>40588.25</v>
      </c>
      <c r="T835" s="8">
        <f t="shared" ref="T835:T898" si="83">IF(K835&lt;&gt;"", (K835/86400) + DATE(1970, 1, 1), "")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tr">
        <f t="shared" si="81"/>
        <v>theater</v>
      </c>
      <c r="P836" t="str">
        <f t="shared" si="78"/>
        <v>plays</v>
      </c>
      <c r="Q836" s="4">
        <f t="shared" si="79"/>
        <v>1.5380821917808218</v>
      </c>
      <c r="R836">
        <f t="shared" si="80"/>
        <v>5673.5</v>
      </c>
      <c r="S836" s="8">
        <f t="shared" si="82"/>
        <v>41448.208333333336</v>
      </c>
      <c r="T836" s="8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tr">
        <f t="shared" si="81"/>
        <v>technology</v>
      </c>
      <c r="P837" t="str">
        <f t="shared" si="78"/>
        <v>web</v>
      </c>
      <c r="Q837" s="4">
        <f t="shared" si="79"/>
        <v>0.89738979118329465</v>
      </c>
      <c r="R837">
        <f t="shared" si="80"/>
        <v>39556.5</v>
      </c>
      <c r="S837" s="8">
        <f t="shared" si="82"/>
        <v>42063.25</v>
      </c>
      <c r="T837" s="8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tr">
        <f t="shared" si="81"/>
        <v>music</v>
      </c>
      <c r="P838" t="str">
        <f t="shared" si="78"/>
        <v>indie rock</v>
      </c>
      <c r="Q838" s="4">
        <f t="shared" si="79"/>
        <v>0.75135802469135804</v>
      </c>
      <c r="R838">
        <f t="shared" si="80"/>
        <v>3090</v>
      </c>
      <c r="S838" s="8">
        <f t="shared" si="82"/>
        <v>40214.25</v>
      </c>
      <c r="T838" s="8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tr">
        <f t="shared" si="81"/>
        <v>music</v>
      </c>
      <c r="P839" t="str">
        <f t="shared" si="78"/>
        <v>jazz</v>
      </c>
      <c r="Q839" s="4">
        <f t="shared" si="79"/>
        <v>8.5288135593220336</v>
      </c>
      <c r="R839">
        <f t="shared" si="80"/>
        <v>76378.5</v>
      </c>
      <c r="S839" s="8">
        <f t="shared" si="82"/>
        <v>40629.208333333336</v>
      </c>
      <c r="T839" s="8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tr">
        <f t="shared" si="81"/>
        <v>theater</v>
      </c>
      <c r="P840" t="str">
        <f t="shared" si="78"/>
        <v>plays</v>
      </c>
      <c r="Q840" s="4">
        <f t="shared" si="79"/>
        <v>1.3890625000000001</v>
      </c>
      <c r="R840">
        <f t="shared" si="80"/>
        <v>4575.5</v>
      </c>
      <c r="S840" s="8">
        <f t="shared" si="82"/>
        <v>43370.208333333328</v>
      </c>
      <c r="T840" s="8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tr">
        <f t="shared" si="81"/>
        <v>film &amp; video</v>
      </c>
      <c r="P841" t="str">
        <f t="shared" si="78"/>
        <v>documentary</v>
      </c>
      <c r="Q841" s="4">
        <f t="shared" si="79"/>
        <v>1.9018181818181819</v>
      </c>
      <c r="R841">
        <f t="shared" si="80"/>
        <v>7400.5</v>
      </c>
      <c r="S841" s="8">
        <f t="shared" si="82"/>
        <v>41715.208333333336</v>
      </c>
      <c r="T841" s="8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tr">
        <f t="shared" si="81"/>
        <v>theater</v>
      </c>
      <c r="P842" t="str">
        <f t="shared" si="78"/>
        <v>plays</v>
      </c>
      <c r="Q842" s="4">
        <f t="shared" si="79"/>
        <v>1.0024333619948409</v>
      </c>
      <c r="R842">
        <f t="shared" si="80"/>
        <v>60058</v>
      </c>
      <c r="S842" s="8">
        <f t="shared" si="82"/>
        <v>41836.208333333336</v>
      </c>
      <c r="T842" s="8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tr">
        <f t="shared" si="81"/>
        <v>technology</v>
      </c>
      <c r="P843" t="str">
        <f t="shared" si="78"/>
        <v>web</v>
      </c>
      <c r="Q843" s="4">
        <f t="shared" si="79"/>
        <v>1.4275824175824177</v>
      </c>
      <c r="R843">
        <f t="shared" si="80"/>
        <v>6573</v>
      </c>
      <c r="S843" s="8">
        <f t="shared" si="82"/>
        <v>42419.25</v>
      </c>
      <c r="T843" s="8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tr">
        <f t="shared" si="81"/>
        <v>technology</v>
      </c>
      <c r="P844" t="str">
        <f t="shared" si="78"/>
        <v>wearables</v>
      </c>
      <c r="Q844" s="4">
        <f t="shared" si="79"/>
        <v>5.6313333333333331</v>
      </c>
      <c r="R844">
        <f t="shared" si="80"/>
        <v>4289.5</v>
      </c>
      <c r="S844" s="8">
        <f t="shared" si="82"/>
        <v>43266.208333333328</v>
      </c>
      <c r="T844" s="8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tr">
        <f t="shared" si="81"/>
        <v>photography</v>
      </c>
      <c r="P845" t="str">
        <f t="shared" si="78"/>
        <v>photography books</v>
      </c>
      <c r="Q845" s="4">
        <f t="shared" si="79"/>
        <v>0.30715909090909088</v>
      </c>
      <c r="R845">
        <f t="shared" si="80"/>
        <v>1368</v>
      </c>
      <c r="S845" s="8">
        <f t="shared" si="82"/>
        <v>43338.208333333328</v>
      </c>
      <c r="T845" s="8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tr">
        <f t="shared" si="81"/>
        <v>film &amp; video</v>
      </c>
      <c r="P846" t="str">
        <f t="shared" si="78"/>
        <v>documentary</v>
      </c>
      <c r="Q846" s="4">
        <f t="shared" si="79"/>
        <v>0.99397727272727276</v>
      </c>
      <c r="R846">
        <f t="shared" si="80"/>
        <v>4420.5</v>
      </c>
      <c r="S846" s="8">
        <f t="shared" si="82"/>
        <v>40930.25</v>
      </c>
      <c r="T846" s="8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tr">
        <f t="shared" si="81"/>
        <v>technology</v>
      </c>
      <c r="P847" t="str">
        <f t="shared" si="78"/>
        <v>web</v>
      </c>
      <c r="Q847" s="4">
        <f t="shared" si="79"/>
        <v>1.9754935622317598</v>
      </c>
      <c r="R847">
        <f t="shared" si="80"/>
        <v>69720.5</v>
      </c>
      <c r="S847" s="8">
        <f t="shared" si="82"/>
        <v>43235.208333333328</v>
      </c>
      <c r="T847" s="8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tr">
        <f t="shared" si="81"/>
        <v>technology</v>
      </c>
      <c r="P848" t="str">
        <f t="shared" si="78"/>
        <v>web</v>
      </c>
      <c r="Q848" s="4">
        <f t="shared" si="79"/>
        <v>5.085</v>
      </c>
      <c r="R848">
        <f t="shared" si="80"/>
        <v>2566.5</v>
      </c>
      <c r="S848" s="8">
        <f t="shared" si="82"/>
        <v>43302.208333333328</v>
      </c>
      <c r="T848" s="8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tr">
        <f t="shared" si="81"/>
        <v>food</v>
      </c>
      <c r="P849" t="str">
        <f t="shared" si="78"/>
        <v>food trucks</v>
      </c>
      <c r="Q849" s="4">
        <f t="shared" si="79"/>
        <v>2.3774468085106384</v>
      </c>
      <c r="R849">
        <f t="shared" si="80"/>
        <v>5642</v>
      </c>
      <c r="S849" s="8">
        <f t="shared" si="82"/>
        <v>43107.25</v>
      </c>
      <c r="T849" s="8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tr">
        <f t="shared" si="81"/>
        <v>film &amp; video</v>
      </c>
      <c r="P850" t="str">
        <f t="shared" si="78"/>
        <v>drama</v>
      </c>
      <c r="Q850" s="4">
        <f t="shared" si="79"/>
        <v>3.3846875000000001</v>
      </c>
      <c r="R850">
        <f t="shared" si="80"/>
        <v>5501.5</v>
      </c>
      <c r="S850" s="8">
        <f t="shared" si="82"/>
        <v>40341.208333333336</v>
      </c>
      <c r="T850" s="8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tr">
        <f t="shared" si="81"/>
        <v>music</v>
      </c>
      <c r="P851" t="str">
        <f t="shared" si="78"/>
        <v>indie rock</v>
      </c>
      <c r="Q851" s="4">
        <f t="shared" si="79"/>
        <v>1.3308955223880596</v>
      </c>
      <c r="R851">
        <f t="shared" si="80"/>
        <v>4612</v>
      </c>
      <c r="S851" s="8">
        <f t="shared" si="82"/>
        <v>40948.25</v>
      </c>
      <c r="T851" s="8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tr">
        <f t="shared" si="81"/>
        <v>music</v>
      </c>
      <c r="P852" t="str">
        <f t="shared" si="78"/>
        <v>rock</v>
      </c>
      <c r="Q852" s="4">
        <f t="shared" si="79"/>
        <v>0.01</v>
      </c>
      <c r="R852">
        <f t="shared" si="80"/>
        <v>1</v>
      </c>
      <c r="S852" s="8">
        <f t="shared" si="82"/>
        <v>40866.25</v>
      </c>
      <c r="T852" s="8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tr">
        <f t="shared" si="81"/>
        <v>music</v>
      </c>
      <c r="P853" t="str">
        <f t="shared" si="78"/>
        <v>electric music</v>
      </c>
      <c r="Q853" s="4">
        <f t="shared" si="79"/>
        <v>2.0779999999999998</v>
      </c>
      <c r="R853">
        <f t="shared" si="80"/>
        <v>6314</v>
      </c>
      <c r="S853" s="8">
        <f t="shared" si="82"/>
        <v>41031.208333333336</v>
      </c>
      <c r="T853" s="8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tr">
        <f t="shared" si="81"/>
        <v>games</v>
      </c>
      <c r="P854" t="str">
        <f t="shared" si="78"/>
        <v>video games</v>
      </c>
      <c r="Q854" s="4">
        <f t="shared" si="79"/>
        <v>0.51122448979591839</v>
      </c>
      <c r="R854">
        <f t="shared" si="80"/>
        <v>1268</v>
      </c>
      <c r="S854" s="8">
        <f t="shared" si="82"/>
        <v>40740.208333333336</v>
      </c>
      <c r="T854" s="8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tr">
        <f t="shared" si="81"/>
        <v>music</v>
      </c>
      <c r="P855" t="str">
        <f t="shared" ref="P855:P918" si="84">RIGHT(N855,LEN(N855)-SEARCH("/",N855))</f>
        <v>indie rock</v>
      </c>
      <c r="Q855" s="4">
        <f t="shared" si="79"/>
        <v>6.5205847953216374</v>
      </c>
      <c r="R855">
        <f t="shared" si="80"/>
        <v>56484.5</v>
      </c>
      <c r="S855" s="8">
        <f t="shared" si="82"/>
        <v>40714.208333333336</v>
      </c>
      <c r="T855" s="8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tr">
        <f t="shared" si="81"/>
        <v>publishing</v>
      </c>
      <c r="P856" t="str">
        <f t="shared" si="84"/>
        <v>fiction</v>
      </c>
      <c r="Q856" s="4">
        <f t="shared" si="79"/>
        <v>1.1363099415204678</v>
      </c>
      <c r="R856">
        <f t="shared" si="80"/>
        <v>98485.5</v>
      </c>
      <c r="S856" s="8">
        <f t="shared" si="82"/>
        <v>43787.25</v>
      </c>
      <c r="T856" s="8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tr">
        <f t="shared" si="81"/>
        <v>theater</v>
      </c>
      <c r="P857" t="str">
        <f t="shared" si="84"/>
        <v>plays</v>
      </c>
      <c r="Q857" s="4">
        <f t="shared" si="79"/>
        <v>1.0237606837606839</v>
      </c>
      <c r="R857">
        <f t="shared" si="80"/>
        <v>12204</v>
      </c>
      <c r="S857" s="8">
        <f t="shared" si="82"/>
        <v>40712.208333333336</v>
      </c>
      <c r="T857" s="8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tr">
        <f t="shared" si="81"/>
        <v>food</v>
      </c>
      <c r="P858" t="str">
        <f t="shared" si="84"/>
        <v>food trucks</v>
      </c>
      <c r="Q858" s="4">
        <f t="shared" si="79"/>
        <v>3.5658333333333334</v>
      </c>
      <c r="R858">
        <f t="shared" si="80"/>
        <v>4358</v>
      </c>
      <c r="S858" s="8">
        <f t="shared" si="82"/>
        <v>41023.208333333336</v>
      </c>
      <c r="T858" s="8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tr">
        <f t="shared" si="81"/>
        <v>film &amp; video</v>
      </c>
      <c r="P859" t="str">
        <f t="shared" si="84"/>
        <v>shorts</v>
      </c>
      <c r="Q859" s="4">
        <f t="shared" si="79"/>
        <v>1.3986792452830188</v>
      </c>
      <c r="R859">
        <f t="shared" si="80"/>
        <v>3819</v>
      </c>
      <c r="S859" s="8">
        <f t="shared" si="82"/>
        <v>40944.25</v>
      </c>
      <c r="T859" s="8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tr">
        <f t="shared" si="81"/>
        <v>food</v>
      </c>
      <c r="P860" t="str">
        <f t="shared" si="84"/>
        <v>food trucks</v>
      </c>
      <c r="Q860" s="4">
        <f t="shared" si="79"/>
        <v>0.69450000000000001</v>
      </c>
      <c r="R860">
        <f t="shared" si="80"/>
        <v>1406.5</v>
      </c>
      <c r="S860" s="8">
        <f t="shared" si="82"/>
        <v>43211.208333333328</v>
      </c>
      <c r="T860" s="8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tr">
        <f t="shared" si="81"/>
        <v>theater</v>
      </c>
      <c r="P861" t="str">
        <f t="shared" si="84"/>
        <v>plays</v>
      </c>
      <c r="Q861" s="4">
        <f t="shared" si="79"/>
        <v>0.35534246575342465</v>
      </c>
      <c r="R861">
        <f t="shared" si="80"/>
        <v>1328.5</v>
      </c>
      <c r="S861" s="8">
        <f t="shared" si="82"/>
        <v>41334.25</v>
      </c>
      <c r="T861" s="8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tr">
        <f t="shared" si="81"/>
        <v>technology</v>
      </c>
      <c r="P862" t="str">
        <f t="shared" si="84"/>
        <v>wearables</v>
      </c>
      <c r="Q862" s="4">
        <f t="shared" si="79"/>
        <v>2.5165000000000002</v>
      </c>
      <c r="R862">
        <f t="shared" si="80"/>
        <v>2549</v>
      </c>
      <c r="S862" s="8">
        <f t="shared" si="82"/>
        <v>43515.25</v>
      </c>
      <c r="T862" s="8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tr">
        <f t="shared" si="81"/>
        <v>theater</v>
      </c>
      <c r="P863" t="str">
        <f t="shared" si="84"/>
        <v>plays</v>
      </c>
      <c r="Q863" s="4">
        <f t="shared" si="79"/>
        <v>1.0587500000000001</v>
      </c>
      <c r="R863">
        <f t="shared" si="80"/>
        <v>4740</v>
      </c>
      <c r="S863" s="8">
        <f t="shared" si="82"/>
        <v>40258.208333333336</v>
      </c>
      <c r="T863" s="8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tr">
        <f t="shared" si="81"/>
        <v>theater</v>
      </c>
      <c r="P864" t="str">
        <f t="shared" si="84"/>
        <v>plays</v>
      </c>
      <c r="Q864" s="4">
        <f t="shared" si="79"/>
        <v>1.8742857142857143</v>
      </c>
      <c r="R864">
        <f t="shared" si="80"/>
        <v>3322.5</v>
      </c>
      <c r="S864" s="8">
        <f t="shared" si="82"/>
        <v>40756.208333333336</v>
      </c>
      <c r="T864" s="8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tr">
        <f t="shared" si="81"/>
        <v>film &amp; video</v>
      </c>
      <c r="P865" t="str">
        <f t="shared" si="84"/>
        <v>television</v>
      </c>
      <c r="Q865" s="4">
        <f t="shared" si="79"/>
        <v>3.8678571428571429</v>
      </c>
      <c r="R865">
        <f t="shared" si="80"/>
        <v>2816</v>
      </c>
      <c r="S865" s="8">
        <f t="shared" si="82"/>
        <v>42172.208333333328</v>
      </c>
      <c r="T865" s="8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tr">
        <f t="shared" si="81"/>
        <v>film &amp; video</v>
      </c>
      <c r="P866" t="str">
        <f t="shared" si="84"/>
        <v>shorts</v>
      </c>
      <c r="Q866" s="4">
        <f t="shared" si="79"/>
        <v>3.4707142857142856</v>
      </c>
      <c r="R866">
        <f t="shared" si="80"/>
        <v>7363.5</v>
      </c>
      <c r="S866" s="8">
        <f t="shared" si="82"/>
        <v>42601.208333333328</v>
      </c>
      <c r="T866" s="8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tr">
        <f t="shared" si="81"/>
        <v>theater</v>
      </c>
      <c r="P867" t="str">
        <f t="shared" si="84"/>
        <v>plays</v>
      </c>
      <c r="Q867" s="4">
        <f t="shared" si="79"/>
        <v>1.8582098765432098</v>
      </c>
      <c r="R867">
        <f t="shared" si="80"/>
        <v>76893.5</v>
      </c>
      <c r="S867" s="8">
        <f t="shared" si="82"/>
        <v>41897.208333333336</v>
      </c>
      <c r="T867" s="8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tr">
        <f t="shared" si="81"/>
        <v>photography</v>
      </c>
      <c r="P868" t="str">
        <f t="shared" si="84"/>
        <v>photography books</v>
      </c>
      <c r="Q868" s="4">
        <f t="shared" si="79"/>
        <v>0.43241247264770238</v>
      </c>
      <c r="R868">
        <f t="shared" si="80"/>
        <v>39971.5</v>
      </c>
      <c r="S868" s="8">
        <f t="shared" si="82"/>
        <v>40671.208333333336</v>
      </c>
      <c r="T868" s="8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tr">
        <f t="shared" si="81"/>
        <v>food</v>
      </c>
      <c r="P869" t="str">
        <f t="shared" si="84"/>
        <v>food trucks</v>
      </c>
      <c r="Q869" s="4">
        <f t="shared" si="79"/>
        <v>1.6243749999999999</v>
      </c>
      <c r="R869">
        <f t="shared" si="80"/>
        <v>4048.5</v>
      </c>
      <c r="S869" s="8">
        <f t="shared" si="82"/>
        <v>43382.208333333328</v>
      </c>
      <c r="T869" s="8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tr">
        <f t="shared" si="81"/>
        <v>theater</v>
      </c>
      <c r="P870" t="str">
        <f t="shared" si="84"/>
        <v>plays</v>
      </c>
      <c r="Q870" s="4">
        <f t="shared" si="79"/>
        <v>1.8484285714285715</v>
      </c>
      <c r="R870">
        <f t="shared" si="80"/>
        <v>6532.5</v>
      </c>
      <c r="S870" s="8">
        <f t="shared" si="82"/>
        <v>41559.208333333336</v>
      </c>
      <c r="T870" s="8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tr">
        <f t="shared" si="81"/>
        <v>film &amp; video</v>
      </c>
      <c r="P871" t="str">
        <f t="shared" si="84"/>
        <v>drama</v>
      </c>
      <c r="Q871" s="4">
        <f t="shared" si="79"/>
        <v>0.23703520691785052</v>
      </c>
      <c r="R871">
        <f t="shared" si="80"/>
        <v>19451</v>
      </c>
      <c r="S871" s="8">
        <f t="shared" si="82"/>
        <v>40350.208333333336</v>
      </c>
      <c r="T871" s="8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tr">
        <f t="shared" si="81"/>
        <v>theater</v>
      </c>
      <c r="P872" t="str">
        <f t="shared" si="84"/>
        <v>plays</v>
      </c>
      <c r="Q872" s="4">
        <f t="shared" si="79"/>
        <v>0.89870129870129867</v>
      </c>
      <c r="R872">
        <f t="shared" si="80"/>
        <v>3520.5</v>
      </c>
      <c r="S872" s="8">
        <f t="shared" si="82"/>
        <v>42240.208333333328</v>
      </c>
      <c r="T872" s="8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tr">
        <f t="shared" si="81"/>
        <v>theater</v>
      </c>
      <c r="P873" t="str">
        <f t="shared" si="84"/>
        <v>plays</v>
      </c>
      <c r="Q873" s="4">
        <f t="shared" si="79"/>
        <v>2.7260419580419581</v>
      </c>
      <c r="R873">
        <f t="shared" si="80"/>
        <v>98616</v>
      </c>
      <c r="S873" s="8">
        <f t="shared" si="82"/>
        <v>43040.208333333328</v>
      </c>
      <c r="T873" s="8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tr">
        <f t="shared" si="81"/>
        <v>film &amp; video</v>
      </c>
      <c r="P874" t="str">
        <f t="shared" si="84"/>
        <v>science fiction</v>
      </c>
      <c r="Q874" s="4">
        <f t="shared" si="79"/>
        <v>1.7004255319148935</v>
      </c>
      <c r="R874">
        <f t="shared" si="80"/>
        <v>4036.5</v>
      </c>
      <c r="S874" s="8">
        <f t="shared" si="82"/>
        <v>43346.208333333328</v>
      </c>
      <c r="T874" s="8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tr">
        <f t="shared" si="81"/>
        <v>photography</v>
      </c>
      <c r="P875" t="str">
        <f t="shared" si="84"/>
        <v>photography books</v>
      </c>
      <c r="Q875" s="4">
        <f t="shared" si="79"/>
        <v>1.8828503562945369</v>
      </c>
      <c r="R875">
        <f t="shared" si="80"/>
        <v>40577.5</v>
      </c>
      <c r="S875" s="8">
        <f t="shared" si="82"/>
        <v>41647.25</v>
      </c>
      <c r="T875" s="8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tr">
        <f t="shared" si="81"/>
        <v>photography</v>
      </c>
      <c r="P876" t="str">
        <f t="shared" si="84"/>
        <v>photography books</v>
      </c>
      <c r="Q876" s="4">
        <f t="shared" si="79"/>
        <v>3.4693532338308457</v>
      </c>
      <c r="R876">
        <f t="shared" si="80"/>
        <v>71913</v>
      </c>
      <c r="S876" s="8">
        <f t="shared" si="82"/>
        <v>40291.208333333336</v>
      </c>
      <c r="T876" s="8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tr">
        <f t="shared" si="81"/>
        <v>music</v>
      </c>
      <c r="P877" t="str">
        <f t="shared" si="84"/>
        <v>rock</v>
      </c>
      <c r="Q877" s="4">
        <f t="shared" si="79"/>
        <v>0.6917721518987342</v>
      </c>
      <c r="R877">
        <f t="shared" si="80"/>
        <v>2766</v>
      </c>
      <c r="S877" s="8">
        <f t="shared" si="82"/>
        <v>40556.25</v>
      </c>
      <c r="T877" s="8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tr">
        <f t="shared" si="81"/>
        <v>photography</v>
      </c>
      <c r="P878" t="str">
        <f t="shared" si="84"/>
        <v>photography books</v>
      </c>
      <c r="Q878" s="4">
        <f t="shared" si="79"/>
        <v>0.25433734939759034</v>
      </c>
      <c r="R878">
        <f t="shared" si="80"/>
        <v>1084</v>
      </c>
      <c r="S878" s="8">
        <f t="shared" si="82"/>
        <v>43624.208333333328</v>
      </c>
      <c r="T878" s="8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tr">
        <f t="shared" si="81"/>
        <v>food</v>
      </c>
      <c r="P879" t="str">
        <f t="shared" si="84"/>
        <v>food trucks</v>
      </c>
      <c r="Q879" s="4">
        <f t="shared" si="79"/>
        <v>0.77400977995110021</v>
      </c>
      <c r="R879">
        <f t="shared" si="80"/>
        <v>63928.5</v>
      </c>
      <c r="S879" s="8">
        <f t="shared" si="82"/>
        <v>42577.208333333328</v>
      </c>
      <c r="T879" s="8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tr">
        <f t="shared" si="81"/>
        <v>music</v>
      </c>
      <c r="P880" t="str">
        <f t="shared" si="84"/>
        <v>metal</v>
      </c>
      <c r="Q880" s="4">
        <f t="shared" si="79"/>
        <v>0.37481481481481482</v>
      </c>
      <c r="R880">
        <f t="shared" si="80"/>
        <v>512</v>
      </c>
      <c r="S880" s="8">
        <f t="shared" si="82"/>
        <v>43845.25</v>
      </c>
      <c r="T880" s="8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tr">
        <f t="shared" si="81"/>
        <v>publishing</v>
      </c>
      <c r="P881" t="str">
        <f t="shared" si="84"/>
        <v>nonfiction</v>
      </c>
      <c r="Q881" s="4">
        <f t="shared" si="79"/>
        <v>5.4379999999999997</v>
      </c>
      <c r="R881">
        <f t="shared" si="80"/>
        <v>2745.5</v>
      </c>
      <c r="S881" s="8">
        <f t="shared" si="82"/>
        <v>42788.25</v>
      </c>
      <c r="T881" s="8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tr">
        <f t="shared" si="81"/>
        <v>music</v>
      </c>
      <c r="P882" t="str">
        <f t="shared" si="84"/>
        <v>electric music</v>
      </c>
      <c r="Q882" s="4">
        <f t="shared" si="79"/>
        <v>2.2852189349112426</v>
      </c>
      <c r="R882">
        <f t="shared" si="80"/>
        <v>97757.5</v>
      </c>
      <c r="S882" s="8">
        <f t="shared" si="82"/>
        <v>43667.208333333328</v>
      </c>
      <c r="T882" s="8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tr">
        <f t="shared" si="81"/>
        <v>theater</v>
      </c>
      <c r="P883" t="str">
        <f t="shared" si="84"/>
        <v>plays</v>
      </c>
      <c r="Q883" s="4">
        <f t="shared" si="79"/>
        <v>0.38948339483394834</v>
      </c>
      <c r="R883">
        <f t="shared" si="80"/>
        <v>16058.5</v>
      </c>
      <c r="S883" s="8">
        <f t="shared" si="82"/>
        <v>42194.208333333328</v>
      </c>
      <c r="T883" s="8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tr">
        <f t="shared" si="81"/>
        <v>theater</v>
      </c>
      <c r="P884" t="str">
        <f t="shared" si="84"/>
        <v>plays</v>
      </c>
      <c r="Q884" s="4">
        <f t="shared" si="79"/>
        <v>3.7</v>
      </c>
      <c r="R884">
        <f t="shared" si="80"/>
        <v>1520</v>
      </c>
      <c r="S884" s="8">
        <f t="shared" si="82"/>
        <v>42025.25</v>
      </c>
      <c r="T884" s="8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tr">
        <f t="shared" si="81"/>
        <v>film &amp; video</v>
      </c>
      <c r="P885" t="str">
        <f t="shared" si="84"/>
        <v>shorts</v>
      </c>
      <c r="Q885" s="4">
        <f t="shared" si="79"/>
        <v>2.3791176470588233</v>
      </c>
      <c r="R885">
        <f t="shared" si="80"/>
        <v>4141</v>
      </c>
      <c r="S885" s="8">
        <f t="shared" si="82"/>
        <v>40323.208333333336</v>
      </c>
      <c r="T885" s="8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tr">
        <f t="shared" si="81"/>
        <v>theater</v>
      </c>
      <c r="P886" t="str">
        <f t="shared" si="84"/>
        <v>plays</v>
      </c>
      <c r="Q886" s="4">
        <f t="shared" si="79"/>
        <v>0.64036299765807958</v>
      </c>
      <c r="R886">
        <f t="shared" si="80"/>
        <v>55630</v>
      </c>
      <c r="S886" s="8">
        <f t="shared" si="82"/>
        <v>41763.208333333336</v>
      </c>
      <c r="T886" s="8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tr">
        <f t="shared" si="81"/>
        <v>theater</v>
      </c>
      <c r="P887" t="str">
        <f t="shared" si="84"/>
        <v>plays</v>
      </c>
      <c r="Q887" s="4">
        <f t="shared" si="79"/>
        <v>1.1827777777777777</v>
      </c>
      <c r="R887">
        <f t="shared" si="80"/>
        <v>1090.5</v>
      </c>
      <c r="S887" s="8">
        <f t="shared" si="82"/>
        <v>40335.208333333336</v>
      </c>
      <c r="T887" s="8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tr">
        <f t="shared" si="81"/>
        <v>music</v>
      </c>
      <c r="P888" t="str">
        <f t="shared" si="84"/>
        <v>indie rock</v>
      </c>
      <c r="Q888" s="4">
        <f t="shared" si="79"/>
        <v>0.84824037184594958</v>
      </c>
      <c r="R888">
        <f t="shared" si="80"/>
        <v>64785</v>
      </c>
      <c r="S888" s="8">
        <f t="shared" si="82"/>
        <v>40416.208333333336</v>
      </c>
      <c r="T888" s="8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tr">
        <f t="shared" si="81"/>
        <v>theater</v>
      </c>
      <c r="P889" t="str">
        <f t="shared" si="84"/>
        <v>plays</v>
      </c>
      <c r="Q889" s="4">
        <f t="shared" si="79"/>
        <v>0.29346153846153844</v>
      </c>
      <c r="R889">
        <f t="shared" si="80"/>
        <v>1160</v>
      </c>
      <c r="S889" s="8">
        <f t="shared" si="82"/>
        <v>42202.208333333328</v>
      </c>
      <c r="T889" s="8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tr">
        <f t="shared" si="81"/>
        <v>theater</v>
      </c>
      <c r="P890" t="str">
        <f t="shared" si="84"/>
        <v>plays</v>
      </c>
      <c r="Q890" s="4">
        <f t="shared" si="79"/>
        <v>2.0989655172413793</v>
      </c>
      <c r="R890">
        <f t="shared" si="80"/>
        <v>6232</v>
      </c>
      <c r="S890" s="8">
        <f t="shared" si="82"/>
        <v>42836.208333333328</v>
      </c>
      <c r="T890" s="8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tr">
        <f t="shared" si="81"/>
        <v>music</v>
      </c>
      <c r="P891" t="str">
        <f t="shared" si="84"/>
        <v>electric music</v>
      </c>
      <c r="Q891" s="4">
        <f t="shared" si="79"/>
        <v>1.697857142857143</v>
      </c>
      <c r="R891">
        <f t="shared" si="80"/>
        <v>4815</v>
      </c>
      <c r="S891" s="8">
        <f t="shared" si="82"/>
        <v>41710.208333333336</v>
      </c>
      <c r="T891" s="8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tr">
        <f t="shared" si="81"/>
        <v>music</v>
      </c>
      <c r="P892" t="str">
        <f t="shared" si="84"/>
        <v>indie rock</v>
      </c>
      <c r="Q892" s="4">
        <f t="shared" si="79"/>
        <v>1.1595907738095239</v>
      </c>
      <c r="R892">
        <f t="shared" si="80"/>
        <v>78659.5</v>
      </c>
      <c r="S892" s="8">
        <f t="shared" si="82"/>
        <v>43640.208333333328</v>
      </c>
      <c r="T892" s="8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tr">
        <f t="shared" si="81"/>
        <v>film &amp; video</v>
      </c>
      <c r="P893" t="str">
        <f t="shared" si="84"/>
        <v>documentary</v>
      </c>
      <c r="Q893" s="4">
        <f t="shared" si="79"/>
        <v>2.5859999999999999</v>
      </c>
      <c r="R893">
        <f t="shared" si="80"/>
        <v>3961.5</v>
      </c>
      <c r="S893" s="8">
        <f t="shared" si="82"/>
        <v>40880.25</v>
      </c>
      <c r="T893" s="8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tr">
        <f t="shared" si="81"/>
        <v>publishing</v>
      </c>
      <c r="P894" t="str">
        <f t="shared" si="84"/>
        <v>translations</v>
      </c>
      <c r="Q894" s="4">
        <f t="shared" si="79"/>
        <v>2.3058333333333332</v>
      </c>
      <c r="R894">
        <f t="shared" si="80"/>
        <v>7008.5</v>
      </c>
      <c r="S894" s="8">
        <f t="shared" si="82"/>
        <v>40319.208333333336</v>
      </c>
      <c r="T894" s="8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tr">
        <f t="shared" si="81"/>
        <v>film &amp; video</v>
      </c>
      <c r="P895" t="str">
        <f t="shared" si="84"/>
        <v>documentary</v>
      </c>
      <c r="Q895" s="4">
        <f t="shared" si="79"/>
        <v>1.2821428571428573</v>
      </c>
      <c r="R895">
        <f t="shared" si="80"/>
        <v>5484.5</v>
      </c>
      <c r="S895" s="8">
        <f t="shared" si="82"/>
        <v>42170.208333333328</v>
      </c>
      <c r="T895" s="8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tr">
        <f t="shared" si="81"/>
        <v>film &amp; video</v>
      </c>
      <c r="P896" t="str">
        <f t="shared" si="84"/>
        <v>television</v>
      </c>
      <c r="Q896" s="4">
        <f t="shared" si="79"/>
        <v>1.8870588235294117</v>
      </c>
      <c r="R896">
        <f t="shared" si="80"/>
        <v>1632</v>
      </c>
      <c r="S896" s="8">
        <f t="shared" si="82"/>
        <v>41466.208333333336</v>
      </c>
      <c r="T896" s="8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tr">
        <f t="shared" si="81"/>
        <v>theater</v>
      </c>
      <c r="P897" t="str">
        <f t="shared" si="84"/>
        <v>plays</v>
      </c>
      <c r="Q897" s="4">
        <f t="shared" si="79"/>
        <v>6.9511889862327911E-2</v>
      </c>
      <c r="R897">
        <f t="shared" si="80"/>
        <v>5607.5</v>
      </c>
      <c r="S897" s="8">
        <f t="shared" si="82"/>
        <v>43134.25</v>
      </c>
      <c r="T897" s="8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tr">
        <f t="shared" si="81"/>
        <v>food</v>
      </c>
      <c r="P898" t="str">
        <f t="shared" si="84"/>
        <v>food trucks</v>
      </c>
      <c r="Q898" s="4">
        <f t="shared" ref="Q898:Q961" si="85">E898/D898</f>
        <v>7.7443434343434348</v>
      </c>
      <c r="R898">
        <f t="shared" ref="R898:R961" si="86">AVERAGE(E898,G898)</f>
        <v>77399</v>
      </c>
      <c r="S898" s="8">
        <f t="shared" si="82"/>
        <v>40738.208333333336</v>
      </c>
      <c r="T898" s="8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tr">
        <f t="shared" ref="O899:O962" si="87">LEFT(N899, FIND("/",  N899, 1) -1)</f>
        <v>theater</v>
      </c>
      <c r="P899" t="str">
        <f t="shared" si="84"/>
        <v>plays</v>
      </c>
      <c r="Q899" s="4">
        <f t="shared" si="85"/>
        <v>0.27693181818181817</v>
      </c>
      <c r="R899">
        <f t="shared" si="86"/>
        <v>1232</v>
      </c>
      <c r="S899" s="8">
        <f t="shared" ref="S899:S962" si="88">IF(J899&lt;&gt;"", (J899/86400) + DATE(1970, 1, 1), "")</f>
        <v>43583.208333333328</v>
      </c>
      <c r="T899" s="8">
        <f t="shared" ref="T899:T962" si="89">IF(K899&lt;&gt;"", (K899/86400) + DATE(1970, 1, 1), "")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tr">
        <f t="shared" si="87"/>
        <v>film &amp; video</v>
      </c>
      <c r="P900" t="str">
        <f t="shared" si="84"/>
        <v>documentary</v>
      </c>
      <c r="Q900" s="4">
        <f t="shared" si="85"/>
        <v>0.52479620323841425</v>
      </c>
      <c r="R900">
        <f t="shared" si="86"/>
        <v>47606</v>
      </c>
      <c r="S900" s="8">
        <f t="shared" si="88"/>
        <v>43815.25</v>
      </c>
      <c r="T900" s="8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tr">
        <f t="shared" si="87"/>
        <v>music</v>
      </c>
      <c r="P901" t="str">
        <f t="shared" si="84"/>
        <v>jazz</v>
      </c>
      <c r="Q901" s="4">
        <f t="shared" si="85"/>
        <v>4.0709677419354842</v>
      </c>
      <c r="R901">
        <f t="shared" si="86"/>
        <v>6371.5</v>
      </c>
      <c r="S901" s="8">
        <f t="shared" si="88"/>
        <v>41554.208333333336</v>
      </c>
      <c r="T901" s="8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tr">
        <f t="shared" si="87"/>
        <v>technology</v>
      </c>
      <c r="P902" t="str">
        <f t="shared" si="84"/>
        <v>web</v>
      </c>
      <c r="Q902" s="4">
        <f t="shared" si="85"/>
        <v>0.02</v>
      </c>
      <c r="R902">
        <f t="shared" si="86"/>
        <v>1.5</v>
      </c>
      <c r="S902" s="8">
        <f t="shared" si="88"/>
        <v>41901.208333333336</v>
      </c>
      <c r="T902" s="8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tr">
        <f t="shared" si="87"/>
        <v>music</v>
      </c>
      <c r="P903" t="str">
        <f t="shared" si="84"/>
        <v>rock</v>
      </c>
      <c r="Q903" s="4">
        <f t="shared" si="85"/>
        <v>1.5617857142857143</v>
      </c>
      <c r="R903">
        <f t="shared" si="86"/>
        <v>4452.5</v>
      </c>
      <c r="S903" s="8">
        <f t="shared" si="88"/>
        <v>43298.208333333328</v>
      </c>
      <c r="T903" s="8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tr">
        <f t="shared" si="87"/>
        <v>technology</v>
      </c>
      <c r="P904" t="str">
        <f t="shared" si="84"/>
        <v>web</v>
      </c>
      <c r="Q904" s="4">
        <f t="shared" si="85"/>
        <v>2.5242857142857145</v>
      </c>
      <c r="R904">
        <f t="shared" si="86"/>
        <v>1822</v>
      </c>
      <c r="S904" s="8">
        <f t="shared" si="88"/>
        <v>42399.25</v>
      </c>
      <c r="T904" s="8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tr">
        <f t="shared" si="87"/>
        <v>publishing</v>
      </c>
      <c r="P905" t="str">
        <f t="shared" si="84"/>
        <v>nonfiction</v>
      </c>
      <c r="Q905" s="4">
        <f t="shared" si="85"/>
        <v>1.729268292682927E-2</v>
      </c>
      <c r="R905">
        <f t="shared" si="86"/>
        <v>361.5</v>
      </c>
      <c r="S905" s="8">
        <f t="shared" si="88"/>
        <v>41034.208333333336</v>
      </c>
      <c r="T905" s="8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tr">
        <f t="shared" si="87"/>
        <v>publishing</v>
      </c>
      <c r="P906" t="str">
        <f t="shared" si="84"/>
        <v>radio &amp; podcasts</v>
      </c>
      <c r="Q906" s="4">
        <f t="shared" si="85"/>
        <v>0.12230769230769231</v>
      </c>
      <c r="R906">
        <f t="shared" si="86"/>
        <v>405.5</v>
      </c>
      <c r="S906" s="8">
        <f t="shared" si="88"/>
        <v>41186.208333333336</v>
      </c>
      <c r="T906" s="8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tr">
        <f t="shared" si="87"/>
        <v>theater</v>
      </c>
      <c r="P907" t="str">
        <f t="shared" si="84"/>
        <v>plays</v>
      </c>
      <c r="Q907" s="4">
        <f t="shared" si="85"/>
        <v>1.6398734177215191</v>
      </c>
      <c r="R907">
        <f t="shared" si="86"/>
        <v>6595.5</v>
      </c>
      <c r="S907" s="8">
        <f t="shared" si="88"/>
        <v>41536.208333333336</v>
      </c>
      <c r="T907" s="8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tr">
        <f t="shared" si="87"/>
        <v>film &amp; video</v>
      </c>
      <c r="P908" t="str">
        <f t="shared" si="84"/>
        <v>documentary</v>
      </c>
      <c r="Q908" s="4">
        <f t="shared" si="85"/>
        <v>1.6298181818181818</v>
      </c>
      <c r="R908">
        <f t="shared" si="86"/>
        <v>4577.5</v>
      </c>
      <c r="S908" s="8">
        <f t="shared" si="88"/>
        <v>42868.208333333328</v>
      </c>
      <c r="T908" s="8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tr">
        <f t="shared" si="87"/>
        <v>theater</v>
      </c>
      <c r="P909" t="str">
        <f t="shared" si="84"/>
        <v>plays</v>
      </c>
      <c r="Q909" s="4">
        <f t="shared" si="85"/>
        <v>0.20252747252747252</v>
      </c>
      <c r="R909">
        <f t="shared" si="86"/>
        <v>942</v>
      </c>
      <c r="S909" s="8">
        <f t="shared" si="88"/>
        <v>40660.208333333336</v>
      </c>
      <c r="T909" s="8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tr">
        <f t="shared" si="87"/>
        <v>games</v>
      </c>
      <c r="P910" t="str">
        <f t="shared" si="84"/>
        <v>video games</v>
      </c>
      <c r="Q910" s="4">
        <f t="shared" si="85"/>
        <v>3.1924083769633507</v>
      </c>
      <c r="R910">
        <f t="shared" si="86"/>
        <v>62942</v>
      </c>
      <c r="S910" s="8">
        <f t="shared" si="88"/>
        <v>41031.208333333336</v>
      </c>
      <c r="T910" s="8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tr">
        <f t="shared" si="87"/>
        <v>theater</v>
      </c>
      <c r="P911" t="str">
        <f t="shared" si="84"/>
        <v>plays</v>
      </c>
      <c r="Q911" s="4">
        <f t="shared" si="85"/>
        <v>4.7894444444444444</v>
      </c>
      <c r="R911">
        <f t="shared" si="86"/>
        <v>4350.5</v>
      </c>
      <c r="S911" s="8">
        <f t="shared" si="88"/>
        <v>43255.208333333328</v>
      </c>
      <c r="T911" s="8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tr">
        <f t="shared" si="87"/>
        <v>theater</v>
      </c>
      <c r="P912" t="str">
        <f t="shared" si="84"/>
        <v>plays</v>
      </c>
      <c r="Q912" s="4">
        <f t="shared" si="85"/>
        <v>0.19556634304207121</v>
      </c>
      <c r="R912">
        <f t="shared" si="86"/>
        <v>15255.5</v>
      </c>
      <c r="S912" s="8">
        <f t="shared" si="88"/>
        <v>42026.25</v>
      </c>
      <c r="T912" s="8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tr">
        <f t="shared" si="87"/>
        <v>technology</v>
      </c>
      <c r="P913" t="str">
        <f t="shared" si="84"/>
        <v>web</v>
      </c>
      <c r="Q913" s="4">
        <f t="shared" si="85"/>
        <v>1.9894827586206896</v>
      </c>
      <c r="R913">
        <f t="shared" si="86"/>
        <v>6000.5</v>
      </c>
      <c r="S913" s="8">
        <f t="shared" si="88"/>
        <v>43717.208333333328</v>
      </c>
      <c r="T913" s="8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tr">
        <f t="shared" si="87"/>
        <v>film &amp; video</v>
      </c>
      <c r="P914" t="str">
        <f t="shared" si="84"/>
        <v>drama</v>
      </c>
      <c r="Q914" s="4">
        <f t="shared" si="85"/>
        <v>7.95</v>
      </c>
      <c r="R914">
        <f t="shared" si="86"/>
        <v>7244.5</v>
      </c>
      <c r="S914" s="8">
        <f t="shared" si="88"/>
        <v>41157.208333333336</v>
      </c>
      <c r="T914" s="8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tr">
        <f t="shared" si="87"/>
        <v>film &amp; video</v>
      </c>
      <c r="P915" t="str">
        <f t="shared" si="84"/>
        <v>drama</v>
      </c>
      <c r="Q915" s="4">
        <f t="shared" si="85"/>
        <v>0.50621082621082625</v>
      </c>
      <c r="R915">
        <f t="shared" si="86"/>
        <v>18029.5</v>
      </c>
      <c r="S915" s="8">
        <f t="shared" si="88"/>
        <v>43597.208333333328</v>
      </c>
      <c r="T915" s="8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tr">
        <f t="shared" si="87"/>
        <v>theater</v>
      </c>
      <c r="P916" t="str">
        <f t="shared" si="84"/>
        <v>plays</v>
      </c>
      <c r="Q916" s="4">
        <f t="shared" si="85"/>
        <v>0.57437499999999997</v>
      </c>
      <c r="R916">
        <f t="shared" si="86"/>
        <v>1908.5</v>
      </c>
      <c r="S916" s="8">
        <f t="shared" si="88"/>
        <v>41490.208333333336</v>
      </c>
      <c r="T916" s="8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tr">
        <f t="shared" si="87"/>
        <v>film &amp; video</v>
      </c>
      <c r="P917" t="str">
        <f t="shared" si="84"/>
        <v>television</v>
      </c>
      <c r="Q917" s="4">
        <f t="shared" si="85"/>
        <v>1.5562827640984909</v>
      </c>
      <c r="R917">
        <f t="shared" si="86"/>
        <v>98901</v>
      </c>
      <c r="S917" s="8">
        <f t="shared" si="88"/>
        <v>42976.208333333328</v>
      </c>
      <c r="T917" s="8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tr">
        <f t="shared" si="87"/>
        <v>photography</v>
      </c>
      <c r="P918" t="str">
        <f t="shared" si="84"/>
        <v>photography books</v>
      </c>
      <c r="Q918" s="4">
        <f t="shared" si="85"/>
        <v>0.36297297297297298</v>
      </c>
      <c r="R918">
        <f t="shared" si="86"/>
        <v>697.5</v>
      </c>
      <c r="S918" s="8">
        <f t="shared" si="88"/>
        <v>41991.25</v>
      </c>
      <c r="T918" s="8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tr">
        <f t="shared" si="87"/>
        <v>film &amp; video</v>
      </c>
      <c r="P919" t="str">
        <f t="shared" ref="P919:P982" si="90">RIGHT(N919,LEN(N919)-SEARCH("/",N919))</f>
        <v>shorts</v>
      </c>
      <c r="Q919" s="4">
        <f t="shared" si="85"/>
        <v>0.58250000000000002</v>
      </c>
      <c r="R919">
        <f t="shared" si="86"/>
        <v>1062</v>
      </c>
      <c r="S919" s="8">
        <f t="shared" si="88"/>
        <v>40722.208333333336</v>
      </c>
      <c r="T919" s="8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tr">
        <f t="shared" si="87"/>
        <v>publishing</v>
      </c>
      <c r="P920" t="str">
        <f t="shared" si="90"/>
        <v>radio &amp; podcasts</v>
      </c>
      <c r="Q920" s="4">
        <f t="shared" si="85"/>
        <v>2.3739473684210526</v>
      </c>
      <c r="R920">
        <f t="shared" si="86"/>
        <v>4588.5</v>
      </c>
      <c r="S920" s="8">
        <f t="shared" si="88"/>
        <v>41117.208333333336</v>
      </c>
      <c r="T920" s="8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tr">
        <f t="shared" si="87"/>
        <v>theater</v>
      </c>
      <c r="P921" t="str">
        <f t="shared" si="90"/>
        <v>plays</v>
      </c>
      <c r="Q921" s="4">
        <f t="shared" si="85"/>
        <v>0.58750000000000002</v>
      </c>
      <c r="R921">
        <f t="shared" si="86"/>
        <v>10570</v>
      </c>
      <c r="S921" s="8">
        <f t="shared" si="88"/>
        <v>43022.208333333328</v>
      </c>
      <c r="T921" s="8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tr">
        <f t="shared" si="87"/>
        <v>film &amp; video</v>
      </c>
      <c r="P922" t="str">
        <f t="shared" si="90"/>
        <v>animation</v>
      </c>
      <c r="Q922" s="4">
        <f t="shared" si="85"/>
        <v>1.8256603773584905</v>
      </c>
      <c r="R922">
        <f t="shared" si="86"/>
        <v>4965.5</v>
      </c>
      <c r="S922" s="8">
        <f t="shared" si="88"/>
        <v>43503.25</v>
      </c>
      <c r="T922" s="8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tr">
        <f t="shared" si="87"/>
        <v>technology</v>
      </c>
      <c r="P923" t="str">
        <f t="shared" si="90"/>
        <v>web</v>
      </c>
      <c r="Q923" s="4">
        <f t="shared" si="85"/>
        <v>7.5436408977556111E-3</v>
      </c>
      <c r="R923">
        <f t="shared" si="86"/>
        <v>624</v>
      </c>
      <c r="S923" s="8">
        <f t="shared" si="88"/>
        <v>40951.25</v>
      </c>
      <c r="T923" s="8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tr">
        <f t="shared" si="87"/>
        <v>music</v>
      </c>
      <c r="P924" t="str">
        <f t="shared" si="90"/>
        <v>world music</v>
      </c>
      <c r="Q924" s="4">
        <f t="shared" si="85"/>
        <v>1.7595330739299611</v>
      </c>
      <c r="R924">
        <f t="shared" si="86"/>
        <v>46350.5</v>
      </c>
      <c r="S924" s="8">
        <f t="shared" si="88"/>
        <v>43443.25</v>
      </c>
      <c r="T924" s="8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tr">
        <f t="shared" si="87"/>
        <v>theater</v>
      </c>
      <c r="P925" t="str">
        <f t="shared" si="90"/>
        <v>plays</v>
      </c>
      <c r="Q925" s="4">
        <f t="shared" si="85"/>
        <v>2.3788235294117648</v>
      </c>
      <c r="R925">
        <f t="shared" si="86"/>
        <v>2042</v>
      </c>
      <c r="S925" s="8">
        <f t="shared" si="88"/>
        <v>40373.208333333336</v>
      </c>
      <c r="T925" s="8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tr">
        <f t="shared" si="87"/>
        <v>theater</v>
      </c>
      <c r="P926" t="str">
        <f t="shared" si="90"/>
        <v>plays</v>
      </c>
      <c r="Q926" s="4">
        <f t="shared" si="85"/>
        <v>4.8805076142131982</v>
      </c>
      <c r="R926">
        <f t="shared" si="86"/>
        <v>97290.5</v>
      </c>
      <c r="S926" s="8">
        <f t="shared" si="88"/>
        <v>43769.208333333328</v>
      </c>
      <c r="T926" s="8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tr">
        <f t="shared" si="87"/>
        <v>theater</v>
      </c>
      <c r="P927" t="str">
        <f t="shared" si="90"/>
        <v>plays</v>
      </c>
      <c r="Q927" s="4">
        <f t="shared" si="85"/>
        <v>2.2406666666666668</v>
      </c>
      <c r="R927">
        <f t="shared" si="86"/>
        <v>3393.5</v>
      </c>
      <c r="S927" s="8">
        <f t="shared" si="88"/>
        <v>43000.208333333328</v>
      </c>
      <c r="T927" s="8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tr">
        <f t="shared" si="87"/>
        <v>food</v>
      </c>
      <c r="P928" t="str">
        <f t="shared" si="90"/>
        <v>food trucks</v>
      </c>
      <c r="Q928" s="4">
        <f t="shared" si="85"/>
        <v>0.18126436781609195</v>
      </c>
      <c r="R928">
        <f t="shared" si="86"/>
        <v>796</v>
      </c>
      <c r="S928" s="8">
        <f t="shared" si="88"/>
        <v>42502.208333333328</v>
      </c>
      <c r="T928" s="8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tr">
        <f t="shared" si="87"/>
        <v>theater</v>
      </c>
      <c r="P929" t="str">
        <f t="shared" si="90"/>
        <v>plays</v>
      </c>
      <c r="Q929" s="4">
        <f t="shared" si="85"/>
        <v>0.45847222222222223</v>
      </c>
      <c r="R929">
        <f t="shared" si="86"/>
        <v>1669</v>
      </c>
      <c r="S929" s="8">
        <f t="shared" si="88"/>
        <v>41102.208333333336</v>
      </c>
      <c r="T929" s="8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tr">
        <f t="shared" si="87"/>
        <v>technology</v>
      </c>
      <c r="P930" t="str">
        <f t="shared" si="90"/>
        <v>web</v>
      </c>
      <c r="Q930" s="4">
        <f t="shared" si="85"/>
        <v>1.1731541218637993</v>
      </c>
      <c r="R930">
        <f t="shared" si="86"/>
        <v>100081.5</v>
      </c>
      <c r="S930" s="8">
        <f t="shared" si="88"/>
        <v>41637.25</v>
      </c>
      <c r="T930" s="8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tr">
        <f t="shared" si="87"/>
        <v>theater</v>
      </c>
      <c r="P931" t="str">
        <f t="shared" si="90"/>
        <v>plays</v>
      </c>
      <c r="Q931" s="4">
        <f t="shared" si="85"/>
        <v>2.173090909090909</v>
      </c>
      <c r="R931">
        <f t="shared" si="86"/>
        <v>6068</v>
      </c>
      <c r="S931" s="8">
        <f t="shared" si="88"/>
        <v>42858.208333333328</v>
      </c>
      <c r="T931" s="8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tr">
        <f t="shared" si="87"/>
        <v>theater</v>
      </c>
      <c r="P932" t="str">
        <f t="shared" si="90"/>
        <v>plays</v>
      </c>
      <c r="Q932" s="4">
        <f t="shared" si="85"/>
        <v>1.1228571428571428</v>
      </c>
      <c r="R932">
        <f t="shared" si="86"/>
        <v>2007.5</v>
      </c>
      <c r="S932" s="8">
        <f t="shared" si="88"/>
        <v>42060.25</v>
      </c>
      <c r="T932" s="8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tr">
        <f t="shared" si="87"/>
        <v>theater</v>
      </c>
      <c r="P933" t="str">
        <f t="shared" si="90"/>
        <v>plays</v>
      </c>
      <c r="Q933" s="4">
        <f t="shared" si="85"/>
        <v>0.72518987341772156</v>
      </c>
      <c r="R933">
        <f t="shared" si="86"/>
        <v>2920.5</v>
      </c>
      <c r="S933" s="8">
        <f t="shared" si="88"/>
        <v>41818.208333333336</v>
      </c>
      <c r="T933" s="8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tr">
        <f t="shared" si="87"/>
        <v>music</v>
      </c>
      <c r="P934" t="str">
        <f t="shared" si="90"/>
        <v>rock</v>
      </c>
      <c r="Q934" s="4">
        <f t="shared" si="85"/>
        <v>2.1230434782608696</v>
      </c>
      <c r="R934">
        <f t="shared" si="86"/>
        <v>2513.5</v>
      </c>
      <c r="S934" s="8">
        <f t="shared" si="88"/>
        <v>41709.208333333336</v>
      </c>
      <c r="T934" s="8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tr">
        <f t="shared" si="87"/>
        <v>theater</v>
      </c>
      <c r="P935" t="str">
        <f t="shared" si="90"/>
        <v>plays</v>
      </c>
      <c r="Q935" s="4">
        <f t="shared" si="85"/>
        <v>2.3974657534246577</v>
      </c>
      <c r="R935">
        <f t="shared" si="86"/>
        <v>88458.5</v>
      </c>
      <c r="S935" s="8">
        <f t="shared" si="88"/>
        <v>41372.208333333336</v>
      </c>
      <c r="T935" s="8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tr">
        <f t="shared" si="87"/>
        <v>theater</v>
      </c>
      <c r="P936" t="str">
        <f t="shared" si="90"/>
        <v>plays</v>
      </c>
      <c r="Q936" s="4">
        <f t="shared" si="85"/>
        <v>1.8193548387096774</v>
      </c>
      <c r="R936">
        <f t="shared" si="86"/>
        <v>5692.5</v>
      </c>
      <c r="S936" s="8">
        <f t="shared" si="88"/>
        <v>42422.25</v>
      </c>
      <c r="T936" s="8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tr">
        <f t="shared" si="87"/>
        <v>theater</v>
      </c>
      <c r="P937" t="str">
        <f t="shared" si="90"/>
        <v>plays</v>
      </c>
      <c r="Q937" s="4">
        <f t="shared" si="85"/>
        <v>1.6413114754098361</v>
      </c>
      <c r="R937">
        <f t="shared" si="86"/>
        <v>5072</v>
      </c>
      <c r="S937" s="8">
        <f t="shared" si="88"/>
        <v>42209.208333333328</v>
      </c>
      <c r="T937" s="8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tr">
        <f t="shared" si="87"/>
        <v>theater</v>
      </c>
      <c r="P938" t="str">
        <f t="shared" si="90"/>
        <v>plays</v>
      </c>
      <c r="Q938" s="4">
        <f t="shared" si="85"/>
        <v>1.6375968992248063E-2</v>
      </c>
      <c r="R938">
        <f t="shared" si="86"/>
        <v>855.5</v>
      </c>
      <c r="S938" s="8">
        <f t="shared" si="88"/>
        <v>43668.208333333328</v>
      </c>
      <c r="T938" s="8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tr">
        <f t="shared" si="87"/>
        <v>film &amp; video</v>
      </c>
      <c r="P939" t="str">
        <f t="shared" si="90"/>
        <v>documentary</v>
      </c>
      <c r="Q939" s="4">
        <f t="shared" si="85"/>
        <v>0.49643859649122807</v>
      </c>
      <c r="R939">
        <f t="shared" si="86"/>
        <v>42933.5</v>
      </c>
      <c r="S939" s="8">
        <f t="shared" si="88"/>
        <v>42334.25</v>
      </c>
      <c r="T939" s="8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tr">
        <f t="shared" si="87"/>
        <v>publishing</v>
      </c>
      <c r="P940" t="str">
        <f t="shared" si="90"/>
        <v>fiction</v>
      </c>
      <c r="Q940" s="4">
        <f t="shared" si="85"/>
        <v>1.0970652173913042</v>
      </c>
      <c r="R940">
        <f t="shared" si="86"/>
        <v>5094.5</v>
      </c>
      <c r="S940" s="8">
        <f t="shared" si="88"/>
        <v>43263.208333333328</v>
      </c>
      <c r="T940" s="8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tr">
        <f t="shared" si="87"/>
        <v>games</v>
      </c>
      <c r="P941" t="str">
        <f t="shared" si="90"/>
        <v>video games</v>
      </c>
      <c r="Q941" s="4">
        <f t="shared" si="85"/>
        <v>0.49217948717948717</v>
      </c>
      <c r="R941">
        <f t="shared" si="86"/>
        <v>1953</v>
      </c>
      <c r="S941" s="8">
        <f t="shared" si="88"/>
        <v>40670.208333333336</v>
      </c>
      <c r="T941" s="8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tr">
        <f t="shared" si="87"/>
        <v>technology</v>
      </c>
      <c r="P942" t="str">
        <f t="shared" si="90"/>
        <v>web</v>
      </c>
      <c r="Q942" s="4">
        <f t="shared" si="85"/>
        <v>0.62232323232323228</v>
      </c>
      <c r="R942">
        <f t="shared" si="86"/>
        <v>3113.5</v>
      </c>
      <c r="S942" s="8">
        <f t="shared" si="88"/>
        <v>41244.25</v>
      </c>
      <c r="T942" s="8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tr">
        <f t="shared" si="87"/>
        <v>theater</v>
      </c>
      <c r="P943" t="str">
        <f t="shared" si="90"/>
        <v>plays</v>
      </c>
      <c r="Q943" s="4">
        <f t="shared" si="85"/>
        <v>0.1305813953488372</v>
      </c>
      <c r="R943">
        <f t="shared" si="86"/>
        <v>2846.5</v>
      </c>
      <c r="S943" s="8">
        <f t="shared" si="88"/>
        <v>40552.25</v>
      </c>
      <c r="T943" s="8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tr">
        <f t="shared" si="87"/>
        <v>theater</v>
      </c>
      <c r="P944" t="str">
        <f t="shared" si="90"/>
        <v>plays</v>
      </c>
      <c r="Q944" s="4">
        <f t="shared" si="85"/>
        <v>0.64635416666666667</v>
      </c>
      <c r="R944">
        <f t="shared" si="86"/>
        <v>3136</v>
      </c>
      <c r="S944" s="8">
        <f t="shared" si="88"/>
        <v>40568.25</v>
      </c>
      <c r="T944" s="8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tr">
        <f t="shared" si="87"/>
        <v>food</v>
      </c>
      <c r="P945" t="str">
        <f t="shared" si="90"/>
        <v>food trucks</v>
      </c>
      <c r="Q945" s="4">
        <f t="shared" si="85"/>
        <v>1.5958666666666668</v>
      </c>
      <c r="R945">
        <f t="shared" si="86"/>
        <v>6041.5</v>
      </c>
      <c r="S945" s="8">
        <f t="shared" si="88"/>
        <v>41906.208333333336</v>
      </c>
      <c r="T945" s="8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tr">
        <f t="shared" si="87"/>
        <v>photography</v>
      </c>
      <c r="P946" t="str">
        <f t="shared" si="90"/>
        <v>photography books</v>
      </c>
      <c r="Q946" s="4">
        <f t="shared" si="85"/>
        <v>0.81420000000000003</v>
      </c>
      <c r="R946">
        <f t="shared" si="86"/>
        <v>4202.5</v>
      </c>
      <c r="S946" s="8">
        <f t="shared" si="88"/>
        <v>42776.25</v>
      </c>
      <c r="T946" s="8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tr">
        <f t="shared" si="87"/>
        <v>photography</v>
      </c>
      <c r="P947" t="str">
        <f t="shared" si="90"/>
        <v>photography books</v>
      </c>
      <c r="Q947" s="4">
        <f t="shared" si="85"/>
        <v>0.32444767441860467</v>
      </c>
      <c r="R947">
        <f t="shared" si="86"/>
        <v>28748</v>
      </c>
      <c r="S947" s="8">
        <f t="shared" si="88"/>
        <v>41004.208333333336</v>
      </c>
      <c r="T947" s="8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tr">
        <f t="shared" si="87"/>
        <v>theater</v>
      </c>
      <c r="P948" t="str">
        <f t="shared" si="90"/>
        <v>plays</v>
      </c>
      <c r="Q948" s="4">
        <f t="shared" si="85"/>
        <v>9.9141184124918666E-2</v>
      </c>
      <c r="R948">
        <f t="shared" si="86"/>
        <v>7709.5</v>
      </c>
      <c r="S948" s="8">
        <f t="shared" si="88"/>
        <v>40710.208333333336</v>
      </c>
      <c r="T948" s="8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tr">
        <f t="shared" si="87"/>
        <v>theater</v>
      </c>
      <c r="P949" t="str">
        <f t="shared" si="90"/>
        <v>plays</v>
      </c>
      <c r="Q949" s="4">
        <f t="shared" si="85"/>
        <v>0.26694444444444443</v>
      </c>
      <c r="R949">
        <f t="shared" si="86"/>
        <v>487</v>
      </c>
      <c r="S949" s="8">
        <f t="shared" si="88"/>
        <v>41908.208333333336</v>
      </c>
      <c r="T949" s="8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tr">
        <f t="shared" si="87"/>
        <v>film &amp; video</v>
      </c>
      <c r="P950" t="str">
        <f t="shared" si="90"/>
        <v>documentary</v>
      </c>
      <c r="Q950" s="4">
        <f t="shared" si="85"/>
        <v>0.62957446808510642</v>
      </c>
      <c r="R950">
        <f t="shared" si="86"/>
        <v>3039</v>
      </c>
      <c r="S950" s="8">
        <f t="shared" si="88"/>
        <v>41985.25</v>
      </c>
      <c r="T950" s="8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tr">
        <f t="shared" si="87"/>
        <v>technology</v>
      </c>
      <c r="P951" t="str">
        <f t="shared" si="90"/>
        <v>web</v>
      </c>
      <c r="Q951" s="4">
        <f t="shared" si="85"/>
        <v>1.6135593220338984</v>
      </c>
      <c r="R951">
        <f t="shared" si="86"/>
        <v>4861.5</v>
      </c>
      <c r="S951" s="8">
        <f t="shared" si="88"/>
        <v>42112.208333333328</v>
      </c>
      <c r="T951" s="8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tr">
        <f t="shared" si="87"/>
        <v>theater</v>
      </c>
      <c r="P952" t="str">
        <f t="shared" si="90"/>
        <v>plays</v>
      </c>
      <c r="Q952" s="4">
        <f t="shared" si="85"/>
        <v>0.05</v>
      </c>
      <c r="R952">
        <f t="shared" si="86"/>
        <v>3</v>
      </c>
      <c r="S952" s="8">
        <f t="shared" si="88"/>
        <v>43571.208333333328</v>
      </c>
      <c r="T952" s="8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tr">
        <f t="shared" si="87"/>
        <v>music</v>
      </c>
      <c r="P953" t="str">
        <f t="shared" si="90"/>
        <v>rock</v>
      </c>
      <c r="Q953" s="4">
        <f t="shared" si="85"/>
        <v>10.969379310344827</v>
      </c>
      <c r="R953">
        <f t="shared" si="86"/>
        <v>80307.5</v>
      </c>
      <c r="S953" s="8">
        <f t="shared" si="88"/>
        <v>42730.25</v>
      </c>
      <c r="T953" s="8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tr">
        <f t="shared" si="87"/>
        <v>film &amp; video</v>
      </c>
      <c r="P954" t="str">
        <f t="shared" si="90"/>
        <v>documentary</v>
      </c>
      <c r="Q954" s="4">
        <f t="shared" si="85"/>
        <v>0.70094158075601376</v>
      </c>
      <c r="R954">
        <f t="shared" si="86"/>
        <v>52126.5</v>
      </c>
      <c r="S954" s="8">
        <f t="shared" si="88"/>
        <v>42591.208333333328</v>
      </c>
      <c r="T954" s="8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tr">
        <f t="shared" si="87"/>
        <v>film &amp; video</v>
      </c>
      <c r="P955" t="str">
        <f t="shared" si="90"/>
        <v>science fiction</v>
      </c>
      <c r="Q955" s="4">
        <f t="shared" si="85"/>
        <v>0.6</v>
      </c>
      <c r="R955">
        <f t="shared" si="86"/>
        <v>1000.5</v>
      </c>
      <c r="S955" s="8">
        <f t="shared" si="88"/>
        <v>42358.25</v>
      </c>
      <c r="T955" s="8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tr">
        <f t="shared" si="87"/>
        <v>technology</v>
      </c>
      <c r="P956" t="str">
        <f t="shared" si="90"/>
        <v>web</v>
      </c>
      <c r="Q956" s="4">
        <f t="shared" si="85"/>
        <v>3.6709859154929578</v>
      </c>
      <c r="R956">
        <f t="shared" si="86"/>
        <v>78966</v>
      </c>
      <c r="S956" s="8">
        <f t="shared" si="88"/>
        <v>41174.208333333336</v>
      </c>
      <c r="T956" s="8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tr">
        <f t="shared" si="87"/>
        <v>theater</v>
      </c>
      <c r="P957" t="str">
        <f t="shared" si="90"/>
        <v>plays</v>
      </c>
      <c r="Q957" s="4">
        <f t="shared" si="85"/>
        <v>11.09</v>
      </c>
      <c r="R957">
        <f t="shared" si="86"/>
        <v>3921.5</v>
      </c>
      <c r="S957" s="8">
        <f t="shared" si="88"/>
        <v>41238.25</v>
      </c>
      <c r="T957" s="8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tr">
        <f t="shared" si="87"/>
        <v>film &amp; video</v>
      </c>
      <c r="P958" t="str">
        <f t="shared" si="90"/>
        <v>science fiction</v>
      </c>
      <c r="Q958" s="4">
        <f t="shared" si="85"/>
        <v>0.19028784648187633</v>
      </c>
      <c r="R958">
        <f t="shared" si="86"/>
        <v>18264</v>
      </c>
      <c r="S958" s="8">
        <f t="shared" si="88"/>
        <v>42360.25</v>
      </c>
      <c r="T958" s="8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tr">
        <f t="shared" si="87"/>
        <v>theater</v>
      </c>
      <c r="P959" t="str">
        <f t="shared" si="90"/>
        <v>plays</v>
      </c>
      <c r="Q959" s="4">
        <f t="shared" si="85"/>
        <v>1.2687755102040816</v>
      </c>
      <c r="R959">
        <f t="shared" si="86"/>
        <v>6282.5</v>
      </c>
      <c r="S959" s="8">
        <f t="shared" si="88"/>
        <v>40955.25</v>
      </c>
      <c r="T959" s="8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tr">
        <f t="shared" si="87"/>
        <v>film &amp; video</v>
      </c>
      <c r="P960" t="str">
        <f t="shared" si="90"/>
        <v>animation</v>
      </c>
      <c r="Q960" s="4">
        <f t="shared" si="85"/>
        <v>7.3463636363636367</v>
      </c>
      <c r="R960">
        <f t="shared" si="86"/>
        <v>4096.5</v>
      </c>
      <c r="S960" s="8">
        <f t="shared" si="88"/>
        <v>40350.208333333336</v>
      </c>
      <c r="T960" s="8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tr">
        <f t="shared" si="87"/>
        <v>publishing</v>
      </c>
      <c r="P961" t="str">
        <f t="shared" si="90"/>
        <v>translations</v>
      </c>
      <c r="Q961" s="4">
        <f t="shared" si="85"/>
        <v>4.5731034482758622E-2</v>
      </c>
      <c r="R961">
        <f t="shared" si="86"/>
        <v>3380.5</v>
      </c>
      <c r="S961" s="8">
        <f t="shared" si="88"/>
        <v>40357.208333333336</v>
      </c>
      <c r="T961" s="8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tr">
        <f t="shared" si="87"/>
        <v>technology</v>
      </c>
      <c r="P962" t="str">
        <f t="shared" si="90"/>
        <v>web</v>
      </c>
      <c r="Q962" s="4">
        <f t="shared" ref="Q962:Q1001" si="91">E962/D962</f>
        <v>0.85054545454545449</v>
      </c>
      <c r="R962">
        <f t="shared" ref="R962:R1001" si="92">AVERAGE(E962,G962)</f>
        <v>2366.5</v>
      </c>
      <c r="S962" s="8">
        <f t="shared" si="88"/>
        <v>42408.25</v>
      </c>
      <c r="T962" s="8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tr">
        <f t="shared" ref="O963:O1001" si="93">LEFT(N963, FIND("/",  N963, 1) -1)</f>
        <v>publishing</v>
      </c>
      <c r="P963" t="str">
        <f t="shared" si="90"/>
        <v>translations</v>
      </c>
      <c r="Q963" s="4">
        <f t="shared" si="91"/>
        <v>1.1929824561403508</v>
      </c>
      <c r="R963">
        <f t="shared" si="92"/>
        <v>3477.5</v>
      </c>
      <c r="S963" s="8">
        <f t="shared" ref="S963:S1001" si="94">IF(J963&lt;&gt;"", (J963/86400) + DATE(1970, 1, 1), "")</f>
        <v>40591.25</v>
      </c>
      <c r="T963" s="8">
        <f t="shared" ref="T963:T1001" si="95">IF(K963&lt;&gt;"", (K963/86400) + DATE(1970, 1, 1), "")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tr">
        <f t="shared" si="93"/>
        <v>food</v>
      </c>
      <c r="P964" t="str">
        <f t="shared" si="90"/>
        <v>food trucks</v>
      </c>
      <c r="Q964" s="4">
        <f t="shared" si="91"/>
        <v>2.9602777777777778</v>
      </c>
      <c r="R964">
        <f t="shared" si="92"/>
        <v>5461.5</v>
      </c>
      <c r="S964" s="8">
        <f t="shared" si="94"/>
        <v>41592.25</v>
      </c>
      <c r="T964" s="8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tr">
        <f t="shared" si="93"/>
        <v>photography</v>
      </c>
      <c r="P965" t="str">
        <f t="shared" si="90"/>
        <v>photography books</v>
      </c>
      <c r="Q965" s="4">
        <f t="shared" si="91"/>
        <v>0.84694915254237291</v>
      </c>
      <c r="R965">
        <f t="shared" si="92"/>
        <v>2555.5</v>
      </c>
      <c r="S965" s="8">
        <f t="shared" si="94"/>
        <v>40607.25</v>
      </c>
      <c r="T965" s="8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tr">
        <f t="shared" si="93"/>
        <v>theater</v>
      </c>
      <c r="P966" t="str">
        <f t="shared" si="90"/>
        <v>plays</v>
      </c>
      <c r="Q966" s="4">
        <f t="shared" si="91"/>
        <v>3.5578378378378379</v>
      </c>
      <c r="R966">
        <f t="shared" si="92"/>
        <v>6659.5</v>
      </c>
      <c r="S966" s="8">
        <f t="shared" si="94"/>
        <v>42135.208333333328</v>
      </c>
      <c r="T966" s="8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tr">
        <f t="shared" si="93"/>
        <v>music</v>
      </c>
      <c r="P967" t="str">
        <f t="shared" si="90"/>
        <v>rock</v>
      </c>
      <c r="Q967" s="4">
        <f t="shared" si="91"/>
        <v>3.8640909090909092</v>
      </c>
      <c r="R967">
        <f t="shared" si="92"/>
        <v>4354</v>
      </c>
      <c r="S967" s="8">
        <f t="shared" si="94"/>
        <v>40203.25</v>
      </c>
      <c r="T967" s="8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tr">
        <f t="shared" si="93"/>
        <v>theater</v>
      </c>
      <c r="P968" t="str">
        <f t="shared" si="90"/>
        <v>plays</v>
      </c>
      <c r="Q968" s="4">
        <f t="shared" si="91"/>
        <v>7.9223529411764702</v>
      </c>
      <c r="R968">
        <f t="shared" si="92"/>
        <v>6856.5</v>
      </c>
      <c r="S968" s="8">
        <f t="shared" si="94"/>
        <v>42901.208333333328</v>
      </c>
      <c r="T968" s="8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tr">
        <f t="shared" si="93"/>
        <v>music</v>
      </c>
      <c r="P969" t="str">
        <f t="shared" si="90"/>
        <v>world music</v>
      </c>
      <c r="Q969" s="4">
        <f t="shared" si="91"/>
        <v>1.3703393665158372</v>
      </c>
      <c r="R969">
        <f t="shared" si="92"/>
        <v>61355.5</v>
      </c>
      <c r="S969" s="8">
        <f t="shared" si="94"/>
        <v>41005.208333333336</v>
      </c>
      <c r="T969" s="8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tr">
        <f t="shared" si="93"/>
        <v>food</v>
      </c>
      <c r="P970" t="str">
        <f t="shared" si="90"/>
        <v>food trucks</v>
      </c>
      <c r="Q970" s="4">
        <f t="shared" si="91"/>
        <v>3.3820833333333336</v>
      </c>
      <c r="R970">
        <f t="shared" si="92"/>
        <v>4115.5</v>
      </c>
      <c r="S970" s="8">
        <f t="shared" si="94"/>
        <v>40544.25</v>
      </c>
      <c r="T970" s="8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tr">
        <f t="shared" si="93"/>
        <v>theater</v>
      </c>
      <c r="P971" t="str">
        <f t="shared" si="90"/>
        <v>plays</v>
      </c>
      <c r="Q971" s="4">
        <f t="shared" si="91"/>
        <v>1.0822784810126582</v>
      </c>
      <c r="R971">
        <f t="shared" si="92"/>
        <v>4321.5</v>
      </c>
      <c r="S971" s="8">
        <f t="shared" si="94"/>
        <v>43821.25</v>
      </c>
      <c r="T971" s="8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tr">
        <f t="shared" si="93"/>
        <v>theater</v>
      </c>
      <c r="P972" t="str">
        <f t="shared" si="90"/>
        <v>plays</v>
      </c>
      <c r="Q972" s="4">
        <f t="shared" si="91"/>
        <v>0.60757639620653314</v>
      </c>
      <c r="R972">
        <f t="shared" si="92"/>
        <v>29126.5</v>
      </c>
      <c r="S972" s="8">
        <f t="shared" si="94"/>
        <v>40672.208333333336</v>
      </c>
      <c r="T972" s="8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tr">
        <f t="shared" si="93"/>
        <v>film &amp; video</v>
      </c>
      <c r="P973" t="str">
        <f t="shared" si="90"/>
        <v>television</v>
      </c>
      <c r="Q973" s="4">
        <f t="shared" si="91"/>
        <v>0.27725490196078434</v>
      </c>
      <c r="R973">
        <f t="shared" si="92"/>
        <v>719</v>
      </c>
      <c r="S973" s="8">
        <f t="shared" si="94"/>
        <v>41555.208333333336</v>
      </c>
      <c r="T973" s="8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tr">
        <f t="shared" si="93"/>
        <v>technology</v>
      </c>
      <c r="P974" t="str">
        <f t="shared" si="90"/>
        <v>web</v>
      </c>
      <c r="Q974" s="4">
        <f t="shared" si="91"/>
        <v>2.283934426229508</v>
      </c>
      <c r="R974">
        <f t="shared" si="92"/>
        <v>49602.5</v>
      </c>
      <c r="S974" s="8">
        <f t="shared" si="94"/>
        <v>41792.208333333336</v>
      </c>
      <c r="T974" s="8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tr">
        <f t="shared" si="93"/>
        <v>theater</v>
      </c>
      <c r="P975" t="str">
        <f t="shared" si="90"/>
        <v>plays</v>
      </c>
      <c r="Q975" s="4">
        <f t="shared" si="91"/>
        <v>0.21615194054500414</v>
      </c>
      <c r="R975">
        <f t="shared" si="92"/>
        <v>13214</v>
      </c>
      <c r="S975" s="8">
        <f t="shared" si="94"/>
        <v>40522.25</v>
      </c>
      <c r="T975" s="8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tr">
        <f t="shared" si="93"/>
        <v>music</v>
      </c>
      <c r="P976" t="str">
        <f t="shared" si="90"/>
        <v>indie rock</v>
      </c>
      <c r="Q976" s="4">
        <f t="shared" si="91"/>
        <v>3.73875</v>
      </c>
      <c r="R976">
        <f t="shared" si="92"/>
        <v>1511.5</v>
      </c>
      <c r="S976" s="8">
        <f t="shared" si="94"/>
        <v>41412.208333333336</v>
      </c>
      <c r="T976" s="8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tr">
        <f t="shared" si="93"/>
        <v>theater</v>
      </c>
      <c r="P977" t="str">
        <f t="shared" si="90"/>
        <v>plays</v>
      </c>
      <c r="Q977" s="4">
        <f t="shared" si="91"/>
        <v>1.5492592592592593</v>
      </c>
      <c r="R977">
        <f t="shared" si="92"/>
        <v>4250.5</v>
      </c>
      <c r="S977" s="8">
        <f t="shared" si="94"/>
        <v>42337.25</v>
      </c>
      <c r="T977" s="8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tr">
        <f t="shared" si="93"/>
        <v>theater</v>
      </c>
      <c r="P978" t="str">
        <f t="shared" si="90"/>
        <v>plays</v>
      </c>
      <c r="Q978" s="4">
        <f t="shared" si="91"/>
        <v>3.2214999999999998</v>
      </c>
      <c r="R978">
        <f t="shared" si="92"/>
        <v>6513</v>
      </c>
      <c r="S978" s="8">
        <f t="shared" si="94"/>
        <v>40571.25</v>
      </c>
      <c r="T978" s="8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tr">
        <f t="shared" si="93"/>
        <v>food</v>
      </c>
      <c r="P979" t="str">
        <f t="shared" si="90"/>
        <v>food trucks</v>
      </c>
      <c r="Q979" s="4">
        <f t="shared" si="91"/>
        <v>0.73957142857142855</v>
      </c>
      <c r="R979">
        <f t="shared" si="92"/>
        <v>2622</v>
      </c>
      <c r="S979" s="8">
        <f t="shared" si="94"/>
        <v>43138.25</v>
      </c>
      <c r="T979" s="8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tr">
        <f t="shared" si="93"/>
        <v>games</v>
      </c>
      <c r="P980" t="str">
        <f t="shared" si="90"/>
        <v>video games</v>
      </c>
      <c r="Q980" s="4">
        <f t="shared" si="91"/>
        <v>8.641</v>
      </c>
      <c r="R980">
        <f t="shared" si="92"/>
        <v>4366.5</v>
      </c>
      <c r="S980" s="8">
        <f t="shared" si="94"/>
        <v>42686.25</v>
      </c>
      <c r="T980" s="8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tr">
        <f t="shared" si="93"/>
        <v>theater</v>
      </c>
      <c r="P981" t="str">
        <f t="shared" si="90"/>
        <v>plays</v>
      </c>
      <c r="Q981" s="4">
        <f t="shared" si="91"/>
        <v>1.432624584717608</v>
      </c>
      <c r="R981">
        <f t="shared" si="92"/>
        <v>43629.5</v>
      </c>
      <c r="S981" s="8">
        <f t="shared" si="94"/>
        <v>42078.208333333328</v>
      </c>
      <c r="T981" s="8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tr">
        <f t="shared" si="93"/>
        <v>publishing</v>
      </c>
      <c r="P982" t="str">
        <f t="shared" si="90"/>
        <v>nonfiction</v>
      </c>
      <c r="Q982" s="4">
        <f t="shared" si="91"/>
        <v>0.40281762295081969</v>
      </c>
      <c r="R982">
        <f t="shared" si="92"/>
        <v>39686</v>
      </c>
      <c r="S982" s="8">
        <f t="shared" si="94"/>
        <v>42307.208333333328</v>
      </c>
      <c r="T982" s="8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tr">
        <f t="shared" si="93"/>
        <v>technology</v>
      </c>
      <c r="P983" t="str">
        <f t="shared" ref="P983:P1001" si="96">RIGHT(N983,LEN(N983)-SEARCH("/",N983))</f>
        <v>web</v>
      </c>
      <c r="Q983" s="4">
        <f t="shared" si="91"/>
        <v>1.7822388059701493</v>
      </c>
      <c r="R983">
        <f t="shared" si="92"/>
        <v>6132</v>
      </c>
      <c r="S983" s="8">
        <f t="shared" si="94"/>
        <v>43094.25</v>
      </c>
      <c r="T983" s="8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tr">
        <f t="shared" si="93"/>
        <v>film &amp; video</v>
      </c>
      <c r="P984" t="str">
        <f t="shared" si="96"/>
        <v>documentary</v>
      </c>
      <c r="Q984" s="4">
        <f t="shared" si="91"/>
        <v>0.84930555555555554</v>
      </c>
      <c r="R984">
        <f t="shared" si="92"/>
        <v>3095</v>
      </c>
      <c r="S984" s="8">
        <f t="shared" si="94"/>
        <v>40743.208333333336</v>
      </c>
      <c r="T984" s="8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tr">
        <f t="shared" si="93"/>
        <v>film &amp; video</v>
      </c>
      <c r="P985" t="str">
        <f t="shared" si="96"/>
        <v>documentary</v>
      </c>
      <c r="Q985" s="4">
        <f t="shared" si="91"/>
        <v>1.4593648334624323</v>
      </c>
      <c r="R985">
        <f t="shared" si="92"/>
        <v>95365</v>
      </c>
      <c r="S985" s="8">
        <f t="shared" si="94"/>
        <v>43681.208333333328</v>
      </c>
      <c r="T985" s="8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tr">
        <f t="shared" si="93"/>
        <v>theater</v>
      </c>
      <c r="P986" t="str">
        <f t="shared" si="96"/>
        <v>plays</v>
      </c>
      <c r="Q986" s="4">
        <f t="shared" si="91"/>
        <v>1.5246153846153847</v>
      </c>
      <c r="R986">
        <f t="shared" si="92"/>
        <v>5145.5</v>
      </c>
      <c r="S986" s="8">
        <f t="shared" si="94"/>
        <v>43716.208333333328</v>
      </c>
      <c r="T986" s="8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tr">
        <f t="shared" si="93"/>
        <v>music</v>
      </c>
      <c r="P987" t="str">
        <f t="shared" si="96"/>
        <v>rock</v>
      </c>
      <c r="Q987" s="4">
        <f t="shared" si="91"/>
        <v>0.67129542790152408</v>
      </c>
      <c r="R987">
        <f t="shared" si="92"/>
        <v>59464</v>
      </c>
      <c r="S987" s="8">
        <f t="shared" si="94"/>
        <v>41614.25</v>
      </c>
      <c r="T987" s="8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tr">
        <f t="shared" si="93"/>
        <v>music</v>
      </c>
      <c r="P988" t="str">
        <f t="shared" si="96"/>
        <v>rock</v>
      </c>
      <c r="Q988" s="4">
        <f t="shared" si="91"/>
        <v>0.40307692307692305</v>
      </c>
      <c r="R988">
        <f t="shared" si="92"/>
        <v>1618</v>
      </c>
      <c r="S988" s="8">
        <f t="shared" si="94"/>
        <v>40638.208333333336</v>
      </c>
      <c r="T988" s="8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tr">
        <f t="shared" si="93"/>
        <v>film &amp; video</v>
      </c>
      <c r="P989" t="str">
        <f t="shared" si="96"/>
        <v>documentary</v>
      </c>
      <c r="Q989" s="4">
        <f t="shared" si="91"/>
        <v>2.1679032258064517</v>
      </c>
      <c r="R989">
        <f t="shared" si="92"/>
        <v>6960.5</v>
      </c>
      <c r="S989" s="8">
        <f t="shared" si="94"/>
        <v>42852.208333333328</v>
      </c>
      <c r="T989" s="8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tr">
        <f t="shared" si="93"/>
        <v>publishing</v>
      </c>
      <c r="P990" t="str">
        <f t="shared" si="96"/>
        <v>radio &amp; podcasts</v>
      </c>
      <c r="Q990" s="4">
        <f t="shared" si="91"/>
        <v>0.52117021276595743</v>
      </c>
      <c r="R990">
        <f t="shared" si="92"/>
        <v>2481.5</v>
      </c>
      <c r="S990" s="8">
        <f t="shared" si="94"/>
        <v>42686.25</v>
      </c>
      <c r="T990" s="8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tr">
        <f t="shared" si="93"/>
        <v>publishing</v>
      </c>
      <c r="P991" t="str">
        <f t="shared" si="96"/>
        <v>translations</v>
      </c>
      <c r="Q991" s="4">
        <f t="shared" si="91"/>
        <v>4.9958333333333336</v>
      </c>
      <c r="R991">
        <f t="shared" si="92"/>
        <v>6108</v>
      </c>
      <c r="S991" s="8">
        <f t="shared" si="94"/>
        <v>43571.208333333328</v>
      </c>
      <c r="T991" s="8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tr">
        <f t="shared" si="93"/>
        <v>film &amp; video</v>
      </c>
      <c r="P992" t="str">
        <f t="shared" si="96"/>
        <v>drama</v>
      </c>
      <c r="Q992" s="4">
        <f t="shared" si="91"/>
        <v>0.87679487179487181</v>
      </c>
      <c r="R992">
        <f t="shared" si="92"/>
        <v>3451.5</v>
      </c>
      <c r="S992" s="8">
        <f t="shared" si="94"/>
        <v>42432.25</v>
      </c>
      <c r="T992" s="8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tr">
        <f t="shared" si="93"/>
        <v>music</v>
      </c>
      <c r="P993" t="str">
        <f t="shared" si="96"/>
        <v>rock</v>
      </c>
      <c r="Q993" s="4">
        <f t="shared" si="91"/>
        <v>1.131734693877551</v>
      </c>
      <c r="R993">
        <f t="shared" si="92"/>
        <v>5666</v>
      </c>
      <c r="S993" s="8">
        <f t="shared" si="94"/>
        <v>41907.208333333336</v>
      </c>
      <c r="T993" s="8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tr">
        <f t="shared" si="93"/>
        <v>film &amp; video</v>
      </c>
      <c r="P994" t="str">
        <f t="shared" si="96"/>
        <v>drama</v>
      </c>
      <c r="Q994" s="4">
        <f t="shared" si="91"/>
        <v>4.2654838709677421</v>
      </c>
      <c r="R994">
        <f t="shared" si="92"/>
        <v>6677.5</v>
      </c>
      <c r="S994" s="8">
        <f t="shared" si="94"/>
        <v>43227.208333333328</v>
      </c>
      <c r="T994" s="8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tr">
        <f t="shared" si="93"/>
        <v>photography</v>
      </c>
      <c r="P995" t="str">
        <f t="shared" si="96"/>
        <v>photography books</v>
      </c>
      <c r="Q995" s="4">
        <f t="shared" si="91"/>
        <v>0.77632653061224488</v>
      </c>
      <c r="R995">
        <f t="shared" si="92"/>
        <v>3841.5</v>
      </c>
      <c r="S995" s="8">
        <f t="shared" si="94"/>
        <v>42362.25</v>
      </c>
      <c r="T995" s="8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tr">
        <f t="shared" si="93"/>
        <v>publishing</v>
      </c>
      <c r="P996" t="str">
        <f t="shared" si="96"/>
        <v>translations</v>
      </c>
      <c r="Q996" s="4">
        <f t="shared" si="91"/>
        <v>0.52496810772501767</v>
      </c>
      <c r="R996">
        <f t="shared" si="92"/>
        <v>37457.5</v>
      </c>
      <c r="S996" s="8">
        <f t="shared" si="94"/>
        <v>41929.208333333336</v>
      </c>
      <c r="T996" s="8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tr">
        <f t="shared" si="93"/>
        <v>food</v>
      </c>
      <c r="P997" t="str">
        <f t="shared" si="96"/>
        <v>food trucks</v>
      </c>
      <c r="Q997" s="4">
        <f t="shared" si="91"/>
        <v>1.5746762589928058</v>
      </c>
      <c r="R997">
        <f t="shared" si="92"/>
        <v>77629.5</v>
      </c>
      <c r="S997" s="8">
        <f t="shared" si="94"/>
        <v>43408.208333333328</v>
      </c>
      <c r="T997" s="8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tr">
        <f t="shared" si="93"/>
        <v>theater</v>
      </c>
      <c r="P998" t="str">
        <f t="shared" si="96"/>
        <v>plays</v>
      </c>
      <c r="Q998" s="4">
        <f t="shared" si="91"/>
        <v>0.72939393939393937</v>
      </c>
      <c r="R998">
        <f t="shared" si="92"/>
        <v>2463</v>
      </c>
      <c r="S998" s="8">
        <f t="shared" si="94"/>
        <v>41276.25</v>
      </c>
      <c r="T998" s="8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tr">
        <f t="shared" si="93"/>
        <v>theater</v>
      </c>
      <c r="P999" t="str">
        <f t="shared" si="96"/>
        <v>plays</v>
      </c>
      <c r="Q999" s="4">
        <f t="shared" si="91"/>
        <v>0.60565789473684206</v>
      </c>
      <c r="R999">
        <f t="shared" si="92"/>
        <v>2371</v>
      </c>
      <c r="S999" s="8">
        <f t="shared" si="94"/>
        <v>41659.25</v>
      </c>
      <c r="T999" s="8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tr">
        <f t="shared" si="93"/>
        <v>music</v>
      </c>
      <c r="P1000" t="str">
        <f t="shared" si="96"/>
        <v>indie rock</v>
      </c>
      <c r="Q1000" s="4">
        <f t="shared" si="91"/>
        <v>0.5679129129129129</v>
      </c>
      <c r="R1000">
        <f t="shared" si="92"/>
        <v>19098.5</v>
      </c>
      <c r="S1000" s="8">
        <f t="shared" si="94"/>
        <v>40220.25</v>
      </c>
      <c r="T1000" s="8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tr">
        <f t="shared" si="93"/>
        <v>food</v>
      </c>
      <c r="P1001" t="str">
        <f t="shared" si="96"/>
        <v>food trucks</v>
      </c>
      <c r="Q1001" s="4">
        <f t="shared" si="91"/>
        <v>0.56542754275427543</v>
      </c>
      <c r="R1001">
        <f t="shared" si="92"/>
        <v>31970.5</v>
      </c>
      <c r="S1001" s="8">
        <f t="shared" si="94"/>
        <v>42550.208333333328</v>
      </c>
      <c r="T1001" s="8">
        <f t="shared" si="95"/>
        <v>42557.208333333328</v>
      </c>
    </row>
  </sheetData>
  <conditionalFormatting sqref="F1:F1048576">
    <cfRule type="cellIs" dxfId="8" priority="2" operator="equal">
      <formula>"live"</formula>
    </cfRule>
    <cfRule type="cellIs" dxfId="7" priority="3" operator="equal">
      <formula>"canceled"</formula>
    </cfRule>
    <cfRule type="cellIs" dxfId="6" priority="4" operator="equal">
      <formula>"successful"</formula>
    </cfRule>
    <cfRule type="cellIs" dxfId="5" priority="5" operator="equal">
      <formula>"failed"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A6A3"/>
        <color rgb="FF00B050"/>
        <color rgb="FF0070C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CD3E-158B-0241-8E8B-5D21D769C4B5}">
  <sheetPr filterMode="1"/>
  <dimension ref="A1:E1001"/>
  <sheetViews>
    <sheetView workbookViewId="0">
      <selection sqref="A1:B1000"/>
    </sheetView>
  </sheetViews>
  <sheetFormatPr baseColWidth="10" defaultRowHeight="16" x14ac:dyDescent="0.2"/>
  <cols>
    <col min="2" max="2" width="13" bestFit="1" customWidth="1"/>
  </cols>
  <sheetData>
    <row r="1" spans="1:5" x14ac:dyDescent="0.2">
      <c r="A1" s="1" t="s">
        <v>4</v>
      </c>
      <c r="B1" s="1" t="s">
        <v>5</v>
      </c>
      <c r="E1" t="e">
        <f>MATCH("successful",A:B,0)</f>
        <v>#N/A</v>
      </c>
    </row>
    <row r="2" spans="1:5" x14ac:dyDescent="0.2">
      <c r="A2" t="s">
        <v>14</v>
      </c>
      <c r="B2">
        <v>0</v>
      </c>
      <c r="E2" t="e">
        <f t="shared" ref="E2:E6" si="0">MATCH(A4,A:B,0)</f>
        <v>#N/A</v>
      </c>
    </row>
    <row r="3" spans="1:5" hidden="1" x14ac:dyDescent="0.2">
      <c r="A3" t="s">
        <v>20</v>
      </c>
      <c r="B3">
        <v>158</v>
      </c>
      <c r="E3" t="e">
        <f t="shared" si="0"/>
        <v>#N/A</v>
      </c>
    </row>
    <row r="4" spans="1:5" hidden="1" x14ac:dyDescent="0.2">
      <c r="A4" t="s">
        <v>20</v>
      </c>
      <c r="B4">
        <v>1425</v>
      </c>
      <c r="E4" t="e">
        <f t="shared" si="0"/>
        <v>#N/A</v>
      </c>
    </row>
    <row r="5" spans="1:5" x14ac:dyDescent="0.2">
      <c r="A5" t="s">
        <v>14</v>
      </c>
      <c r="B5">
        <v>24</v>
      </c>
      <c r="E5" t="e">
        <f t="shared" si="0"/>
        <v>#N/A</v>
      </c>
    </row>
    <row r="6" spans="1:5" x14ac:dyDescent="0.2">
      <c r="A6" t="s">
        <v>14</v>
      </c>
      <c r="B6">
        <v>53</v>
      </c>
      <c r="E6" t="e">
        <f t="shared" si="0"/>
        <v>#N/A</v>
      </c>
    </row>
    <row r="7" spans="1:5" hidden="1" x14ac:dyDescent="0.2">
      <c r="A7" t="s">
        <v>20</v>
      </c>
      <c r="B7">
        <v>174</v>
      </c>
    </row>
    <row r="8" spans="1:5" x14ac:dyDescent="0.2">
      <c r="A8" t="s">
        <v>14</v>
      </c>
      <c r="B8">
        <v>18</v>
      </c>
    </row>
    <row r="9" spans="1:5" hidden="1" x14ac:dyDescent="0.2">
      <c r="A9" t="s">
        <v>20</v>
      </c>
      <c r="B9">
        <v>227</v>
      </c>
    </row>
    <row r="10" spans="1:5" hidden="1" x14ac:dyDescent="0.2">
      <c r="A10" t="s">
        <v>47</v>
      </c>
      <c r="B10">
        <v>708</v>
      </c>
    </row>
    <row r="11" spans="1:5" x14ac:dyDescent="0.2">
      <c r="A11" t="s">
        <v>14</v>
      </c>
      <c r="B11">
        <v>44</v>
      </c>
      <c r="E11">
        <f t="shared" ref="E2:E14" si="1">VLOOKUP("successful",$A11:$B1011,2,FALSE)</f>
        <v>220</v>
      </c>
    </row>
    <row r="12" spans="1:5" hidden="1" x14ac:dyDescent="0.2">
      <c r="A12" t="s">
        <v>20</v>
      </c>
      <c r="B12">
        <v>220</v>
      </c>
      <c r="E12">
        <f t="shared" si="1"/>
        <v>220</v>
      </c>
    </row>
    <row r="13" spans="1:5" x14ac:dyDescent="0.2">
      <c r="A13" t="s">
        <v>14</v>
      </c>
      <c r="B13">
        <v>27</v>
      </c>
      <c r="E13">
        <f t="shared" si="1"/>
        <v>98</v>
      </c>
    </row>
    <row r="14" spans="1:5" x14ac:dyDescent="0.2">
      <c r="A14" t="s">
        <v>14</v>
      </c>
      <c r="B14">
        <v>55</v>
      </c>
      <c r="E14">
        <f t="shared" si="1"/>
        <v>98</v>
      </c>
    </row>
    <row r="15" spans="1:5" hidden="1" x14ac:dyDescent="0.2">
      <c r="A15" t="s">
        <v>20</v>
      </c>
      <c r="B15">
        <v>98</v>
      </c>
    </row>
    <row r="16" spans="1:5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hidden="1" x14ac:dyDescent="0.2">
      <c r="A18" t="s">
        <v>20</v>
      </c>
      <c r="B18">
        <v>100</v>
      </c>
    </row>
    <row r="19" spans="1:2" hidden="1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hidden="1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hidden="1" x14ac:dyDescent="0.2">
      <c r="A24" t="s">
        <v>20</v>
      </c>
      <c r="B24">
        <v>890</v>
      </c>
    </row>
    <row r="25" spans="1:2" hidden="1" x14ac:dyDescent="0.2">
      <c r="A25" t="s">
        <v>20</v>
      </c>
      <c r="B25">
        <v>142</v>
      </c>
    </row>
    <row r="26" spans="1:2" hidden="1" x14ac:dyDescent="0.2">
      <c r="A26" t="s">
        <v>20</v>
      </c>
      <c r="B26">
        <v>2673</v>
      </c>
    </row>
    <row r="27" spans="1:2" hidden="1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hidden="1" x14ac:dyDescent="0.2">
      <c r="A30" t="s">
        <v>20</v>
      </c>
      <c r="B30">
        <v>2220</v>
      </c>
    </row>
    <row r="31" spans="1:2" hidden="1" x14ac:dyDescent="0.2">
      <c r="A31" t="s">
        <v>20</v>
      </c>
      <c r="B31">
        <v>1606</v>
      </c>
    </row>
    <row r="32" spans="1:2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hidden="1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hidden="1" x14ac:dyDescent="0.2">
      <c r="A69" t="s">
        <v>20</v>
      </c>
      <c r="B69">
        <v>4065</v>
      </c>
    </row>
    <row r="70" spans="1:2" hidden="1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hidden="1" x14ac:dyDescent="0.2">
      <c r="A72" t="s">
        <v>20</v>
      </c>
      <c r="B72">
        <v>2475</v>
      </c>
    </row>
    <row r="73" spans="1:2" hidden="1" x14ac:dyDescent="0.2">
      <c r="A73" t="s">
        <v>20</v>
      </c>
      <c r="B73">
        <v>76</v>
      </c>
    </row>
    <row r="74" spans="1:2" hidden="1" x14ac:dyDescent="0.2">
      <c r="A74" t="s">
        <v>20</v>
      </c>
      <c r="B74">
        <v>54</v>
      </c>
    </row>
    <row r="75" spans="1:2" hidden="1" x14ac:dyDescent="0.2">
      <c r="A75" t="s">
        <v>20</v>
      </c>
      <c r="B75">
        <v>88</v>
      </c>
    </row>
    <row r="76" spans="1:2" hidden="1" x14ac:dyDescent="0.2">
      <c r="A76" t="s">
        <v>20</v>
      </c>
      <c r="B76">
        <v>85</v>
      </c>
    </row>
    <row r="77" spans="1:2" hidden="1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hidden="1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hidden="1" x14ac:dyDescent="0.2">
      <c r="A82" t="s">
        <v>20</v>
      </c>
      <c r="B82">
        <v>127</v>
      </c>
    </row>
    <row r="83" spans="1:2" hidden="1" x14ac:dyDescent="0.2">
      <c r="A83" t="s">
        <v>20</v>
      </c>
      <c r="B83">
        <v>411</v>
      </c>
    </row>
    <row r="84" spans="1:2" hidden="1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hidden="1" x14ac:dyDescent="0.2">
      <c r="A86" t="s">
        <v>20</v>
      </c>
      <c r="B86">
        <v>374</v>
      </c>
    </row>
    <row r="87" spans="1:2" hidden="1" x14ac:dyDescent="0.2">
      <c r="A87" t="s">
        <v>20</v>
      </c>
      <c r="B87">
        <v>71</v>
      </c>
    </row>
    <row r="88" spans="1:2" hidden="1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hidden="1" x14ac:dyDescent="0.2">
      <c r="A90" t="s">
        <v>20</v>
      </c>
      <c r="B90">
        <v>113</v>
      </c>
    </row>
    <row r="91" spans="1:2" hidden="1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hidden="1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hidden="1" x14ac:dyDescent="0.2">
      <c r="A132" t="s">
        <v>20</v>
      </c>
      <c r="B132">
        <v>533</v>
      </c>
    </row>
    <row r="133" spans="1:2" hidden="1" x14ac:dyDescent="0.2">
      <c r="A133" t="s">
        <v>20</v>
      </c>
      <c r="B133">
        <v>2443</v>
      </c>
    </row>
    <row r="134" spans="1:2" hidden="1" x14ac:dyDescent="0.2">
      <c r="A134" t="s">
        <v>20</v>
      </c>
      <c r="B134">
        <v>89</v>
      </c>
    </row>
    <row r="135" spans="1:2" hidden="1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hidden="1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hidden="1" x14ac:dyDescent="0.2">
      <c r="A142" t="s">
        <v>20</v>
      </c>
      <c r="B142">
        <v>186</v>
      </c>
    </row>
    <row r="143" spans="1:2" hidden="1" x14ac:dyDescent="0.2">
      <c r="A143" t="s">
        <v>20</v>
      </c>
      <c r="B143">
        <v>1071</v>
      </c>
    </row>
    <row r="144" spans="1:2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7418CD3E-158B-0241-8E8B-5D21D769C4B5}">
    <filterColumn colId="0">
      <colorFilter dxfId="0"/>
    </filterColumn>
  </autoFilter>
  <conditionalFormatting sqref="A1:A1048576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Pivot Table 2</vt:lpstr>
      <vt:lpstr>Crowdfunding Goal Analysis</vt:lpstr>
      <vt:lpstr>Pivot Table 3</vt:lpstr>
      <vt:lpstr>Sheet3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KATHY MARANTO</cp:lastModifiedBy>
  <dcterms:created xsi:type="dcterms:W3CDTF">2021-09-29T18:52:28Z</dcterms:created>
  <dcterms:modified xsi:type="dcterms:W3CDTF">2024-07-01T04:17:24Z</dcterms:modified>
</cp:coreProperties>
</file>