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AA_Jobs\2_Projects_Assist\Lyondel_Allie\1 Non-Grouped Tags\Step 2 Data Prep for Import - REAL\"/>
    </mc:Choice>
  </mc:AlternateContent>
  <xr:revisionPtr revIDLastSave="0" documentId="13_ncr:1_{DB4A9B22-C137-4EF3-A8E9-2EBF9D630493}" xr6:coauthVersionLast="47" xr6:coauthVersionMax="47" xr10:uidLastSave="{00000000-0000-0000-0000-000000000000}"/>
  <bookViews>
    <workbookView xWindow="-120" yWindow="-120" windowWidth="29040" windowHeight="15840" tabRatio="775" activeTab="3" xr2:uid="{2F04A960-7A61-4B2D-B5CA-76CCA5248E76}"/>
  </bookViews>
  <sheets>
    <sheet name="NOTES" sheetId="1" r:id="rId1"/>
    <sheet name="WINDOWS" sheetId="2" r:id="rId2"/>
    <sheet name="Central_Vac" sheetId="8" r:id="rId3"/>
    <sheet name="Dust_Collection" sheetId="9" r:id="rId4"/>
    <sheet name="Line1_Fiberglass" sheetId="10" r:id="rId5"/>
    <sheet name="Line1_HandAdds" sheetId="11" r:id="rId6"/>
    <sheet name="Line1_Liquid" sheetId="15" r:id="rId7"/>
    <sheet name="Line1_Mixer" sheetId="6" r:id="rId8"/>
    <sheet name="Line1_PowderLoads" sheetId="7" r:id="rId9"/>
    <sheet name="Line1_PowderRelease" sheetId="13" r:id="rId10"/>
    <sheet name="Liquid_Truck_Unload" sheetId="14" r:id="rId11"/>
    <sheet name="TEMPLATE" sheetId="16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4" l="1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25" i="15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" i="10"/>
  <c r="I2" i="9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L3" i="9"/>
  <c r="L2" i="9"/>
  <c r="L4" i="9"/>
  <c r="L5" i="9"/>
  <c r="L6" i="9"/>
  <c r="L7" i="9"/>
  <c r="L8" i="9"/>
  <c r="L9" i="9"/>
  <c r="L10" i="9"/>
  <c r="L11" i="9"/>
  <c r="L12" i="9"/>
  <c r="L13" i="9"/>
  <c r="L14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H2" i="9"/>
  <c r="H3" i="9"/>
  <c r="I3" i="9" s="1"/>
  <c r="H4" i="9"/>
  <c r="I4" i="9" s="1"/>
  <c r="H5" i="9"/>
  <c r="I5" i="9" s="1"/>
  <c r="H6" i="9"/>
  <c r="I6" i="9" s="1"/>
  <c r="H7" i="9"/>
  <c r="I7" i="9" s="1"/>
  <c r="H8" i="9"/>
  <c r="I8" i="9" s="1"/>
  <c r="H9" i="9"/>
  <c r="I9" i="9" s="1"/>
  <c r="H10" i="9"/>
  <c r="I10" i="9" s="1"/>
  <c r="H11" i="9"/>
  <c r="I11" i="9" s="1"/>
  <c r="H12" i="9"/>
  <c r="I12" i="9" s="1"/>
  <c r="H13" i="9"/>
  <c r="I13" i="9" s="1"/>
  <c r="H14" i="9"/>
  <c r="I14" i="9" s="1"/>
  <c r="H2" i="8"/>
  <c r="I2" i="8" s="1"/>
  <c r="L8" i="8"/>
  <c r="L15" i="8"/>
  <c r="L16" i="8"/>
  <c r="L17" i="8"/>
  <c r="L18" i="8"/>
  <c r="L19" i="8"/>
  <c r="L20" i="8"/>
  <c r="L21" i="8"/>
  <c r="L22" i="8"/>
  <c r="L23" i="8"/>
  <c r="L24" i="8"/>
  <c r="L25" i="8"/>
  <c r="I8" i="8"/>
  <c r="I15" i="8"/>
  <c r="I16" i="8"/>
  <c r="I17" i="8"/>
  <c r="I18" i="8"/>
  <c r="I19" i="8"/>
  <c r="I20" i="8"/>
  <c r="I21" i="8"/>
  <c r="I22" i="8"/>
  <c r="I23" i="8"/>
  <c r="I24" i="8"/>
  <c r="I25" i="8"/>
  <c r="F7" i="8"/>
  <c r="K2" i="8"/>
  <c r="L2" i="8" s="1"/>
  <c r="K3" i="8"/>
  <c r="L3" i="8" s="1"/>
  <c r="K4" i="8"/>
  <c r="L4" i="8" s="1"/>
  <c r="K5" i="8"/>
  <c r="L5" i="8" s="1"/>
  <c r="K6" i="8"/>
  <c r="L6" i="8" s="1"/>
  <c r="K7" i="8"/>
  <c r="L7" i="8" s="1"/>
  <c r="H3" i="8"/>
  <c r="H4" i="8"/>
  <c r="H5" i="8"/>
  <c r="H6" i="8"/>
  <c r="H7" i="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2" i="14"/>
  <c r="F2" i="13"/>
  <c r="F3" i="8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2" i="6"/>
  <c r="F25" i="15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" i="11"/>
  <c r="F2" i="10"/>
  <c r="F4" i="10"/>
  <c r="F2" i="8"/>
  <c r="F2" i="9"/>
  <c r="F3" i="9"/>
  <c r="F4" i="9"/>
  <c r="F5" i="9"/>
  <c r="F6" i="9"/>
  <c r="F7" i="9"/>
  <c r="F8" i="9"/>
  <c r="F9" i="9"/>
  <c r="F10" i="9"/>
  <c r="F11" i="9"/>
  <c r="F12" i="9"/>
  <c r="F13" i="9"/>
  <c r="F14" i="9"/>
  <c r="F3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2" i="15"/>
  <c r="F4" i="8"/>
  <c r="F5" i="8"/>
  <c r="F6" i="8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11" i="13"/>
  <c r="E2" i="8"/>
  <c r="E2" i="13"/>
  <c r="E3" i="13"/>
  <c r="E4" i="13"/>
  <c r="E5" i="13"/>
  <c r="E6" i="13"/>
  <c r="E7" i="13"/>
  <c r="E8" i="13"/>
  <c r="E9" i="13"/>
  <c r="E10" i="13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3" i="9"/>
  <c r="E4" i="9"/>
  <c r="E5" i="9"/>
  <c r="E6" i="9"/>
  <c r="E7" i="9"/>
  <c r="E8" i="9"/>
  <c r="E9" i="9"/>
  <c r="E10" i="9"/>
  <c r="E11" i="9"/>
  <c r="E12" i="9"/>
  <c r="E13" i="9"/>
  <c r="E14" i="9"/>
  <c r="E2" i="9"/>
  <c r="E3" i="8"/>
  <c r="E4" i="8"/>
  <c r="E5" i="8"/>
  <c r="E6" i="8"/>
  <c r="E7" i="8"/>
  <c r="J54" i="15"/>
  <c r="G252" i="16"/>
  <c r="F252" i="16"/>
  <c r="G251" i="16"/>
  <c r="F251" i="16"/>
  <c r="G250" i="16"/>
  <c r="F250" i="16"/>
  <c r="G249" i="16"/>
  <c r="F249" i="16"/>
  <c r="G248" i="16"/>
  <c r="F248" i="16"/>
  <c r="F247" i="16"/>
  <c r="F246" i="16"/>
  <c r="E165" i="16"/>
  <c r="E166" i="16" s="1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I7" i="8" l="1"/>
  <c r="I6" i="8"/>
  <c r="I5" i="8"/>
  <c r="I4" i="8"/>
  <c r="I3" i="8"/>
  <c r="F165" i="16"/>
  <c r="E167" i="16"/>
  <c r="F166" i="16"/>
  <c r="F167" i="16" l="1"/>
  <c r="E168" i="16"/>
  <c r="E169" i="16" l="1"/>
  <c r="F168" i="16"/>
  <c r="E170" i="16" l="1"/>
  <c r="F169" i="16"/>
  <c r="E171" i="16" l="1"/>
  <c r="F170" i="16"/>
  <c r="E172" i="16" l="1"/>
  <c r="F171" i="16"/>
  <c r="E173" i="16" l="1"/>
  <c r="F172" i="16"/>
  <c r="F173" i="16" l="1"/>
  <c r="E174" i="16"/>
  <c r="E175" i="16" l="1"/>
  <c r="F174" i="16"/>
  <c r="E176" i="16" l="1"/>
  <c r="F175" i="16"/>
  <c r="E177" i="16" l="1"/>
  <c r="F176" i="16"/>
  <c r="E178" i="16" l="1"/>
  <c r="F177" i="16"/>
  <c r="E179" i="16" l="1"/>
  <c r="F178" i="16"/>
  <c r="F179" i="16" l="1"/>
  <c r="E180" i="16"/>
  <c r="E181" i="16" l="1"/>
  <c r="F180" i="16"/>
  <c r="E182" i="16" l="1"/>
  <c r="F181" i="16"/>
  <c r="E183" i="16" l="1"/>
  <c r="F182" i="16"/>
  <c r="E184" i="16" l="1"/>
  <c r="F183" i="16"/>
  <c r="E185" i="16" l="1"/>
  <c r="F184" i="16"/>
  <c r="F185" i="16" l="1"/>
  <c r="E186" i="16"/>
  <c r="F186" i="16" l="1"/>
  <c r="E187" i="16"/>
  <c r="E188" i="16" l="1"/>
  <c r="F187" i="16"/>
  <c r="E189" i="16" l="1"/>
  <c r="F188" i="16"/>
  <c r="E190" i="16" l="1"/>
  <c r="F189" i="16"/>
  <c r="E191" i="16" l="1"/>
  <c r="F190" i="16"/>
  <c r="F191" i="16" l="1"/>
  <c r="E192" i="16"/>
  <c r="F192" i="16" l="1"/>
  <c r="E193" i="16"/>
  <c r="E194" i="16" l="1"/>
  <c r="F193" i="16"/>
  <c r="E195" i="16" l="1"/>
  <c r="F194" i="16"/>
  <c r="E196" i="16" l="1"/>
  <c r="F195" i="16"/>
  <c r="E197" i="16" l="1"/>
  <c r="F196" i="16"/>
  <c r="F197" i="16" l="1"/>
  <c r="E198" i="16"/>
  <c r="E199" i="16" l="1"/>
  <c r="F198" i="16"/>
  <c r="E200" i="16" l="1"/>
  <c r="F199" i="16"/>
  <c r="E201" i="16" l="1"/>
  <c r="F200" i="16"/>
  <c r="E202" i="16" l="1"/>
  <c r="F201" i="16"/>
  <c r="E203" i="16" l="1"/>
  <c r="F202" i="16"/>
  <c r="F203" i="16" l="1"/>
  <c r="E204" i="16"/>
  <c r="E205" i="16" l="1"/>
  <c r="F204" i="16"/>
  <c r="E206" i="16" l="1"/>
  <c r="F205" i="16"/>
  <c r="E207" i="16" l="1"/>
  <c r="F206" i="16"/>
  <c r="E208" i="16" l="1"/>
  <c r="F207" i="16"/>
  <c r="E209" i="16" l="1"/>
  <c r="F208" i="16"/>
  <c r="F209" i="16" l="1"/>
  <c r="E210" i="16"/>
  <c r="E211" i="16" l="1"/>
  <c r="F210" i="16"/>
  <c r="E212" i="16" l="1"/>
  <c r="F211" i="16"/>
  <c r="E213" i="16" l="1"/>
  <c r="F212" i="16"/>
  <c r="E214" i="16" l="1"/>
  <c r="F213" i="16"/>
  <c r="E215" i="16" l="1"/>
  <c r="F214" i="16"/>
  <c r="F215" i="16" l="1"/>
  <c r="E216" i="16"/>
  <c r="E217" i="16" l="1"/>
  <c r="F216" i="16"/>
  <c r="E218" i="16" l="1"/>
  <c r="F217" i="16"/>
  <c r="E219" i="16" l="1"/>
  <c r="F218" i="16"/>
  <c r="E220" i="16" l="1"/>
  <c r="F219" i="16"/>
  <c r="E221" i="16" l="1"/>
  <c r="F220" i="16"/>
  <c r="F221" i="16" l="1"/>
  <c r="E222" i="16"/>
  <c r="E223" i="16" l="1"/>
  <c r="F222" i="16"/>
  <c r="E224" i="16" l="1"/>
  <c r="F223" i="16"/>
  <c r="E225" i="16" l="1"/>
  <c r="F224" i="16"/>
  <c r="E226" i="16" l="1"/>
  <c r="F225" i="16"/>
  <c r="E227" i="16" l="1"/>
  <c r="F226" i="16"/>
  <c r="F227" i="16" l="1"/>
  <c r="E228" i="16"/>
  <c r="E229" i="16" l="1"/>
  <c r="F228" i="16"/>
  <c r="E230" i="16" l="1"/>
  <c r="F229" i="16"/>
  <c r="E231" i="16" l="1"/>
  <c r="F230" i="16"/>
  <c r="E232" i="16" l="1"/>
  <c r="F231" i="16"/>
  <c r="E233" i="16" l="1"/>
  <c r="F232" i="16"/>
  <c r="F233" i="16" l="1"/>
  <c r="E234" i="16"/>
  <c r="E235" i="16" l="1"/>
  <c r="F234" i="16"/>
  <c r="E236" i="16" l="1"/>
  <c r="F235" i="16"/>
  <c r="E237" i="16" l="1"/>
  <c r="F236" i="16"/>
  <c r="E238" i="16" l="1"/>
  <c r="F237" i="16"/>
  <c r="E239" i="16" l="1"/>
  <c r="F238" i="16"/>
  <c r="F239" i="16" l="1"/>
  <c r="E240" i="16"/>
  <c r="E241" i="16" l="1"/>
  <c r="F240" i="16"/>
  <c r="E242" i="16" l="1"/>
  <c r="F241" i="16"/>
  <c r="E243" i="16" l="1"/>
  <c r="F242" i="16"/>
  <c r="E244" i="16" l="1"/>
  <c r="F243" i="16"/>
  <c r="E245" i="16" l="1"/>
  <c r="F245" i="16" s="1"/>
  <c r="F244" i="16"/>
</calcChain>
</file>

<file path=xl/sharedStrings.xml><?xml version="1.0" encoding="utf-8"?>
<sst xmlns="http://schemas.openxmlformats.org/spreadsheetml/2006/main" count="3621" uniqueCount="569">
  <si>
    <t>Central_Vac</t>
  </si>
  <si>
    <t>Dust_Collection</t>
  </si>
  <si>
    <t>Liquid_Truck_Unload</t>
  </si>
  <si>
    <t>Line1_Fiberglass</t>
  </si>
  <si>
    <t>Line1_HandAdds</t>
  </si>
  <si>
    <t>Line1_Liquid</t>
  </si>
  <si>
    <t>Line1_Mixer</t>
  </si>
  <si>
    <t>Line1_PowderLoads</t>
  </si>
  <si>
    <t>Line1_PowderRelease</t>
  </si>
  <si>
    <t>Line1_Recipe</t>
  </si>
  <si>
    <t xml:space="preserve">Line1_Recipe (1) </t>
  </si>
  <si>
    <t>WINDOWS</t>
  </si>
  <si>
    <t>Alm_Description</t>
  </si>
  <si>
    <t>Description</t>
  </si>
  <si>
    <t>Alarm_Count</t>
  </si>
  <si>
    <t>Coded Alarm Triangle Individual 5</t>
  </si>
  <si>
    <t>Coded Alarm Triangle Individual</t>
  </si>
  <si>
    <t xml:space="preserve">Coded Alarm Triangle Individual </t>
  </si>
  <si>
    <t>Coded Alarm Triangle Individual 2</t>
  </si>
  <si>
    <t>Coded Alarm Triangle Individual 3</t>
  </si>
  <si>
    <t>Coded Alarm Triangle Individual 4</t>
  </si>
  <si>
    <t>Coded Alarm Triangle Individual 6</t>
  </si>
  <si>
    <t>Alarm_Name</t>
  </si>
  <si>
    <t>Coded Alarm Triangle Individual 7</t>
  </si>
  <si>
    <t>Coded Alarm Triangle Individual 8</t>
  </si>
  <si>
    <t>Coded Alarm Triangle Individual 9</t>
  </si>
  <si>
    <t>Coded Alarm Triangle Individual 10</t>
  </si>
  <si>
    <t>Coded Alarm Triangle Individual 11</t>
  </si>
  <si>
    <t>Coded Alarm Triangle Individual 12</t>
  </si>
  <si>
    <t>Coded Alarm Triangle Individual 13</t>
  </si>
  <si>
    <t>Coded Alarm Triangle Individual 14</t>
  </si>
  <si>
    <t>Coded Alarm Triangle Individual 15</t>
  </si>
  <si>
    <t>Coded Alarm Triangle Individual 16</t>
  </si>
  <si>
    <t>Coded Alarm Triangle Individual 17</t>
  </si>
  <si>
    <t>Coded Alarm Triangle Individual 1</t>
  </si>
  <si>
    <t>Coded Alarm Triangle Individual 77</t>
  </si>
  <si>
    <t>Coded Alarm Triangle Individual 78</t>
  </si>
  <si>
    <t>Coded Alarm Triangle Individual 18</t>
  </si>
  <si>
    <t>Coded Alarm Triangle Individual 19</t>
  </si>
  <si>
    <t>Coded Alarm Triangle Individual 20</t>
  </si>
  <si>
    <t>Coded Alarm Triangle Individual 21</t>
  </si>
  <si>
    <t>Coded Alarm Triangle Individual 22</t>
  </si>
  <si>
    <t>Coded Alarm Triangle Individual 23</t>
  </si>
  <si>
    <t>Coded Alarm Triangle Individual 24</t>
  </si>
  <si>
    <t>Coded Alarm Triangle Individual 25</t>
  </si>
  <si>
    <t>Coded Alarm Triangle Individual 26</t>
  </si>
  <si>
    <t>Coded Alarm Triangle Individual 27</t>
  </si>
  <si>
    <t>Coded Alarm Triangle Individual 28</t>
  </si>
  <si>
    <t>Coded Alarm Triangle Individual 29</t>
  </si>
  <si>
    <t>Coded Alarm Triangle Individual 30</t>
  </si>
  <si>
    <t>Coded Alarm Triangle Individual 31</t>
  </si>
  <si>
    <t>Coded Alarm Triangle Individual 32</t>
  </si>
  <si>
    <t>Coded Alarm Triangle Individual 33</t>
  </si>
  <si>
    <t>Coded Alarm Triangle Individual 34</t>
  </si>
  <si>
    <t>Coded Alarm Triangle Individual 35</t>
  </si>
  <si>
    <t>Coded Alarm Triangle Individual 36</t>
  </si>
  <si>
    <t>Coded Alarm Triangle Individual 39</t>
  </si>
  <si>
    <t>Coded Alarm Triangle Individual 40</t>
  </si>
  <si>
    <t>Coded Alarm Triangle Individual 41</t>
  </si>
  <si>
    <t>Coded Alarm Triangle Individual 42</t>
  </si>
  <si>
    <t>Coded Alarm Triangle Individual 43</t>
  </si>
  <si>
    <t>Coded Alarm Triangle Individual 44</t>
  </si>
  <si>
    <t>Coded Alarm Triangle Individual 45</t>
  </si>
  <si>
    <t>Coded Alarm Triangle Individual 46</t>
  </si>
  <si>
    <t>Coded Alarm Triangle Individual 47</t>
  </si>
  <si>
    <t>Coded Alarm Triangle Individual 48</t>
  </si>
  <si>
    <t>Coded Alarm Triangle Individual 49</t>
  </si>
  <si>
    <t>Coded Alarm Triangle Individual 50</t>
  </si>
  <si>
    <t>Coded Alarm Triangle Individual 51</t>
  </si>
  <si>
    <t>Coded Alarm Triangle Individual 52</t>
  </si>
  <si>
    <t>Coded Alarm Triangle Individual 53</t>
  </si>
  <si>
    <t>Coded Alarm Triangle Individual 54</t>
  </si>
  <si>
    <t>Coded Alarm Triangle Individual 55</t>
  </si>
  <si>
    <t>Coded Alarm Triangle Individual 56</t>
  </si>
  <si>
    <t>Coded Alarm Triangle Individual 57</t>
  </si>
  <si>
    <t>Coded Alarm Triangle Individual 58</t>
  </si>
  <si>
    <t>Coded Alarm Triangle Individual 59</t>
  </si>
  <si>
    <t>Coded Alarm Triangle Individual 60</t>
  </si>
  <si>
    <t>Coded Alarm Triangle Individual 61</t>
  </si>
  <si>
    <t>Coded Alarm Triangle Individual 62</t>
  </si>
  <si>
    <t>Coded Alarm Triangle Individual 63</t>
  </si>
  <si>
    <t>Coded Alarm Triangle Individual 64</t>
  </si>
  <si>
    <t>Coded Alarm Triangle Individual 65</t>
  </si>
  <si>
    <t>Coded Alarm Triangle Individual 66</t>
  </si>
  <si>
    <t>Exported</t>
  </si>
  <si>
    <t>Imported</t>
  </si>
  <si>
    <t>Deleted</t>
  </si>
  <si>
    <t>Coded Alarm Triangle Individual 37</t>
  </si>
  <si>
    <t>Coded Alarm Triangle Individual 38</t>
  </si>
  <si>
    <t>Coded Alarm Triangle Individual 82</t>
  </si>
  <si>
    <t>NOTES</t>
  </si>
  <si>
    <t>(0-60); missing 42, 44, 45, 47, 48, 53, 53, 55, 56,</t>
  </si>
  <si>
    <t>CONCACT</t>
  </si>
  <si>
    <t>(0-82);notmissing any</t>
  </si>
  <si>
    <t>DATA Table Prepped? (Y/N)</t>
  </si>
  <si>
    <t>(0-6); missing 1</t>
  </si>
  <si>
    <t>(0-6); missing 2</t>
  </si>
  <si>
    <t>(0-6); missing 3</t>
  </si>
  <si>
    <t>(0-6); missing 4</t>
  </si>
  <si>
    <t>(0-6); missing 5</t>
  </si>
  <si>
    <t>(0-6); missing 6</t>
  </si>
  <si>
    <t>(0-3), (9-15), 77, 78</t>
  </si>
  <si>
    <t>(0-3), (9-15), 77, 79</t>
  </si>
  <si>
    <t>(0-3), (9-15), 77, 80</t>
  </si>
  <si>
    <t>(0-3), (9-15), 77, 81</t>
  </si>
  <si>
    <t>(0-3), (9-15), 77, 82</t>
  </si>
  <si>
    <t>(0-3), (9-15), 77, 83</t>
  </si>
  <si>
    <t>(0-3), (9-15), 77, 84</t>
  </si>
  <si>
    <t>(0-3), (9-15), 77, 85</t>
  </si>
  <si>
    <t>(0-3), (9-15), 77, 86</t>
  </si>
  <si>
    <t>(0-3), (9-15), 77, 87</t>
  </si>
  <si>
    <t>(0-3), (9-15), 77, 88</t>
  </si>
  <si>
    <t>(0-3), (9-15), 77, 89</t>
  </si>
  <si>
    <t>(2-35), (39-66)</t>
  </si>
  <si>
    <t>(0-5), (9-17), 25, (34-35), 39, 47, 57, 58, 59, 82</t>
  </si>
  <si>
    <t>(0-5), (9-17), 25, (34-35), 39, 47, 57, 58, 59, 83</t>
  </si>
  <si>
    <t>(0-5), (9-17), 25, (34-35), 39, 47, 57, 58, 59, 84</t>
  </si>
  <si>
    <t>(0-5), (9-17), 25, (34-35), 39, 47, 57, 58, 59, 85</t>
  </si>
  <si>
    <t>(0-5), (9-17), 25, (34-35), 39, 47, 57, 58, 59, 86</t>
  </si>
  <si>
    <t>(0-5), (9-17), 25, (34-35), 39, 47, 57, 58, 59, 87</t>
  </si>
  <si>
    <t>(0-5), (9-17), 25, (34-35), 39, 47, 57, 58, 59, 92</t>
  </si>
  <si>
    <t>(0-5), (9-17), 25, (34-35), 39, 47, 57, 58, 59, 93</t>
  </si>
  <si>
    <t>(0-5), (9-17), 25, (34-35), 39, 47, 57, 58, 59, 94</t>
  </si>
  <si>
    <t>(0-5), (9-17), 25, (34-35), 39, 47, 57, 58, 59, 95</t>
  </si>
  <si>
    <t>(0-5), (9-17), 25, (34-35), 39, 47, 57, 58, 59, 96</t>
  </si>
  <si>
    <t>(0-5), (9-17), 25, (34-35), 39, 47, 57, 58, 59, 97</t>
  </si>
  <si>
    <t>(0-5), (9-17), 25, (34-35), 39, 47, 57, 58, 59, 98</t>
  </si>
  <si>
    <t>(0-5), (9-17), 25, (34-35), 39, 47, 57, 58, 59, 99</t>
  </si>
  <si>
    <t>(0-5), (9-17), 25, (34-35), 39, 47, 57, 58, 59, 100</t>
  </si>
  <si>
    <t>(0-5), (9-17), 25, (34-35), 39, 47, 57, 58, 59, 101</t>
  </si>
  <si>
    <t>(0-5), (9-17), 25, (34-35), 39, 47, 57, 58, 59, 102</t>
  </si>
  <si>
    <t>(0-5), (9-17), 25, (34-35), 39, 47, 57, 58, 59, 103</t>
  </si>
  <si>
    <t>(0-5), (9-17), 25, (34-35), 39, 47, 57, 58, 59, 104</t>
  </si>
  <si>
    <t>(0-5), (9-17), 25, (34-35), 39, 47, 57, 58, 59, 105</t>
  </si>
  <si>
    <t>(0-5), (9-17), 25, (34-35), 39, 47, 57, 58, 59, 106</t>
  </si>
  <si>
    <t>(0-5), (9-17), 25, (34-35), 39, 47, 57, 58, 59, 107</t>
  </si>
  <si>
    <t>(0-5), (9-17), 25, (34-35), 39, 47, 57, 58, 59, 108</t>
  </si>
  <si>
    <t>(0-5), (9-17), 25, (34-35), 39, 47, 57, 58, 59, 109</t>
  </si>
  <si>
    <t>(0-41), 43, 46, (49-52), (57-60)</t>
  </si>
  <si>
    <t>Coded Alarm Triangle Individual 67</t>
  </si>
  <si>
    <t>Coded Alarm Triangle Individual 68</t>
  </si>
  <si>
    <t>Coded Alarm Triangle Individual 69</t>
  </si>
  <si>
    <t>Coded Alarm Triangle Individual 70</t>
  </si>
  <si>
    <t>Coded Alarm Triangle Individual 71</t>
  </si>
  <si>
    <t>Coded Alarm Triangle Individual 72</t>
  </si>
  <si>
    <t>Coded Alarm Triangle Individual 73</t>
  </si>
  <si>
    <t>Coded Alarm Triangle Individual 74</t>
  </si>
  <si>
    <t>Coded Alarm Triangle Individual 75</t>
  </si>
  <si>
    <t>Coded Alarm Triangle Individual 76</t>
  </si>
  <si>
    <t>Coded Alarm Triangle Individual 79</t>
  </si>
  <si>
    <t>Coded Alarm Triangle Individual 80</t>
  </si>
  <si>
    <t>Coded Alarm Triangle Individual 81</t>
  </si>
  <si>
    <t>(0-5), (9-13), (16-28), 34, 35, 39, 46, (57-59)</t>
  </si>
  <si>
    <t>(0-3), (5-66)</t>
  </si>
  <si>
    <t>Y</t>
  </si>
  <si>
    <t>PATH</t>
  </si>
  <si>
    <t>Alm_Description2</t>
  </si>
  <si>
    <t>[default]SPG/Liquid and Dust Collection/Central Vacuum/C9DC_02/C9DC_02_BS_0808/ALM</t>
  </si>
  <si>
    <t>[default]SPG/Liquid and Dust Collection/Central Vacuum/C9DC_02/C9DC_02_LSH_0814/ALM</t>
  </si>
  <si>
    <t>[default]SPG/Liquid and Dust Collection/Central Vacuum/C9MV_02/C9MV_02_YE_0830/ALM</t>
  </si>
  <si>
    <t>[default]SPG/Liquid and Dust Collection/Central Vacuum/C9C_04/C9C_04_VSH_0802/ALM</t>
  </si>
  <si>
    <t>[default]SPG/Liquid and Dust Collection/Central Vacuum/C9C_04/C9C_04_YE_0829/ALM</t>
  </si>
  <si>
    <t>Filter Receiver</t>
  </si>
  <si>
    <t>Differential Pressure High</t>
  </si>
  <si>
    <t>Burst Sensor</t>
  </si>
  <si>
    <t>Level Switch High</t>
  </si>
  <si>
    <t>Running Feedback</t>
  </si>
  <si>
    <t>Vacuum Switch High</t>
  </si>
  <si>
    <t>Vacuum Blower</t>
  </si>
  <si>
    <t>Filter Receiver Discharge Airlock</t>
  </si>
  <si>
    <t>[default]SPG/Liquid and Dust Collection/Dust Collection/C9C_05/C9C_05_YE_0826/ALM</t>
  </si>
  <si>
    <t>[default]SPG/Liquid and Dust Collection/Dust Collection/C9DC_01/C9DC_01_YE_0827/ALM</t>
  </si>
  <si>
    <t>[default]SPG/Liquid and Dust Collection/Dust Collection/C9DC_01/C9DC_01_PDHH_0807/ALM</t>
  </si>
  <si>
    <t>[default]SPG/Liquid and Dust Collection/Dust Collection/C9DC_01/C9DC_01_PDH_0807/ALM</t>
  </si>
  <si>
    <t>[default]SPG/Liquid and Dust Collection/Dust Collection/C9MV_01/C9MV_01_YE_0828/ALM</t>
  </si>
  <si>
    <t>[default]SPG/Liquid and Dust Collection/Dust Collection/C9EIV_01/C9EIV_01_ZZ_0810/ALM</t>
  </si>
  <si>
    <t>[default]SPG/Liquid and Dust Collection/Dust Collection/C9C_03/C9C_03_YE_0825/ALM</t>
  </si>
  <si>
    <t>[default]SPG/Liquid and Dust Collection/Dust Collection/C9DC_01/C9DC_01_LSH_0811/ALM</t>
  </si>
  <si>
    <t>[default]SPG/Liquid and Dust Collection/Dust Collection/C9DC_01/C9DC_01_BS_0803/ALM</t>
  </si>
  <si>
    <t>[default]SPG/Liquid and Dust Collection/Dust Collection/C9DC_01/C9DC_01_BS_0804/ALM</t>
  </si>
  <si>
    <t>[default]SPG/Liquid and Dust Collection/Dust Collection/C9DC_01/C9DC_01_BS_0805/ALM</t>
  </si>
  <si>
    <t>[default]SPG/Liquid and Dust Collection/Dust Collection/C9CP_05/C9CP_05_JL_01/ALM</t>
  </si>
  <si>
    <t>[default]SPG/Liquid and Dust Collection/Dust Collection/C9CP_05/C9CP_05_HBS_01/ALM</t>
  </si>
  <si>
    <t>MCF Filter Arm Drive</t>
  </si>
  <si>
    <t>Differential Pressure High High</t>
  </si>
  <si>
    <t>Alarm Relay</t>
  </si>
  <si>
    <t>Burst Sensor 1</t>
  </si>
  <si>
    <t>Burst Sensor 2</t>
  </si>
  <si>
    <t>Burst Sensor 3</t>
  </si>
  <si>
    <t>Control Power</t>
  </si>
  <si>
    <t>Emergency Stop</t>
  </si>
  <si>
    <t>[none]</t>
  </si>
  <si>
    <t>MCF Filter</t>
  </si>
  <si>
    <t>Fan</t>
  </si>
  <si>
    <t>MCF Filter Explosion Isolation Valve</t>
  </si>
  <si>
    <t>MCF Filter Discharge Airlock</t>
  </si>
  <si>
    <t>Pulse Blower</t>
  </si>
  <si>
    <t>[default]SPG/Line 1/Powder Release/L1BF_03/L1BF_03_PDHH_0403/ALM</t>
  </si>
  <si>
    <t>[default]SPG/Line 1/Powder Release/L1BF_03/L1BF_03_PDH_0403/ALM</t>
  </si>
  <si>
    <t>[default]SPG/Line 1/Powder Release/L1FV_01/L1FV_01_BS_0401/ALM</t>
  </si>
  <si>
    <t>[default]SPG/Line 1/Powder Release/L1BF_03/L1BF_03_LSH_0406/ALM</t>
  </si>
  <si>
    <t>[default]SPG/Line 1/Powder Release/L1MV_05/L1MV_05_YE_0417/ALM</t>
  </si>
  <si>
    <t>[default]SPG/Line 1/Powder Release/L1MV_06/L1MV_06_YE_0418/ALM</t>
  </si>
  <si>
    <t>[default]SPG/Line 1/Powder Release/L1EIV_01/L1EIV_01_ZSO_0451/ALM</t>
  </si>
  <si>
    <t>[default]SPG/Line 1/Powder Release/L1EIV_01/L1EIV_01_ZSC_0451/ALM</t>
  </si>
  <si>
    <t>[default]SPG/Line 1/Powder Release/L1EIV_02/L1EIV_02_ZSO_0452/ALM</t>
  </si>
  <si>
    <t>[default]SPG/Line 1/Powder Release/L1CP_08/L1CP_08_ALM_0401/ALM</t>
  </si>
  <si>
    <t>[default]SPG/Line 1/Hand Adds/L1EIV_04/L1EIV_04_ZSO_0454/ALM</t>
  </si>
  <si>
    <t>[default]SPG/Line 1/Powder Release/L1CP_08/L1CP_08_ALM_0413/ALM</t>
  </si>
  <si>
    <t>[default]SPG/Line 1/Powder Release/L1LIW_03/L1LIW_03_VFD_02/MCY/ALM</t>
  </si>
  <si>
    <t>[default]SPG/Line 1/Powder Release/L1LIW_03/L1LIW_03_VFD_02/VFD_FLT/Fault/ALM</t>
  </si>
  <si>
    <t>[default]SPG/Line 1/Powder Release/L1LIW_03/L1LIW_03_VFD_02/COMM/Fault/ALM</t>
  </si>
  <si>
    <t>[default]SPG/Line 1/Powder Release/L1LIW_03/L1LIW_03_VFD_01/VFD_FLT/Fault/ALM</t>
  </si>
  <si>
    <t>[default]SPG/Line 1/Powder Release/L1LIW_03/L1LIW_03_VFD_01/MCY/ALM</t>
  </si>
  <si>
    <t>[default]SPG/Line 1/Powder Release/L1LIW_03/L1LIW_03_VFD_01/COMM/Fault/ALM</t>
  </si>
  <si>
    <t>[default]SPG/Line 1/Powder Release/L1LIW_03/L1LIW_03_HS_0424/ALM</t>
  </si>
  <si>
    <t>[default]SPG/Line 1/Powder Release/L1LIW_03/L1LIW_03_HS_0423/ALM</t>
  </si>
  <si>
    <t>[default]SPG/Line 1/Powder Release/L1CP_08/L1CP_08_ALM_0414/ALM</t>
  </si>
  <si>
    <t>[default]SPG/Line 1/Powder and Adds/L1C_01/L1C_01_HS_0616/ALM</t>
  </si>
  <si>
    <t>[default]SPG/Line 1/Powder and Adds/L1C_01/L1C_01_VSH_0601/ALM</t>
  </si>
  <si>
    <t>[default]SPG/Line 1/Powder and Adds/L1C_01/L1C_01_YE_0614/ALM</t>
  </si>
  <si>
    <t>[default]SPG/Line 1/Mixer/L1VBA_01_VFD/MCY/ALM</t>
  </si>
  <si>
    <t>[default]SPG/Line 1/Mixer/L1VBA_01_VFD/COMM/Fault/ALM</t>
  </si>
  <si>
    <t>[default]SPG/Line 1/Mixer/L1VBA_01_VFD/VFD_FLT/Fault/ALM</t>
  </si>
  <si>
    <t>[default]SPG/Line 1/L1CP_01/L1CP_01_HBS_01/ALM</t>
  </si>
  <si>
    <t>[default]SPG/Line 1/L1CP_03/L1CP_03_HBS_01/ALM</t>
  </si>
  <si>
    <t>[default]SPG/Line 1/L1CP_01/L1CP_01_JL_01/ALM</t>
  </si>
  <si>
    <t>[default]SPG/Line 1/L1VBA_01/L1VBA_01_HS_0732/ALM</t>
  </si>
  <si>
    <t>Local Disconnect</t>
  </si>
  <si>
    <t>HMI Panel</t>
  </si>
  <si>
    <t>PLC and IO Panel</t>
  </si>
  <si>
    <t>VFD Fault</t>
  </si>
  <si>
    <t>Vibratory Tray VFD</t>
  </si>
  <si>
    <t>Communication Fault</t>
  </si>
  <si>
    <t>Powder and Adds Vacuum Blower</t>
  </si>
  <si>
    <t>Powder Release Agents Filter Receiver Explosion Isolation</t>
  </si>
  <si>
    <t>Service Relay</t>
  </si>
  <si>
    <t>Powder Release Agents LIW Feeder 3 Helix</t>
  </si>
  <si>
    <t>Powder Release Agents LIW Feeder 3 Agitator</t>
  </si>
  <si>
    <t>Fault Relay</t>
  </si>
  <si>
    <t xml:space="preserve">Powder Release Agents Filter Receiver 3 Explosion Isolation </t>
  </si>
  <si>
    <t>Hand Adds Filter Receiver 4 Explosion Isolation Outlet Ventex Valve</t>
  </si>
  <si>
    <t>Position Switch Open</t>
  </si>
  <si>
    <t>Powder Release Agents Filter Receiver 3 Explosion Isolation Outlet Ventex Valve</t>
  </si>
  <si>
    <t>Position Switch Closed</t>
  </si>
  <si>
    <t xml:space="preserve">Powder Release Agents Filter Receiver 3 Explosion Isolation Inlet Slide Gate </t>
  </si>
  <si>
    <t>Powder Release Agents Filter Receiver 3 Discharge Airlock</t>
  </si>
  <si>
    <t>Powder Release Agents Bag Dump Station Discharge Airlock</t>
  </si>
  <si>
    <t>Powder Release Agents Filter Receiver 3</t>
  </si>
  <si>
    <t>Powder Loads 1 BBU Work Bin</t>
  </si>
  <si>
    <t>Level Switch Low</t>
  </si>
  <si>
    <t>(0-45), (57-60)</t>
  </si>
  <si>
    <t>Remote Alarm</t>
  </si>
  <si>
    <t>Empty Bag Alarm</t>
  </si>
  <si>
    <t>Safety Switch Alarm</t>
  </si>
  <si>
    <t>Communication Alarm</t>
  </si>
  <si>
    <t>Local Disc</t>
  </si>
  <si>
    <t>Vibratory Tray Conveyor</t>
  </si>
  <si>
    <t>Powder Loads 2 Bulk Bag Unloader</t>
  </si>
  <si>
    <t>Powder Loads 1 Bulk Bag Unloader</t>
  </si>
  <si>
    <t>Powder Loads 2 LIW Feeder 2 Agitator</t>
  </si>
  <si>
    <t>Powder Loads 2 LIW Feeder 2 Helix</t>
  </si>
  <si>
    <t>Powder Loads 2 LIW Feeder Agitator</t>
  </si>
  <si>
    <t>Powder Loads 1 LIW Feeder 1 Helix</t>
  </si>
  <si>
    <t>Powder Loads 1 LIW Feeder 1 Agitator</t>
  </si>
  <si>
    <t>Powder Loads 2 BBU Work Bin Discharge Airlock</t>
  </si>
  <si>
    <t>Powder Loads 1 Filter Receiver 1 Discharge Valve</t>
  </si>
  <si>
    <t>Powder Loads 2 Filter Receiver 2</t>
  </si>
  <si>
    <t>Powder Loads 1 BBU Work Bin Discharge Airlock</t>
  </si>
  <si>
    <t>Powder Loads 1 Filter Receiver 1</t>
  </si>
  <si>
    <t>Powder Loads 2 BBU Work Bin</t>
  </si>
  <si>
    <t>[default]SPG/Line 1/Powder Loads/L1D_02/L1D_02_LSH_0302/ALM</t>
  </si>
  <si>
    <t>[default]SPG/Line 1/Powder Loads/L1D_02/L1D_02_LSL_0302/ALM</t>
  </si>
  <si>
    <t>[default]SPG/Line 1/Powder Loads/L1D_03/L1D_03_LSL_0303/ALM</t>
  </si>
  <si>
    <t>[default]SPG/Line 1/Powder Loads/L1D_03/L1D_03_LSH_0304/ALM</t>
  </si>
  <si>
    <t>[default]SPG/Line 1/Powder Loads/L1BF_01/L1BF_01_PDHH_0301/ALM</t>
  </si>
  <si>
    <t>[default]SPG/Line 1/Powder Loads/L1BF_01/L1BF_01_PDH_0301/ALM</t>
  </si>
  <si>
    <t>[default]SPG/Line 1/Powder Loads/L1BF_01/L1BF_01_LSH_0303/ALM</t>
  </si>
  <si>
    <t>[default]SPG/Line 1/Powder Loads/L1MV_01/L1MV_01_YE_0312/ALM</t>
  </si>
  <si>
    <t>[default]SPG/Line 1/Powder Loads/L1BF_02/L1BF_02_LSH_0305/ALM</t>
  </si>
  <si>
    <t>[default]SPG/Line 1/Powder Loads/L1BF_02/L1BF_02_PDH_0302/ALM</t>
  </si>
  <si>
    <t>[default]SPG/Line 1/Powder Loads/L1BF_02/L1BF_02_PDHH_0302/ALM</t>
  </si>
  <si>
    <t>[default]SPG/Line 1/Powder Loads/L1MV_04/L1MV_04_YE_0316/ALM</t>
  </si>
  <si>
    <t>[default]SPG/Line 1/Powder Loads/L1MV_02/L1MV_02_YE_0313/ALM</t>
  </si>
  <si>
    <t>[default]SPG/Line 1/Powder Loads/L1MV_03/L1MV_03_YE_0315/ALM</t>
  </si>
  <si>
    <t>[default]SPG/Line 1/Powder Loads/L1LIW_01/L1LIW_01_VFD_01/MCY/ALM</t>
  </si>
  <si>
    <t>[default]SPG/Line 1/Powder Loads/L1LIW_01/L1LIW_01_VFD_01/VFD_FLT/Fault/ALM</t>
  </si>
  <si>
    <t>[default]SPG/Line 1/Powder Loads/L1LIW_01/L1LIW_01_VFD_01/COMM/Fault/ALM</t>
  </si>
  <si>
    <t>[default]SPG/Line 1/Powder Loads/L1LIW_01/L1LIW_01_VFD_02/VFD_FLT/Fault/ALM</t>
  </si>
  <si>
    <t>[default]SPG/Line 1/Powder Loads/L1LIW_01/L1LIW_01_VFD_02/MCY/ALM</t>
  </si>
  <si>
    <t>[default]SPG/Line 1/Powder Loads/L1LIW_01/L1LIW_01_VFD_02/COMM/Fault/ALM</t>
  </si>
  <si>
    <t>[default]SPG/Line 1/Powder Loads/L1LIW_01/L1LIW_01_HS_0315/ALM</t>
  </si>
  <si>
    <t>[default]SPG/Line 1/Powder Loads/L1LIW_01/L1LIW_01_HS_0314/ALM</t>
  </si>
  <si>
    <t>[default]SPG/Line 1/Powder Loads/L1LIW_02/L1LIW_02_HS_0319/ALM</t>
  </si>
  <si>
    <t>[default]SPG/Line 1/Powder Loads/L1LIW_02/L1LIW_02_HS_0320/ALM</t>
  </si>
  <si>
    <t>[default]SPG/Line 1/Powder Loads/L1LIW_02/L1LIW_02_VFD_02/VFD_FLT/Fault/ALM</t>
  </si>
  <si>
    <t>[default]SPG/Line 1/Powder Loads/L1LIW_02/L1LIW_02_VFD_02/COMM/Fault/ALM</t>
  </si>
  <si>
    <t>[default]SPG/Line 1/Powder Loads/L1LIW_02/L1LIW_02_VFD_02/MCY/ALM</t>
  </si>
  <si>
    <t>[default]SPG/Line 1/Powder Loads/L1LIW_02/L1LIW_02_VFD_01/VFD_FLT/Fault/ALM</t>
  </si>
  <si>
    <t>[default]SPG/Line 1/Powder Loads/L1LIW_02/L1LIW_02_VFD_01/COMM/Fault/ALM</t>
  </si>
  <si>
    <t>[default]SPG/Line 1/Powder Loads/L1LIW_02/L1LIW_02_VFD_01/MCY/ALM</t>
  </si>
  <si>
    <t>[default]SPG/Line 1/Powder Loads/L1BBU_01/L1BBU_01_REMOTE/ALM</t>
  </si>
  <si>
    <t>[default]SPG/Line 1/Powder Loads/L1BBU_01/L1BBU_01_EMPTY/ALM</t>
  </si>
  <si>
    <t>[default]SPG/Line 1/Powder Loads/L1BBU_01/L1BBU_01_SS/ALM</t>
  </si>
  <si>
    <t>[default]SPG/Line 1/Powder Loads/L1BBU_02/L1BBU_02_REMOTE/ALM</t>
  </si>
  <si>
    <t>[default]SPG/Line 1/Powder Loads/L1BBU_02/L1BBU_02_EMPTY/ALM</t>
  </si>
  <si>
    <t>[default]SPG/Line 1/Powder Loads/L1BBU_02/L1BBU_02_SS/ALM</t>
  </si>
  <si>
    <t>[default]SPG/Line 1/Powder Loads/L1BBU_01/L1BBU_01_PLC_Comm/ALM</t>
  </si>
  <si>
    <t>[default]SPG/Line 1/Powder Loads/L1BBU_02/L1BBU_02_PLC_Comm/ALM</t>
  </si>
  <si>
    <t>[default]SPG/Line 1/Fiberglass/L1D_04/L1D_04_LSL_0504/ALM</t>
  </si>
  <si>
    <t>Fiberglass BBU Work Bin</t>
  </si>
  <si>
    <t>[default]SPG/Line 1/Fiberglass/L1D_04/L1D_04_LSH_0508/ALM</t>
  </si>
  <si>
    <t>[default]SPG/Line 1/Fiberglass/L1BF_05/L1BF_05_PDHH_0505/ALM</t>
  </si>
  <si>
    <t>[default]SPG/Line 1/Fiberglass/L1BF_05/L1BF_05_PDH_0505/ALM</t>
  </si>
  <si>
    <t>[default]SPG/Line 1/Fiberglass/L1D_05/L1D_05_LSH_0509/ALM</t>
  </si>
  <si>
    <t>[default]SPG/Line 1/Fiberglass/L1PX_01/L1PX_01_YE_0521/ALM</t>
  </si>
  <si>
    <t>[default]SPG/Line 1/Fiberglass/L1D_06/L1D_06_LSH_0510/ALM</t>
  </si>
  <si>
    <t>[default]SPG/Line 1/Fiberglass/L1BF_06/L1BF_06_PDH_0506/ALM</t>
  </si>
  <si>
    <t>[default]SPG/Line 1/Fiberglass/L1BF_06/L1BF_06_PDHH_0506/ALM</t>
  </si>
  <si>
    <t>[default]SPG/Line 1/Fiberglass/L1PX_02/L1PX_02_YE_0522/ALM</t>
  </si>
  <si>
    <t>[default]SPG/Line 1/Fiberglass/L1SF_01/L1SF_01_VFD_01/COMM/Fault/ALM</t>
  </si>
  <si>
    <t>[default]SPG/Line 1/Fiberglass/L1C_02/L1C_02_HS_0631/ALM</t>
  </si>
  <si>
    <t>[default]SPG/Line 1/Fiberglass/L1C_02/L1C_02_VSH_0603/ALM</t>
  </si>
  <si>
    <t>[default]SPG/Line 1/Fiberglass/L1SF_01/L1SF_01_VFD_01/MCY/ALM</t>
  </si>
  <si>
    <t>[default]SPG/Line 1/Fiberglass/L1LIW_05/L1LIW_05_VFD_02/MCY/ALM</t>
  </si>
  <si>
    <t>[default]SPG/Line 1/Fiberglass/L1LIW_05/L1LIW_05_VFD_02/VFD_FLT/Fault/ALM</t>
  </si>
  <si>
    <t>[default]SPG/Line 1/Fiberglass/L1LIW_05/L1LIW_05_VFD_02/COMM/Fault/ALM</t>
  </si>
  <si>
    <t>[default]SPG/Line 1/Fiberglass/L1LIW_05/L1LIW_05_VFD_01/VFD_FLT/Fault/ALM</t>
  </si>
  <si>
    <t>[default]SPG/Line 1/Fiberglass/L1LIW_05/L1LIW_05_VFD_01/MCY/ALM</t>
  </si>
  <si>
    <t>[default]SPG/Line 1/Fiberglass/L1LIW_05/L1LIW_05_VFD_01/COMM/Fault/ALM</t>
  </si>
  <si>
    <t>[default]SPG/Line 1/Fiberglass/L1LIW_05/L1LIW_05_HS_05109/ALM</t>
  </si>
  <si>
    <t>[default]SPG/Line 1/Fiberglass/L1LIW_05/L1LIW_05_HS_0529/ALM</t>
  </si>
  <si>
    <t>[default]SPG/Line 1/Fiberglass/L1LIW_06/L1LIW_06_HS_0530/ALM</t>
  </si>
  <si>
    <t>[default]SPG/Line 1/Fiberglass/L1LIW_06/L1LIW_06_HS_05110/ALM</t>
  </si>
  <si>
    <t>[default]SPG/Line 1/Fiberglass/L1LIW_06/L1LIW_06_VFD_01/VFD_FLT/Fault/ALM</t>
  </si>
  <si>
    <t>[default]SPG/Line 1/Fiberglass/L1LIW_06/L1LIW_06_VFD_01/COMM/Fault/ALM</t>
  </si>
  <si>
    <t>PROJECT NOTES</t>
  </si>
  <si>
    <t>alarms in groups - best way</t>
  </si>
  <si>
    <t>Scale_Setup_Tote.Description</t>
  </si>
  <si>
    <t>Scale_Setup_Tote 2</t>
  </si>
  <si>
    <t>TOTE A</t>
  </si>
  <si>
    <t xml:space="preserve">Example:  </t>
  </si>
  <si>
    <t>Path</t>
  </si>
  <si>
    <t>[default]SPG/Liquid and Dust Collection/Liquid and Truck Unload/Premix Tote/PREMIX_GIW/HR/Equip_Description</t>
  </si>
  <si>
    <t>Note</t>
  </si>
  <si>
    <t>Equipment and Fault descriptions are NOT in the alarm folders for this</t>
  </si>
  <si>
    <t>UDT</t>
  </si>
  <si>
    <t>[default]_types_/SPG/SPG_SCALING/HR</t>
  </si>
  <si>
    <t>Part 1</t>
  </si>
  <si>
    <t>Part 2</t>
  </si>
  <si>
    <t>Scale_SetUp_Tote 2</t>
  </si>
  <si>
    <t>Name</t>
  </si>
  <si>
    <t>[default]SPG/Liquid and Dust Collection/Liquid and Truck Unload/Premix Tote/PREMIX_GIW1</t>
  </si>
  <si>
    <t>Go to HR -&gt; C/P E and D there</t>
  </si>
  <si>
    <t>Description (in group template)</t>
  </si>
  <si>
    <t>System Path (in group template)</t>
  </si>
  <si>
    <t>ALM_Des</t>
  </si>
  <si>
    <t>don’t need to worry about alarm desc (turns into equip); only need the descriptioin (fault desc)</t>
  </si>
  <si>
    <t>Alarm UDTs</t>
  </si>
  <si>
    <t>HR, LR, OC, OT, SD, SE, SF, SS, UT, ZT</t>
  </si>
  <si>
    <t>HR</t>
  </si>
  <si>
    <t>LR</t>
  </si>
  <si>
    <t>OC</t>
  </si>
  <si>
    <t>OT</t>
  </si>
  <si>
    <t>SD</t>
  </si>
  <si>
    <t>SE</t>
  </si>
  <si>
    <t>SF</t>
  </si>
  <si>
    <t>SS</t>
  </si>
  <si>
    <t>UT</t>
  </si>
  <si>
    <t>ZT</t>
  </si>
  <si>
    <t>Equip Desc</t>
  </si>
  <si>
    <t>[default]SPG/Line 1/Fiberglass/L1LIW_06/L1LIW_06_VFD_01/MCY/ALM</t>
  </si>
  <si>
    <t>[default]SPG/Line 1/Fiberglass/L1LIW_06/L1LIW_06_VFD_02/VFD_FLT/Fault/ALM</t>
  </si>
  <si>
    <t>[default]SPG/Line 1/Fiberglass/L1LIW_06/L1LIW_06_VFD_02/COMM/Fault/ALM</t>
  </si>
  <si>
    <t>[default]SPG/Line 1/Fiberglass/L1LIW_06/L1LIW_06_VFD_02/MCY/ALM</t>
  </si>
  <si>
    <t>[default]SPG/Line 1/Fiberglass/L1SF_01/L1SF_01_VFD_02/MCY/ALM</t>
  </si>
  <si>
    <t>[default]SPG/Line 1/Fiberglass/L1SF_01/L1SF_01_VFD_02/COMM/Fault/ALM</t>
  </si>
  <si>
    <t>[default]SPG/Line 1/Fiberglass/L1SF_01/L1SF_01_VFD_02/VFD_FLT/Fault/ALM</t>
  </si>
  <si>
    <t>[default]SPG/Line 1/Fiberglass/L1SF_02/L1SF_02_VFD_01/VFD_FLT/Fault/ALM</t>
  </si>
  <si>
    <t>[default]SPG/Line 1/Fiberglass/L1SF_02/L1SF_02_VFD_01/COMM/Fault/ALM</t>
  </si>
  <si>
    <t>[default]SPG/Line 1/Fiberglass/L1SF_02/L1SF_02_VFD_01/MCY/ALM</t>
  </si>
  <si>
    <t>[default]SPG/Line 1/Fiberglass/L1SF_02/L1SF_02_VFD_02/MCY/ALM</t>
  </si>
  <si>
    <t>[default]SPG/Line 1/Fiberglass/L1SF_02/L1SF_02_VFD_02/COMM/Fault/ALM</t>
  </si>
  <si>
    <t>[default]SPG/Line 1/Fiberglass/L1SF_02/L1SF_02_VFD_02/VFD_FLT/Fault/ALM</t>
  </si>
  <si>
    <t>[default]SPG/Line 1/Fiberglass/L1PX_01/L1PX_01_HS_0527/ALM</t>
  </si>
  <si>
    <t>[default]SPG/Line 1/Fiberglass/L1PX_02/L1PX_02_HS_0528/ALM</t>
  </si>
  <si>
    <t>[default]SPG/Line 1/Fiberglass/L1C_02/L1C_02_VFD/VFD_FLT/Fault/ALM</t>
  </si>
  <si>
    <t>[default]SPG/Line 1/Fiberglass/L1C_02/L1C_02_VFD/COMM/Fault/ALM</t>
  </si>
  <si>
    <t>[default]SPG/Line 1/Fiberglass/L1C_02/L1C_02_VFD/MCY/ALM</t>
  </si>
  <si>
    <t>[default]SPG/Line 1/Fiberglass/Misc/SYS_06_TL2F/ALM</t>
  </si>
  <si>
    <t>[default]SPG/Line 1/Fiberglass/L1C_02/L1C_02_PT_0602/LOLOALM</t>
  </si>
  <si>
    <t>[default]SPG/Line 1/Fiberglass/L1C_02/L1C_02_PT_0602/LOALM</t>
  </si>
  <si>
    <t>[default]SPG/Line 1/Fiberglass/L1C_02/L1C_02_PT_0602/HIALM</t>
  </si>
  <si>
    <t>[default]SPG/Line 1/Fiberglass/L1C_02/L1C_02_PT_0602/HIHIALM</t>
  </si>
  <si>
    <t>[default]SPG/Line 1/Fiberglass/Misc/SYS_05_TL2F/ALM</t>
  </si>
  <si>
    <t>Too Long To Fill</t>
  </si>
  <si>
    <t>Fiberglass Receiver 5</t>
  </si>
  <si>
    <t>High High Alarm</t>
  </si>
  <si>
    <t>High Alarm</t>
  </si>
  <si>
    <t>Low Alarm</t>
  </si>
  <si>
    <t>Low Low Alarm</t>
  </si>
  <si>
    <t>Fiberglass Receiver 5 Bin Activator</t>
  </si>
  <si>
    <t>Fiberglass Receiver 6</t>
  </si>
  <si>
    <t>Fiberglass Receiver 6 Bin Activator</t>
  </si>
  <si>
    <t>Fiberglass Twin Screw 1 VFD 1</t>
  </si>
  <si>
    <t>Fiberglass Vacuum Blower</t>
  </si>
  <si>
    <t>Fiberglass LIW Feeder 5 Agitator</t>
  </si>
  <si>
    <t>Fiberglass LIW Feeder 5 Helix</t>
  </si>
  <si>
    <t>Fiberglass LIW Feeder 6 Helix</t>
  </si>
  <si>
    <t>Fiberglass LIW Feeder 6 Agitator</t>
  </si>
  <si>
    <t>Fiberglass Twin Screw 1 VFD 2</t>
  </si>
  <si>
    <t>Fiberglass Twin Screw 2 VFD 1</t>
  </si>
  <si>
    <t>step 1 export data</t>
  </si>
  <si>
    <t>step 2 Fault_Description -&gt; Alm_Description</t>
  </si>
  <si>
    <t>step 3 import all of the data</t>
  </si>
  <si>
    <t>step 2 Equip_Description -&gt; Description</t>
  </si>
  <si>
    <t>Fault_Description</t>
  </si>
  <si>
    <t>Equip_Description</t>
  </si>
  <si>
    <t>[default]SPG/Line 1/Fiberglass/L1SF_01/L1SF_01_VFD_01/VFD_FLT/Fault/ALM</t>
  </si>
  <si>
    <t>Fiberglass Twin Screw 2 VFD 2</t>
  </si>
  <si>
    <t>Fiberglass Vacuum Blower Vacuum Transmitter</t>
  </si>
  <si>
    <t>[default]SPG/Line 1/Hand Adds/SYS_4_SCL_BAD_BATCH/ALM</t>
  </si>
  <si>
    <t>[default]SPG/Line 1/Hand Adds/L1CP_08/L1CP_08_ALM_0402/ALM</t>
  </si>
  <si>
    <t>[default]SPG/Line 1/Hand Adds/L1CP_08/L1CP_08_ALM_0416/ALM</t>
  </si>
  <si>
    <t>[default]SPG/Line 1/Hand Adds/L1CP_08/L1CP_08_ALM_0415/ALM</t>
  </si>
  <si>
    <t>[default]SPG/Line 1/Hand Adds/L1EIV_03/L1EIV_03_ZSC_0452/ALM</t>
  </si>
  <si>
    <t>[default]SPG/Line 1/Hand Adds/L1EIV_03/L1EIV_03_ZSO_0453/ALM</t>
  </si>
  <si>
    <t>[default]SPG/Line 1/Hand Adds/L1MV_08/L1MV_08_YE_0420/ALM</t>
  </si>
  <si>
    <t>[default]SPG/Line 1/Hand Adds/L1MV_07/L1MV_07_YE_0419/ALM</t>
  </si>
  <si>
    <t>[default]SPG/Line 1/Hand Adds/L1BF_04/L1BF_04_LSH_0407/ALM</t>
  </si>
  <si>
    <t>[default]SPG/Line 1/Hand Adds/L1FV_02/L1FV_02_BS_0402/ALM</t>
  </si>
  <si>
    <t>[default]SPG/Line 1/Hand Adds/L1BF_04/L1BF_04_PDH_0404/ALM</t>
  </si>
  <si>
    <t>[default]SPG/Line 1/Hand Adds/L1BF_04/L1BF_04_PDHH_0404/ALM</t>
  </si>
  <si>
    <t>Tolerance</t>
  </si>
  <si>
    <t>Hand Adds Ingredients</t>
  </si>
  <si>
    <t>Hand Adds Filter Receiver 4 Explosion Isolation</t>
  </si>
  <si>
    <t xml:space="preserve">Hand Adds Filter Receiver 4 Explosion Isolation Inlet Slide Gate </t>
  </si>
  <si>
    <t>Hand Adds Filter Receiver 4 Discharge Airlock</t>
  </si>
  <si>
    <t>Hand Adds Bag Dump Station Discharge Airlock</t>
  </si>
  <si>
    <t>Hand Adds Filter Receiver 4</t>
  </si>
  <si>
    <t>[default]SPG/Line 1/Liquid/Liquid_PLCConnection/ALM</t>
  </si>
  <si>
    <t>[default]SPG/Line 1/Mixer/SYS_7_SCL_BAD_BATCH/ALM</t>
  </si>
  <si>
    <t>[default]SPG/Liquid and Dust Collection/Liquid and Truck Unload/C9CP_01/C9CP_01_HBS_01/ALM</t>
  </si>
  <si>
    <t>[default]SPG/Liquid and Dust Collection/Liquid and Truck Unload/C9CP_01/C9CP_01_JL_01/ALM</t>
  </si>
  <si>
    <t>[default]SPG/Liquid and Dust Collection/Liquid and Truck Unload/Premix Tote/C9XV_04/C9XV_04_ZSO_0204/ALM</t>
  </si>
  <si>
    <t>[default]SPG/Liquid and Dust Collection/Liquid and Truck Unload/Premix Tote/C9XV_04/C9XV_04_ZSC_0204/ALM</t>
  </si>
  <si>
    <t>[default]SPG/Liquid and Dust Collection/Liquid and Truck Unload/Liquid Resin/C9D_01/C9D_01_LT_0101/HIHIALM</t>
  </si>
  <si>
    <t>[default]SPG/Liquid and Dust Collection/Liquid and Truck Unload/Liquid Resin/C9D_01/C9D_01_LT_0101/HIALM</t>
  </si>
  <si>
    <t>[default]SPG/Liquid and Dust Collection/Liquid and Truck Unload/Liquid Resin/C9D_01/C9D_01_TT_0102/LOLOALM</t>
  </si>
  <si>
    <t>[default]SPG/Liquid and Dust Collection/Liquid and Truck Unload/Liquid Resin/C9D_01/C9D_01_TT_0102/LOALM</t>
  </si>
  <si>
    <t>[default]SPG/Liquid and Dust Collection/Liquid and Truck Unload/Liquid Resin/C9D_01/C9D_01_TT_0102/HIALM</t>
  </si>
  <si>
    <t>[default]SPG/Liquid and Dust Collection/Liquid and Truck Unload/Liquid Resin/C9D_01/C9D_01_TT_0102/HIHIALM</t>
  </si>
  <si>
    <t>[default]SPG/Liquid and Dust Collection/Liquid and Truck Unload/Liquid Resin/C9D_01/C9D_01_TT_0101/HIHIALM</t>
  </si>
  <si>
    <t>[default]SPG/Liquid and Dust Collection/Liquid and Truck Unload/Liquid Resin/C9D_01/C9D_01_TT_0101/HIALM</t>
  </si>
  <si>
    <t>[default]SPG/Liquid and Dust Collection/Liquid and Truck Unload/Liquid Resin/C9D_01/C9D_01_TT_0101/LOALM</t>
  </si>
  <si>
    <t>[default]SPG/Liquid and Dust Collection/Liquid and Truck Unload/Liquid Resin/C9D_01/C9D_01_TT_0101/LOLOALM</t>
  </si>
  <si>
    <t>[default]SPG/Liquid and Dust Collection/Liquid and Truck Unload/Liquid Resin/C9D_01/C9D_01_LSL_0101/ALM</t>
  </si>
  <si>
    <t>[default]SPG/Line 1/Liquid/L1XV_18/L1XV_18_ZSC_0744/ALM</t>
  </si>
  <si>
    <t>[default]SPG/Line 1/Liquid/L1XV_18/L1XV_18_ZSO_0744/ALM</t>
  </si>
  <si>
    <t>[default]SPG/Line 1/Liquid/L1XV_08/L1XV_08_ZSC_0711/ALM</t>
  </si>
  <si>
    <t>[default]SPG/Line 1/Liquid/L1XV_08/L1XV_08_ZSO_0711/ALM</t>
  </si>
  <si>
    <t>[default]SPG/Line 1/Liquid/L1XV_17/L1XV_17_ZSO_0743/ALM</t>
  </si>
  <si>
    <t>[default]SPG/Line 1/Liquid/L1XV_07/L1XV_07_ZSC_0710/ALM</t>
  </si>
  <si>
    <t>[default]SPG/Line 1/Liquid/L1XV_07/L1XV_07_ZSO_0710/ALM</t>
  </si>
  <si>
    <t>[default]SPG/Line 1/Liquid/L1XV_17/L1XV_17_ZSC_0743/ALM</t>
  </si>
  <si>
    <t>[default]SPG/Liquid and Dust Collection/Liquid and Truck Unload/Liquid Resin/C9P_06/C9P_06_VFD/AMP/LOALM</t>
  </si>
  <si>
    <t>[default]SPG/Liquid and Dust Collection/Liquid and Truck Unload/Liquid Resin/C9P_06/C9P_06_VFD/AMP/HIALM</t>
  </si>
  <si>
    <t>[default]SPG/Liquid and Dust Collection/Liquid and Truck Unload/Liquid Resin/C9D_01/C9D_01_LT_0101/LOALM</t>
  </si>
  <si>
    <t>[default]SPG/Liquid and Dust Collection/Liquid and Truck Unload/Liquid Resin/C9D_01/C9D_01_LT_0101/LOLOALM</t>
  </si>
  <si>
    <t>[default]SPG/Line 4/Liquid/L4XV_06/L4XV_06_ZSO_2330/ALM</t>
  </si>
  <si>
    <t>[default]SPG/Line 4/Liquid/L4XV_06/L4XV_06_ZSC_2330/ALM</t>
  </si>
  <si>
    <t>[default]SPG/Line 3/Liquid/L3XV_06/L3XV_06_ZSO_1823/ALM</t>
  </si>
  <si>
    <t>[default]SPG/Line 3/Liquid/L3XV_06/L3XV_06_ZSC_1823/ALM</t>
  </si>
  <si>
    <t>[default]SPG/Line 2/Liquid/L2XV_06/L2XV_06_ZSC_1316/ALM</t>
  </si>
  <si>
    <t>[default]SPG/Line 2/Liquid/L2XV_06/L2XV_06_ZSO_1316/ALM</t>
  </si>
  <si>
    <t>[default]SPG/Line 1/Liquid/L1XV_06/L1XV_06_ZSC_0709/ALM</t>
  </si>
  <si>
    <t>[default]SPG/Line 1/Liquid/L1XV_06/L1XV_06_ZSO_0709/ALM</t>
  </si>
  <si>
    <t>[default]SPG/Liquid and Dust Collection/Liquid and Truck Unload/Liquid Resin/C9P_02/C9P_02_VFD/COMM/Fault/ALM</t>
  </si>
  <si>
    <t>[default]SPG/Liquid and Dust Collection/Liquid and Truck Unload/Liquid Resin/C9P_02/C9P_02_VFD/VFD_FLT/Fault/ALM</t>
  </si>
  <si>
    <t>[default]SPG/Liquid and Dust Collection/Liquid and Truck Unload/Liquid Resin/C9P_02/C9P_02_VFD/AMP/LOALM</t>
  </si>
  <si>
    <t>[default]SPG/Liquid and Dust Collection/Liquid and Truck Unload/Liquid Resin/C9P_02/C9P_02_VFD/AMP/HIALM</t>
  </si>
  <si>
    <t>[default]SPG/Liquid and Dust Collection/Liquid and Truck Unload/Liquid Resin/C9P_02/C9P_02_VFD/MCY/ALM</t>
  </si>
  <si>
    <t>[default]SPG/Liquid and Dust Collection/Liquid and Truck Unload/Liquid Resin/C9P_06/C9P_06_VFD/VFD_FLT/Fault/ALM</t>
  </si>
  <si>
    <t>[default]SPG/Liquid and Dust Collection/Liquid and Truck Unload/Liquid Resin/C9P_06/C9P_06_VFD/COMM/Fault/ALM</t>
  </si>
  <si>
    <t>[default]SPG/Liquid and Dust Collection/Liquid and Truck Unload/Liquid Resin/C9P_06/C9P_06_VFD/MCY/ALM</t>
  </si>
  <si>
    <t>[default]SPG/Liquid and Dust Collection/Liquid and Truck Unload/Liquid Resin/C9XV_08/C9XV_08_ZSC_0105/ALM</t>
  </si>
  <si>
    <t>[default]SPG/Liquid and Dust Collection/Liquid and Truck Unload/Liquid Resin/C9XV_08/C9XV_08_ZSO_0105/ALM</t>
  </si>
  <si>
    <t>[default]SPG/Liquid and Dust Collection/Liquid and Truck Unload/Liquid Resin/C9XV_02/C9XV_02_ZSO_0102/ALM</t>
  </si>
  <si>
    <t>[default]SPG/Liquid and Dust Collection/Liquid and Truck Unload/Liquid Resin/C9XV_02/C9XV_02_ZSC_0102/ALM</t>
  </si>
  <si>
    <t>Bad Batch</t>
  </si>
  <si>
    <t>Low Amps</t>
  </si>
  <si>
    <t>High Amps</t>
  </si>
  <si>
    <t>PLC</t>
  </si>
  <si>
    <t>Liquid Scale</t>
  </si>
  <si>
    <t>PLC Control Panel</t>
  </si>
  <si>
    <t>Liquid Resin Storage Tank Isolation Valve</t>
  </si>
  <si>
    <t>Storage Tank Level Transmitter</t>
  </si>
  <si>
    <t>Storage Tank Temperature Transmitter</t>
  </si>
  <si>
    <t>Storage Tank</t>
  </si>
  <si>
    <t>Liquid Resin Premix Tote 2 Dribble Valve</t>
  </si>
  <si>
    <t>Liquid Resin Premix Tote 2 Isolation Valve</t>
  </si>
  <si>
    <t>Liquid Resin Premix Tote 1 Dribble Valve</t>
  </si>
  <si>
    <t>Liquid Resin Premix Tote 1 Isolation Valve</t>
  </si>
  <si>
    <t>Storage Tank Pump 2</t>
  </si>
  <si>
    <t>Storage Tank Pump 1</t>
  </si>
  <si>
    <t>Storage Tank Isolation Valve 2</t>
  </si>
  <si>
    <t>Storage Tank Isolation Valve 1</t>
  </si>
  <si>
    <t>[default]SPG/Line 1/Mixer/SCL_OVW_BAD_BATCH/ALM</t>
  </si>
  <si>
    <t>[default]SPG/Line 1/Fiberglass/L1AK_02/L1AK_02_ZS_0504/ALM</t>
  </si>
  <si>
    <t>[default]SPG/Line 1/Fiberglass/L1AK_02/L1AK_02_ZS_0503/ALM</t>
  </si>
  <si>
    <t>[default]SPG/Line 1/Fiberglass/L1LIW_05/L1LIW_05_VFD_02//VFD_FLT/Fault/ALM</t>
  </si>
  <si>
    <t>[default]SPG/Line 1/Fiberglass/L1AK_01/L1AK_01_ZS_0501/ALM</t>
  </si>
  <si>
    <t>[default]SPG/Line 1/Fiberglass/L1AK_01/L1AK_01_ZS_0502/ALM</t>
  </si>
  <si>
    <t>[default]SPG/Line 1/Liquid/L1XV_09/L1XV_09_ZSO_0712/ALM</t>
  </si>
  <si>
    <t>[default]SPG/Line 1/Liquid/L1XV_09/L1XV_09_ZSC_0712/ALM</t>
  </si>
  <si>
    <t>Mixer</t>
  </si>
  <si>
    <t>Fiberglass Receiver 6 Discharge Valve</t>
  </si>
  <si>
    <t>Fiberglass LIW Feeder 1 Helix</t>
  </si>
  <si>
    <t>Fiberglass Receiver 5 Discharge Valve</t>
  </si>
  <si>
    <t>Powder Loads 2 Filter Receiver 2 Discharge Airlock</t>
  </si>
  <si>
    <t>Powder Loads 1 Filter Receiver 1 Discharge Airlock</t>
  </si>
  <si>
    <t>Liquid Resin Batch Bin Discharge Valve</t>
  </si>
  <si>
    <t>[default]SPG/Liquid and Dust Collection/Liquid and Truck Unload/Liquid Resin/Line4_PLCConnection/ALM</t>
  </si>
  <si>
    <t>[default]SPG/Liquid and Dust Collection/Liquid and Truck Unload/Liquid Resin/Line3_PLCConnection/ALM</t>
  </si>
  <si>
    <t>[default]SPG/Liquid and Dust Collection/Liquid and Truck Unload/Liquid Resin/Line2_PLCConnection/ALM</t>
  </si>
  <si>
    <t>[default]SPG/Liquid and Dust Collection/Liquid and Truck Unload/Liquid Resin/Line1_PLCConnection/ALM</t>
  </si>
  <si>
    <t>[default]SPG/Liquid and Dust Collection/Liquid and Truck Unload/Premix Tote/PREMIX_SCL_BAD_BATCH/ALM</t>
  </si>
  <si>
    <t>[default]SPG/Liquid and Dust Collection/Liquid and Truck Unload/Premix Area/C9CP_04/C9CP_04_JL_01/ALM</t>
  </si>
  <si>
    <t>[default]SPG/Liquid and Dust Collection/Liquid and Truck Unload/Premix Area/C9CP_04/C9CP_04_HBS_01/ALM</t>
  </si>
  <si>
    <t>[default]SPG/Liquid and Dust Collection/Liquid and Truck Unload/Liquid Resin/C9PK_01/C9PK_01_ALM_0111/ALM</t>
  </si>
  <si>
    <t>[default]SPG/Liquid and Dust Collection/Liquid and Truck Unload/Liquid Resin/C9PK_01/C9PK_01_ALM_0112/ALM</t>
  </si>
  <si>
    <t>[default]SPG/Liquid and Dust Collection/Liquid and Truck Unload/Premix Tote/C9XV_11/C9XV_11_ZSO_0242/ALM</t>
  </si>
  <si>
    <t>[default]SPG/Liquid and Dust Collection/Liquid and Truck Unload/Premix Tote/C9XV_11/C9XV_11_ZSC_0242/ALM</t>
  </si>
  <si>
    <t>[default]SPG/Liquid and Dust Collection/Liquid and Truck Unload/Premix Tote/C9XV_07/C9XV_07_ZSC_0239/ALM</t>
  </si>
  <si>
    <t>[default]SPG/Liquid and Dust Collection/Liquid and Truck Unload/Premix Tote/C9XV_07/C9XV_07_ZSO_0239/ALM</t>
  </si>
  <si>
    <t>[default]SPG/Liquid and Dust Collection/Liquid and Truck Unload/Premix Tote/C9XV_10/C9XV_10_ZSO_0241/ALM</t>
  </si>
  <si>
    <t>[default]SPG/Liquid and Dust Collection/Liquid and Truck Unload/Premix Tote/C9XV_10/C9XV_10_ZSC_0241/ALM</t>
  </si>
  <si>
    <t>[default]SPG/Liquid and Dust Collection/Liquid and Truck Unload/Premix Tote/C9XV_09/C9XV_09_ZSO_0240/ALM</t>
  </si>
  <si>
    <t>[default]SPG/Liquid and Dust Collection/Liquid and Truck Unload/Premix Tote/C9XV_09/C9XV_09_ZSC_0240/ALM</t>
  </si>
  <si>
    <t>[default]SPG/Liquid and Dust Collection/Liquid and Truck Unload/Premix Tote/C9XV_05/C9XV_05_ZSO_0237/ALM</t>
  </si>
  <si>
    <t>[default]SPG/Liquid and Dust Collection/Liquid and Truck Unload/Premix Tote/C9XV_05/C9XV_05_ZSC_0237/ALM</t>
  </si>
  <si>
    <t>[default]SPG/Liquid and Dust Collection/Liquid and Truck Unload/Premix Tote/C9XV_06/C9XV_06_ZSC_0238/ALM</t>
  </si>
  <si>
    <t>[default]SPG/Liquid and Dust Collection/Liquid and Truck Unload/Premix Tote/C9XV_06/C9XV_06_ZSO_0238/ALM</t>
  </si>
  <si>
    <t>[default]SPG/Liquid and Dust Collection/Liquid and Truck Unload/Liquid Resin/C9XV_03/C9XV_03_ZSC_0103/ALM</t>
  </si>
  <si>
    <t>[default]SPG/Liquid and Dust Collection/Liquid and Truck Unload/Liquid Resin/C9XV_03/C9XV_03_ZSO_0103/ALM</t>
  </si>
  <si>
    <t>[default]SPG/Liquid and Dust Collection/Liquid and Truck Unload/Liquid Resin/C9D_01/C9D_01_LSH_0101/ALM</t>
  </si>
  <si>
    <t>[default]SPG/Liquid and Dust Collection/Liquid and Truck Unload/Liquid Resin/C9P_01/C9P_01_YE_0101/ALM</t>
  </si>
  <si>
    <t>[default]SPG/Liquid and Dust Collection/Liquid and Truck Unload/Liquid Resin/C9XV_01/C9XV_01_ZSC_0101/ALM</t>
  </si>
  <si>
    <t>[default]SPG/Liquid and Dust Collection/Liquid and Truck Unload/Liquid Resin/C9XV_01/C9XV_01_ZSO_0101/ALM</t>
  </si>
  <si>
    <t>HMI Control Panel</t>
  </si>
  <si>
    <t>Resin Tote C Dribble Valve</t>
  </si>
  <si>
    <t>Resin Tote C Isolation Valve</t>
  </si>
  <si>
    <t>Resin Tote B Dribble Valve</t>
  </si>
  <si>
    <t>Resin Tote A Dribble Valve</t>
  </si>
  <si>
    <t>Resin Tote A Isolation Valve</t>
  </si>
  <si>
    <t>Resin Tote B Isolation Valve</t>
  </si>
  <si>
    <t>Storage Tank Recirculation Valve</t>
  </si>
  <si>
    <t>Truck Unload Pump</t>
  </si>
  <si>
    <t>Truck Unload Isolation Valve</t>
  </si>
  <si>
    <t>EXTRACT</t>
  </si>
  <si>
    <t>UNIQUE NAME</t>
  </si>
  <si>
    <t>UNIQUE ID</t>
  </si>
  <si>
    <t>Tag Path Addition [Fault]</t>
  </si>
  <si>
    <t>Tag Path Addition [EQUIP]</t>
  </si>
  <si>
    <t>Concact [FAULT]</t>
  </si>
  <si>
    <t>Concact [EQUIP]</t>
  </si>
  <si>
    <t>/Fault_Description</t>
  </si>
  <si>
    <t>/Equip_Description</t>
  </si>
  <si>
    <t>[default]SPG/Liquid and Dust Collection/Central Vacuum/C9DC_02/C9DC_02_PDH_0808/ALM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</si>
</sst>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ont="1" applyFill="1"/>
    <xf numFmtId="0" fontId="0" fillId="0" borderId="0" xfId="0" applyFont="1"/>
    <xf numFmtId="0" fontId="0" fillId="0" borderId="0" xfId="0" applyFill="1"/>
    <xf numFmtId="0" fontId="0" fillId="0" borderId="0" xfId="0" applyNumberFormat="1"/>
    <xf numFmtId="0" fontId="0" fillId="0" borderId="0" xfId="0" applyNumberFormat="1" applyFill="1"/>
    <xf numFmtId="0" fontId="1" fillId="7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8" borderId="0" xfId="0" applyFont="1" applyFill="1"/>
    <xf numFmtId="0" fontId="0" fillId="8" borderId="0" xfId="0" applyFill="1"/>
    <xf numFmtId="0" fontId="0" fillId="8" borderId="0" xfId="0" applyNumberFormat="1" applyFill="1"/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/>
    <xf numFmtId="14" fontId="0" fillId="0" borderId="0" xfId="0" applyNumberFormat="1"/>
    <xf numFmtId="0" fontId="1" fillId="9" borderId="3" xfId="0" applyFont="1" applyFill="1" applyBorder="1"/>
    <xf numFmtId="0" fontId="1" fillId="9" borderId="4" xfId="0" applyFont="1" applyFill="1" applyBorder="1"/>
    <xf numFmtId="0" fontId="1" fillId="7" borderId="2" xfId="0" applyFont="1" applyFill="1" applyBorder="1"/>
    <xf numFmtId="0" fontId="2" fillId="0" borderId="0" xfId="0" applyFont="1" applyFill="1" applyAlignment="1">
      <alignment horizontal="center"/>
    </xf>
    <xf numFmtId="0" fontId="1" fillId="0" borderId="3" xfId="0" applyFont="1" applyFill="1" applyBorder="1"/>
    <xf numFmtId="0" fontId="1" fillId="0" borderId="4" xfId="0" applyFont="1" applyFill="1" applyBorder="1"/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0" fillId="0" borderId="0" xfId="0" applyFill="1" applyAlignment="1">
      <alignment horizontal="left"/>
    </xf>
    <xf numFmtId="0" fontId="2" fillId="0" borderId="0" xfId="0" applyFont="1" applyFill="1"/>
    <xf numFmtId="0" fontId="1" fillId="0" borderId="3" xfId="0" applyFont="1" applyFill="1" applyBorder="1"/>
    <xf numFmtId="0" fontId="1" fillId="0" borderId="4" xfId="0" applyFont="1" applyFill="1" applyBorder="1"/>
    <xf numFmtId="0" fontId="2" fillId="0" borderId="5" xfId="0" applyFont="1" applyBorder="1"/>
    <xf numFmtId="0" fontId="1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1" fillId="0" borderId="0" xfId="0" applyNumberFormat="1" applyFont="1" applyFill="1" applyBorder="1" applyAlignment="1">
      <alignment horizontal="left"/>
    </xf>
    <xf numFmtId="0" fontId="2" fillId="0" borderId="0" xfId="0" applyFont="1" applyFill="1" applyBorder="1"/>
    <xf numFmtId="0" fontId="0" fillId="11" borderId="0" xfId="0" applyFill="1"/>
    <xf numFmtId="0" fontId="2" fillId="11" borderId="6" xfId="0" applyFont="1" applyFill="1" applyBorder="1"/>
    <xf numFmtId="0" fontId="2" fillId="11" borderId="0" xfId="0" applyFont="1" applyFill="1" applyBorder="1"/>
    <xf numFmtId="0" fontId="1" fillId="11" borderId="3" xfId="0" applyFont="1" applyFill="1" applyBorder="1"/>
    <xf numFmtId="0" fontId="0" fillId="11" borderId="0" xfId="0" applyNumberFormat="1" applyFill="1"/>
    <xf numFmtId="0" fontId="1" fillId="0" borderId="12" xfId="0" applyFont="1" applyFill="1" applyBorder="1"/>
    <xf numFmtId="0" fontId="1" fillId="11" borderId="12" xfId="0" applyFont="1" applyFill="1" applyBorder="1"/>
    <xf numFmtId="0" fontId="1" fillId="0" borderId="13" xfId="0" applyFont="1" applyFill="1" applyBorder="1"/>
    <xf numFmtId="0" fontId="0" fillId="0" borderId="7" xfId="0" applyFill="1" applyBorder="1"/>
    <xf numFmtId="0" fontId="0" fillId="0" borderId="0" xfId="0" applyFill="1" applyBorder="1"/>
    <xf numFmtId="0" fontId="0" fillId="10" borderId="0" xfId="0" applyFill="1" applyBorder="1"/>
    <xf numFmtId="0" fontId="0" fillId="0" borderId="8" xfId="0" applyFill="1" applyBorder="1"/>
    <xf numFmtId="0" fontId="0" fillId="0" borderId="7" xfId="0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10" borderId="0" xfId="0" applyNumberFormat="1" applyFill="1" applyBorder="1"/>
    <xf numFmtId="0" fontId="0" fillId="0" borderId="0" xfId="0" applyNumberFormat="1" applyFill="1" applyBorder="1"/>
    <xf numFmtId="0" fontId="0" fillId="0" borderId="8" xfId="0" applyNumberFormat="1" applyFill="1" applyBorder="1"/>
    <xf numFmtId="0" fontId="0" fillId="0" borderId="9" xfId="0" applyNumberFormat="1" applyFill="1" applyBorder="1" applyAlignment="1">
      <alignment horizontal="left"/>
    </xf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/>
    <xf numFmtId="0" fontId="0" fillId="10" borderId="10" xfId="0" applyNumberFormat="1" applyFill="1" applyBorder="1"/>
    <xf numFmtId="0" fontId="0" fillId="0" borderId="10" xfId="0" applyNumberFormat="1" applyFill="1" applyBorder="1"/>
    <xf numFmtId="0" fontId="0" fillId="0" borderId="11" xfId="0" applyNumberFormat="1" applyFill="1" applyBorder="1"/>
  </cellXfs>
  <cellStyles count="1">
    <cellStyle name="Normal" xfId="0" builtinId="0"/>
  </cellStyles>
  <dxfs count="167">
    <dxf>
      <numFmt numFmtId="0" formatCode="General"/>
    </dxf>
    <dxf>
      <numFmt numFmtId="0" formatCode="General"/>
      <fill>
        <patternFill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theme="4" tint="0.39997558519241921"/>
        </patternFill>
      </fill>
    </dxf>
    <dxf>
      <numFmt numFmtId="0" formatCode="General"/>
      <fill>
        <patternFill patternType="none">
          <fgColor indexed="64"/>
          <bgColor theme="4" tint="0.3999755851924192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theme="4" tint="0.39997558519241921"/>
        </patternFill>
      </fill>
    </dxf>
    <dxf>
      <numFmt numFmtId="0" formatCode="General"/>
      <fill>
        <patternFill patternType="none">
          <fgColor indexed="64"/>
          <bgColor theme="4" tint="0.3999755851924192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4" tint="0.59999389629810485"/>
        </patternFill>
      </fill>
    </dxf>
    <dxf>
      <numFmt numFmtId="0" formatCode="General"/>
      <fill>
        <patternFill patternType="solid">
          <fgColor indexed="64"/>
          <bgColor theme="4" tint="0.5999938962981048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4" tint="0.59999389629810485"/>
        </patternFill>
      </fill>
    </dxf>
    <dxf>
      <numFmt numFmtId="0" formatCode="General"/>
      <fill>
        <patternFill patternType="solid">
          <fgColor indexed="64"/>
          <bgColor theme="4" tint="0.5999938962981048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left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63EB08C-F614-4363-9A94-34A63B96661B}" name="Table14" displayName="Table14" ref="A1:G10" totalsRowShown="0" headerRowDxfId="166" dataDxfId="164" headerRowBorderDxfId="165" tableBorderDxfId="163">
  <autoFilter ref="A1:G10" xr:uid="{A63EB08C-F614-4363-9A94-34A63B96661B}"/>
  <tableColumns count="7">
    <tableColumn id="1" xr3:uid="{5C8E11C8-AC46-46F2-8367-4BF61BE7988E}" name="WINDOWS" dataDxfId="162"/>
    <tableColumn id="2" xr3:uid="{51F81D17-A315-4B4F-BDE2-F8E81C6BB479}" name="NOTES" dataDxfId="161"/>
    <tableColumn id="3" xr3:uid="{DDBF06D0-4764-475C-AD90-9A93BC754E10}" name="Alarm_Count" dataDxfId="160"/>
    <tableColumn id="4" xr3:uid="{C38714DF-91E8-4514-92EE-705C773F5452}" name="DATA Table Prepped? (Y/N)" dataDxfId="159"/>
    <tableColumn id="5" xr3:uid="{6440ECF9-F2DB-4D59-A775-ACCE98991DC2}" name="EXTRACT" dataDxfId="158"/>
    <tableColumn id="6" xr3:uid="{8B949A8A-5038-4AEB-84CC-534390699E85}" name="Imported" dataDxfId="157"/>
    <tableColumn id="7" xr3:uid="{03D69291-282C-4955-AFB6-3AA218679D0E}" name="Deleted" dataDxfId="15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E01A803-B579-4DB0-B036-3CC129F6FF56}" name="Table13451112" displayName="Table13451112" ref="A1:P67" totalsRowShown="0" headerRowDxfId="20" dataDxfId="19">
  <autoFilter ref="A1:P67" xr:uid="{4B01D541-A554-4F7C-A20D-1A2B58652C6E}"/>
  <tableColumns count="16">
    <tableColumn id="1" xr3:uid="{BD910279-4973-4A9F-837A-65236D6FBFDB}" name="WINDOWS" dataDxfId="18"/>
    <tableColumn id="2" xr3:uid="{47465D13-434D-4F0C-8A97-A85F93D8AE34}" name="NOTES" dataDxfId="17"/>
    <tableColumn id="3" xr3:uid="{49F06433-5543-4FB4-AE9A-EC87E9E94BB8}" name="Alarm_Count" dataDxfId="16"/>
    <tableColumn id="4" xr3:uid="{8B18AEF4-5175-4825-B244-ACE6897D5EAB}" name="Alarm_Name" dataDxfId="15"/>
    <tableColumn id="13" xr3:uid="{C6670B2C-5EC4-4CF2-BBE6-A84493399422}" name="UNIQUE NAME" dataDxfId="14">
      <calculatedColumnFormula>CONCATENATE(Table13451112[[#This Row],[WINDOWS]],"_",Table13451112[[#This Row],[Alarm_Name]])</calculatedColumnFormula>
    </tableColumn>
    <tableColumn id="12" xr3:uid="{8B9A5F81-2535-4410-9286-60EDCC970582}" name="UNIQUE ID" dataDxfId="13">
      <calculatedColumnFormula>_xlfn.CONCAT(LEFT(A2,5),MID(A2,6,4),"-",COUNTIF($A$2:A2,A2))</calculatedColumnFormula>
    </tableColumn>
    <tableColumn id="5" xr3:uid="{612FEDE6-E2EE-4982-8025-F242763FBE13}" name="PATH" dataDxfId="12"/>
    <tableColumn id="14" xr3:uid="{551BA654-938D-4DD7-B36F-1BE31EF9E47E}" name="Tag Path Addition [Fault]" dataDxfId="11">
      <calculatedColumnFormula>Table13451112[[#Headers],[/Fault_Description]]</calculatedColumnFormula>
    </tableColumn>
    <tableColumn id="7" xr3:uid="{7AEAE93A-1D00-43D8-9F42-7CE05C3129C9}" name="Concact [FAULT]" dataDxfId="10">
      <calculatedColumnFormula>_xlfn.CONCAT(Table13451112[[#This Row],[PATH]],Table13451112[[#This Row],[Tag Path Addition '[Fault']]])</calculatedColumnFormula>
    </tableColumn>
    <tableColumn id="11" xr3:uid="{18ADE628-C797-4182-9258-9BC825DC580C}" name="/Fault_Description" dataDxfId="9"/>
    <tableColumn id="16" xr3:uid="{0FEF2799-91F8-412E-9CCF-7CB9E3555519}" name="Tag Path Addition [EQUIP]" dataDxfId="8">
      <calculatedColumnFormula>Table13451112[[#Headers],[/Equip_Description]]</calculatedColumnFormula>
    </tableColumn>
    <tableColumn id="15" xr3:uid="{756B3311-89CE-4027-B0F8-208989930C8B}" name="Concact [EQUIP]" dataDxfId="7">
      <calculatedColumnFormula>_xlfn.CONCAT(Table13451112[[#This Row],[PATH]],Table13451112[[#This Row],[Tag Path Addition '[EQUIP']]])</calculatedColumnFormula>
    </tableColumn>
    <tableColumn id="6" xr3:uid="{E278D64E-004E-41FA-9458-4A3FCB93C42B}" name="/Equip_Description" dataDxfId="6"/>
    <tableColumn id="8" xr3:uid="{5D3B1801-FAC7-4D84-BAF1-6DAD0BE35227}" name="Exported" dataDxfId="5"/>
    <tableColumn id="9" xr3:uid="{74799FA9-112F-42D7-A04C-C50A91985329}" name="Imported" dataDxfId="4"/>
    <tableColumn id="10" xr3:uid="{B91FD3B3-3158-462E-A51B-9DC894A68B43}" name="Deleted" dataDxfId="3"/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46B8388-DAEF-4492-B8D1-940BB9B8A785}" name="Table134614" displayName="Table134614" ref="A1:L252" totalsRowShown="0" headerRowDxfId="2">
  <autoFilter ref="A1:L252" xr:uid="{4B01D541-A554-4F7C-A20D-1A2B58652C6E}"/>
  <tableColumns count="12">
    <tableColumn id="1" xr3:uid="{ADC15068-3197-42E7-863F-AA7ED14A7322}" name="WINDOWS"/>
    <tableColumn id="2" xr3:uid="{C3C4E09F-903B-4BA1-BA9B-FEE471DE6F71}" name="NOTES"/>
    <tableColumn id="3" xr3:uid="{99FCFD57-7CA1-4024-A2C3-CD19271557BD}" name="Alarm_Count"/>
    <tableColumn id="4" xr3:uid="{3B096CFC-60B4-4412-9717-8EF86CB165DF}" name="Alarm_Name"/>
    <tableColumn id="5" xr3:uid="{A9022951-8C95-4F9B-8E15-F5EF3A266ED3}" name="Alm_Description"/>
    <tableColumn id="11" xr3:uid="{C0A0E3FF-9A8A-471A-B035-9ECC62964867}" name="CONCACT" dataDxfId="1">
      <calculatedColumnFormula>CONCATENATE(Table134614[[#This Row],[Alarm_Name]],Table134614[[#This Row],[Alm_Description]])</calculatedColumnFormula>
    </tableColumn>
    <tableColumn id="6" xr3:uid="{92C9DDA5-4D00-48C0-BCC8-171112B2873E}" name="PATH" dataDxfId="0">
      <calculatedColumnFormula>CONCATENATE(Table134614[[#This Row],[Alarm_Name]],Table134614[[#This Row],[Alm_Description]])</calculatedColumnFormula>
    </tableColumn>
    <tableColumn id="7" xr3:uid="{6DFDD3A5-5950-407C-B236-BA088F39DAFB}" name="Alm_Description2"/>
    <tableColumn id="8" xr3:uid="{9EB6A3C5-1F31-424B-9CBB-7C7046FCD701}" name="Description"/>
    <tableColumn id="12" xr3:uid="{D95C2786-3754-475E-90FA-A9D6C36253A1}" name="Exported"/>
    <tableColumn id="9" xr3:uid="{6EE14CC5-8EE6-421E-AFDC-804DB4B32A8B}" name="Imported"/>
    <tableColumn id="10" xr3:uid="{A1C5EE58-ECC5-48C1-911A-6AFB3BF9CF1D}" name="Deleted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0BBF54-C971-4C76-9E90-C404537E620E}" name="Table1346" displayName="Table1346" ref="A1:P25" totalsRowShown="0" headerRowDxfId="155" dataDxfId="154">
  <autoFilter ref="A1:P25" xr:uid="{4B01D541-A554-4F7C-A20D-1A2B58652C6E}"/>
  <tableColumns count="16">
    <tableColumn id="1" xr3:uid="{C4C559AE-3587-4335-9911-A6A35224E182}" name="WINDOWS" dataDxfId="153"/>
    <tableColumn id="12" xr3:uid="{2EAEB2F0-49EE-491D-8AAB-D63EF8F22F39}" name="NOTES" dataDxfId="152"/>
    <tableColumn id="16" xr3:uid="{F19DC2DF-D98C-483A-91D3-C0D64A0D22C1}" name="Alarm_Count" dataDxfId="151"/>
    <tableColumn id="13" xr3:uid="{1CE26D32-DF6D-4812-A009-839D76DCD717}" name="Alarm_Name" dataDxfId="150"/>
    <tableColumn id="15" xr3:uid="{24F3C623-D992-4B03-ABD5-0AC0B56EF2DE}" name="UNIQUE NAME" dataDxfId="149">
      <calculatedColumnFormula>CONCATENATE(Table1346[[#This Row],[WINDOWS]],"_",Table1346[[#This Row],[Alarm_Name]])</calculatedColumnFormula>
    </tableColumn>
    <tableColumn id="14" xr3:uid="{339186F0-105A-4F3F-8601-15B8F8FC3373}" name="UNIQUE ID" dataDxfId="148">
      <calculatedColumnFormula>_xlfn.CONCAT(LEFT(A2,3),RIGHT(A2,3),"-",COUNTIF($A$2:A2,A2))</calculatedColumnFormula>
    </tableColumn>
    <tableColumn id="5" xr3:uid="{51D98479-01E4-4866-963E-D2DF8F3628AF}" name="PATH" dataDxfId="147"/>
    <tableColumn id="17" xr3:uid="{E562F99A-3885-426A-A504-84B087B6B6C5}" name="Tag Path Addition [Fault]" dataDxfId="146">
      <calculatedColumnFormula>Table1346[[#Headers],[/Fault_Description]]</calculatedColumnFormula>
    </tableColumn>
    <tableColumn id="21" xr3:uid="{1DFD163A-DD55-4431-9CC9-E7487F47F4C3}" name="Concact [FAULT]" dataDxfId="145">
      <calculatedColumnFormula>_xlfn.CONCAT(Table1346[[#This Row],[PATH]],Table1346[[#This Row],[Tag Path Addition '[Fault']]])</calculatedColumnFormula>
    </tableColumn>
    <tableColumn id="11" xr3:uid="{FF7E8E3D-9494-4970-9B6C-D1BE51AB9C8A}" name="/Fault_Description" dataDxfId="144"/>
    <tableColumn id="18" xr3:uid="{9A224AD9-5398-452B-B6A9-9EB73003C14F}" name="Tag Path Addition [EQUIP]" dataDxfId="143">
      <calculatedColumnFormula>Table1346[[#Headers],[/Equip_Description]]</calculatedColumnFormula>
    </tableColumn>
    <tableColumn id="22" xr3:uid="{8E4177F2-001B-432D-B97A-166775D2A870}" name="Concact [EQUIP]" dataDxfId="142">
      <calculatedColumnFormula>_xlfn.CONCAT(Table1346[[#This Row],[PATH]],Table1346[[#This Row],[Tag Path Addition '[EQUIP']]])</calculatedColumnFormula>
    </tableColumn>
    <tableColumn id="6" xr3:uid="{038A6512-1074-4BE6-936D-10E4F3E637E0}" name="/Equip_Description" dataDxfId="141"/>
    <tableColumn id="8" xr3:uid="{1F41E5D4-588A-479A-9ADF-B2D8648FC6A7}" name="Exported" dataDxfId="140"/>
    <tableColumn id="9" xr3:uid="{0FED3032-E575-4809-9495-8415535A0647}" name="Imported" dataDxfId="139"/>
    <tableColumn id="10" xr3:uid="{B063BBFA-1A24-4417-BBF6-6AE6A8A1DCD9}" name="Deleted" dataDxfId="138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13443B-C86A-48AE-98A6-32701B2DDB43}" name="Table13467" displayName="Table13467" ref="A1:P14" totalsRowShown="0" headerRowDxfId="137" dataDxfId="136">
  <autoFilter ref="A1:P14" xr:uid="{4B01D541-A554-4F7C-A20D-1A2B58652C6E}"/>
  <tableColumns count="16">
    <tableColumn id="1" xr3:uid="{69C839C4-749C-411B-A50E-038B18D72394}" name="WINDOWS" dataDxfId="135"/>
    <tableColumn id="2" xr3:uid="{F5E0967E-DE40-47E9-917D-59AC628B0453}" name="NOTES" dataDxfId="134"/>
    <tableColumn id="3" xr3:uid="{32F23E1A-D11F-41A3-BC9A-EDEBF02CF8E6}" name="Alarm_Count" dataDxfId="133"/>
    <tableColumn id="4" xr3:uid="{AE60E0CC-0BD2-4D19-850F-B2872FAAE21D}" name="Alarm_Name" dataDxfId="132"/>
    <tableColumn id="14" xr3:uid="{9F442ABA-5BCA-4A7E-91D0-B7A162875605}" name="UNIQUE NAME" dataDxfId="131">
      <calculatedColumnFormula>CONCATENATE(Table13467[[#This Row],[WINDOWS]],"_",Table13467[[#This Row],[Alarm_Name]])</calculatedColumnFormula>
    </tableColumn>
    <tableColumn id="13" xr3:uid="{D59ABF07-535D-429E-AE60-D14CA6E068C9}" name="UNIQUE ID" dataDxfId="130">
      <calculatedColumnFormula>_xlfn.CONCAT(LEFT(A2,5),MID(A2,6,4),"-",COUNTIF($A$2:A2,A2))</calculatedColumnFormula>
    </tableColumn>
    <tableColumn id="5" xr3:uid="{6454AFFA-79E3-4F78-8A0E-C660037FE78F}" name="PATH" dataDxfId="129"/>
    <tableColumn id="12" xr3:uid="{1A94A972-FE84-4BA1-9DB0-0D79F58319C8}" name="Tag Path Addition [Fault]" dataDxfId="128">
      <calculatedColumnFormula>Table1346[[#Headers],[/Fault_Description]]</calculatedColumnFormula>
    </tableColumn>
    <tableColumn id="7" xr3:uid="{7DC958E1-BA38-44A5-84A9-0385845E6FDE}" name="Concact [FAULT]" dataDxfId="127">
      <calculatedColumnFormula>_xlfn.CONCAT(Table13467[[#This Row],[PATH]],Table13467[[#This Row],[Tag Path Addition '[Fault']]])</calculatedColumnFormula>
    </tableColumn>
    <tableColumn id="11" xr3:uid="{68FAF4A0-E02B-4CA4-A87E-262A99261A16}" name="/Fault_Description" dataDxfId="126"/>
    <tableColumn id="16" xr3:uid="{A0D998EC-7826-4C07-B9F7-25342B8AE7C5}" name="Tag Path Addition [EQUIP]" dataDxfId="125">
      <calculatedColumnFormula>Table13467[[#Headers],[/Equip_Description]]</calculatedColumnFormula>
    </tableColumn>
    <tableColumn id="15" xr3:uid="{7A78D4C1-3174-47A1-B05C-0767419D9A09}" name="Concact [EQUIP]" dataDxfId="124">
      <calculatedColumnFormula>_xlfn.CONCAT(Table13467[[#This Row],[PATH]],Table13467[[#This Row],[Tag Path Addition '[EQUIP']]])</calculatedColumnFormula>
    </tableColumn>
    <tableColumn id="6" xr3:uid="{E43EB675-8A97-4786-A859-DCDDB7E4EE8A}" name="/Equip_Description" dataDxfId="123"/>
    <tableColumn id="8" xr3:uid="{7A1D5973-B167-4BDC-AF25-9016992AE706}" name="Exported" dataDxfId="122"/>
    <tableColumn id="9" xr3:uid="{0B43169B-7C6E-412B-8359-3302A77C81DF}" name="Imported" dataDxfId="121"/>
    <tableColumn id="10" xr3:uid="{7CDE2B94-A616-45FD-890B-47BD59E2DD1C}" name="Deleted" dataDxfId="120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7C7DAB-E4B4-4E54-B7BF-D24287FE51E7}" name="Table134678" displayName="Table134678" ref="A1:P63" totalsRowShown="0" headerRowDxfId="119" dataDxfId="118">
  <autoFilter ref="A1:P63" xr:uid="{4B01D541-A554-4F7C-A20D-1A2B58652C6E}"/>
  <sortState xmlns:xlrd2="http://schemas.microsoft.com/office/spreadsheetml/2017/richdata2" ref="A2:P62">
    <sortCondition ref="D1:D62"/>
  </sortState>
  <tableColumns count="16">
    <tableColumn id="1" xr3:uid="{A017C6B2-FDF3-4946-A0C2-AB2D9C10C872}" name="WINDOWS" dataDxfId="117"/>
    <tableColumn id="2" xr3:uid="{817FBA86-9208-43C4-A2E1-E24C1BB82ECE}" name="NOTES" dataDxfId="116"/>
    <tableColumn id="3" xr3:uid="{2AEF24FC-EC3C-490F-9F20-5AB51F705B05}" name="Alarm_Count" dataDxfId="115"/>
    <tableColumn id="4" xr3:uid="{74DD3594-4A52-43A7-ACFD-B3423187B191}" name="Alarm_Name" dataDxfId="114"/>
    <tableColumn id="13" xr3:uid="{7234DFB1-6BBB-4EF2-A2E3-F154490674E9}" name="UNIQUE NAME" dataDxfId="113">
      <calculatedColumnFormula>CONCATENATE(Table134678[[#This Row],[WINDOWS]],"_",Table134678[[#This Row],[Alarm_Name]])</calculatedColumnFormula>
    </tableColumn>
    <tableColumn id="12" xr3:uid="{349940AC-5261-46E5-B368-A22213D273F0}" name="UNIQUE ID" dataDxfId="112">
      <calculatedColumnFormula>_xlfn.CONCAT(LEFT(A2,5),MID(A2,6,4),"-",COUNTIF($A$2:A2,A2))</calculatedColumnFormula>
    </tableColumn>
    <tableColumn id="5" xr3:uid="{5F6F1929-721F-4BB3-A24F-71CE8E9A256B}" name="PATH" dataDxfId="111"/>
    <tableColumn id="14" xr3:uid="{064BACEA-43DE-4206-8809-7C9301607CFC}" name="Tag Path Addition [Fault]" dataDxfId="110">
      <calculatedColumnFormula>Table134678[[#Headers],[/Fault_Description]]</calculatedColumnFormula>
    </tableColumn>
    <tableColumn id="7" xr3:uid="{128E8A93-582D-4B97-A67C-D345B61DE9FE}" name="Concact [FAULT]" dataDxfId="109">
      <calculatedColumnFormula>_xlfn.CONCAT(Table134678[[#This Row],[PATH]],Table134678[[#This Row],[Tag Path Addition '[Fault']]])</calculatedColumnFormula>
    </tableColumn>
    <tableColumn id="11" xr3:uid="{BFABB895-35BE-4B8F-9C26-9188C795FC1A}" name="/Fault_Description" dataDxfId="108"/>
    <tableColumn id="16" xr3:uid="{76929876-F2A4-424D-92D3-D1D26C678FC4}" name="Tag Path Addition [EQUIP]" dataDxfId="107">
      <calculatedColumnFormula>Table134678[[#Headers],[/Equip_Description]]</calculatedColumnFormula>
    </tableColumn>
    <tableColumn id="15" xr3:uid="{6EC5EEE1-6281-4D2A-86C3-C9491D0C6FAF}" name="Concact [EQUIP]" dataDxfId="106">
      <calculatedColumnFormula>_xlfn.CONCAT(Table134678[[#This Row],[PATH]],Table134678[[#This Row],[Tag Path Addition '[EQUIP']]])</calculatedColumnFormula>
    </tableColumn>
    <tableColumn id="6" xr3:uid="{27BEB500-ED12-401A-BBD5-EC9E290E46E2}" name="/Equip_Description" dataDxfId="105"/>
    <tableColumn id="8" xr3:uid="{AEEE9BA2-D9B7-4D1A-8EFE-3BAD9573322C}" name="Exported" dataDxfId="104"/>
    <tableColumn id="9" xr3:uid="{716828FA-E90F-4F85-9EE1-F36DAA95595C}" name="Imported" dataDxfId="103"/>
    <tableColumn id="10" xr3:uid="{0BEFCF6C-AA98-421C-B29D-75E88862433C}" name="Deleted" dataDxfId="102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9817A7-E9A5-402D-AA1D-C84B31AF66AB}" name="Table1346789" displayName="Table1346789" ref="A1:P25" totalsRowShown="0" headerRowDxfId="101" dataDxfId="100">
  <autoFilter ref="A1:P25" xr:uid="{4B01D541-A554-4F7C-A20D-1A2B58652C6E}"/>
  <tableColumns count="16">
    <tableColumn id="1" xr3:uid="{10B7AF59-CB24-4BB1-89C0-FC1FF49111A9}" name="WINDOWS" dataDxfId="99"/>
    <tableColumn id="2" xr3:uid="{C6A1AC0A-602E-40B3-A686-BF058E01FB35}" name="NOTES" dataDxfId="98"/>
    <tableColumn id="3" xr3:uid="{75C626FA-6B3E-4C1B-B6AD-4229FA32CAE0}" name="Alarm_Count" dataDxfId="97"/>
    <tableColumn id="4" xr3:uid="{CC836428-08F5-47DE-9017-0C38D7E4922A}" name="Alarm_Name" dataDxfId="96"/>
    <tableColumn id="13" xr3:uid="{F9EB6E69-783A-4873-8C68-79806DEF83A2}" name="UNIQUE NAME" dataDxfId="95">
      <calculatedColumnFormula>CONCATENATE(Table1346789[[#This Row],[WINDOWS]],"_",Table1346789[[#This Row],[Alarm_Name]])</calculatedColumnFormula>
    </tableColumn>
    <tableColumn id="12" xr3:uid="{8E607362-2CC2-4AE3-BAEB-B14828F40598}" name="UNIQUE ID" dataDxfId="94">
      <calculatedColumnFormula>_xlfn.CONCAT(LEFT(A2,5),MID(A2,6,4),"-",COUNTIF($A$2:A2,A2))</calculatedColumnFormula>
    </tableColumn>
    <tableColumn id="5" xr3:uid="{AA974026-0907-4C6D-8E02-79DE8BC28B30}" name="PATH" dataDxfId="93"/>
    <tableColumn id="14" xr3:uid="{3D9A28A4-0BB7-47CC-89ED-BE592C82160B}" name="Tag Path Addition [Fault]" dataDxfId="92">
      <calculatedColumnFormula>Table1346789[[#Headers],[/Fault_Description]]</calculatedColumnFormula>
    </tableColumn>
    <tableColumn id="7" xr3:uid="{9E2964C9-43FB-468F-A21E-B5BF8F9E8EDE}" name="Concact [FAULT]" dataDxfId="91">
      <calculatedColumnFormula>_xlfn.CONCAT(Table1346789[[#This Row],[PATH]],Table1346789[[#This Row],[Tag Path Addition '[Fault']]])</calculatedColumnFormula>
    </tableColumn>
    <tableColumn id="11" xr3:uid="{445D29D5-2D6D-408F-A586-5D5810BE2666}" name="/Fault_Description" dataDxfId="90"/>
    <tableColumn id="16" xr3:uid="{9DAE4045-A55F-465D-A42E-1A75226F4CB8}" name="Tag Path Addition [EQUIP]" dataDxfId="89">
      <calculatedColumnFormula>Table1346789[[#Headers],[/Equip_Description]]</calculatedColumnFormula>
    </tableColumn>
    <tableColumn id="15" xr3:uid="{76D0E53F-CF26-4121-AD04-018E9C3DCFCE}" name="Concact [EQUIP]" dataDxfId="88">
      <calculatedColumnFormula>_xlfn.CONCAT(Table1346789[[#This Row],[PATH]],Table1346789[[#This Row],[Tag Path Addition '[EQUIP']]])</calculatedColumnFormula>
    </tableColumn>
    <tableColumn id="6" xr3:uid="{361864DC-46CB-4A54-A761-0C4890D96CD7}" name="/Equip_Description" dataDxfId="87"/>
    <tableColumn id="8" xr3:uid="{129AD28F-AF6A-4544-AD4C-CE284D8D0474}" name="Exported" dataDxfId="86"/>
    <tableColumn id="9" xr3:uid="{596CC82C-7457-49E1-B71A-BF86B6616090}" name="Imported" dataDxfId="85"/>
    <tableColumn id="10" xr3:uid="{7A4BB3D3-6596-4815-98FC-94C93BD65AA8}" name="Deleted" dataDxfId="84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6062DC9-29C0-4540-BEF7-C15AACE40400}" name="Table13413" displayName="Table13413" ref="A1:P54" totalsRowShown="0" headerRowDxfId="83">
  <autoFilter ref="A1:P54" xr:uid="{4B01D541-A554-4F7C-A20D-1A2B58652C6E}"/>
  <tableColumns count="16">
    <tableColumn id="1" xr3:uid="{E27649D7-B276-4A19-A6C2-3ECA1416B140}" name="WINDOWS"/>
    <tableColumn id="2" xr3:uid="{17A73FC6-3064-47F4-A771-8743E9B4188A}" name="NOTES"/>
    <tableColumn id="3" xr3:uid="{C7313761-B342-46BE-8A21-A50BA3BF25AC}" name="Alarm_Count"/>
    <tableColumn id="4" xr3:uid="{CEA3FC98-4F5E-4A62-A0FC-5F12AEE28D42}" name="Alarm_Name"/>
    <tableColumn id="13" xr3:uid="{213196AD-8FE1-48F5-88A3-54BD1E73AFBC}" name="UNIQUE NAME" dataDxfId="82">
      <calculatedColumnFormula>CONCATENATE(Table13413[[#This Row],[WINDOWS]],"_",Table13413[[#This Row],[Alarm_Name]])</calculatedColumnFormula>
    </tableColumn>
    <tableColumn id="12" xr3:uid="{E51A98EB-8833-4C6E-9E35-5569B79E4A75}" name="UNIQUE ID" dataDxfId="81"/>
    <tableColumn id="5" xr3:uid="{BA534C12-CB56-4E3B-93EA-89D524829833}" name="PATH"/>
    <tableColumn id="14" xr3:uid="{67E28CB2-B996-4BD8-8E6B-C56C7AA6D302}" name="Tag Path Addition [Fault]" dataDxfId="80">
      <calculatedColumnFormula>Table13413[[#Headers],[/Fault_Description]]</calculatedColumnFormula>
    </tableColumn>
    <tableColumn id="7" xr3:uid="{978FF394-1AC5-42B9-B280-3A051DF04282}" name="Concact [FAULT]" dataDxfId="79">
      <calculatedColumnFormula>_xlfn.CONCAT(Table13413[[#This Row],[PATH]],Table13413[[#This Row],[Tag Path Addition '[Fault']]])</calculatedColumnFormula>
    </tableColumn>
    <tableColumn id="11" xr3:uid="{A208D595-3045-4052-A49E-2C66F2350A0E}" name="/Fault_Description" dataDxfId="78">
      <calculatedColumnFormula>CONCATENATE(Table13413[[#This Row],[Alarm_Name]],Table13413[[#This Row],[PATH]])</calculatedColumnFormula>
    </tableColumn>
    <tableColumn id="16" xr3:uid="{573E6B1E-6991-4D7E-A382-DD8F83F767CB}" name="Tag Path Addition [EQUIP]" dataDxfId="77">
      <calculatedColumnFormula>Table13413[[#Headers],[/Equip_Description]]</calculatedColumnFormula>
    </tableColumn>
    <tableColumn id="15" xr3:uid="{F6D5D694-DAC6-4A74-9301-CFFF4125E200}" name="Concact [EQUIP]" dataDxfId="76">
      <calculatedColumnFormula>_xlfn.CONCAT(Table13413[[#This Row],[PATH]],Table13413[[#This Row],[Tag Path Addition '[EQUIP']]])</calculatedColumnFormula>
    </tableColumn>
    <tableColumn id="6" xr3:uid="{D8CC7DEC-6F6A-4BB1-BE0B-ECFBAD2F887A}" name="/Equip_Description" dataDxfId="75">
      <calculatedColumnFormula>CONCATENATE(Table13413[[#This Row],[Alarm_Name]],Table13413[[#This Row],[PATH]])</calculatedColumnFormula>
    </tableColumn>
    <tableColumn id="8" xr3:uid="{B093E8D1-4014-414C-A3AF-68A41833C11A}" name="Exported"/>
    <tableColumn id="9" xr3:uid="{3B268FC3-8A52-49A1-8257-606A3AAD8B2F}" name="Imported"/>
    <tableColumn id="10" xr3:uid="{5D8E90FD-0FB4-49D9-B3CF-C43E30D3B482}" name="Deleted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5CD532-AF9E-488B-A48F-D655877AC727}" name="Table134" displayName="Table134" ref="A1:P85" totalsRowShown="0" headerRowDxfId="74" dataDxfId="73">
  <autoFilter ref="A1:P85" xr:uid="{4B01D541-A554-4F7C-A20D-1A2B58652C6E}"/>
  <tableColumns count="16">
    <tableColumn id="1" xr3:uid="{AB58466E-59B3-491D-B760-FD0621B9EF24}" name="WINDOWS" dataDxfId="72"/>
    <tableColumn id="2" xr3:uid="{232B1715-6340-4FD6-9A9F-7FD1605CEC00}" name="NOTES" dataDxfId="71"/>
    <tableColumn id="3" xr3:uid="{DF38E2DC-0A65-4282-B91C-8BDEC339E8D0}" name="Alarm_Count" dataDxfId="70"/>
    <tableColumn id="4" xr3:uid="{48681079-08F7-4FF0-9DCA-193F541C2907}" name="Alarm_Name" dataDxfId="69"/>
    <tableColumn id="13" xr3:uid="{3DB7A324-8D7A-4A1B-A5A1-D144CCE329B6}" name="UNIQUE NAME" dataDxfId="68">
      <calculatedColumnFormula>CONCATENATE(Table134[[#This Row],[WINDOWS]],"_",Table134[[#This Row],[Alarm_Name]])</calculatedColumnFormula>
    </tableColumn>
    <tableColumn id="12" xr3:uid="{57F23128-0B10-49D7-8033-45505243C97D}" name="UNIQUE ID" dataDxfId="67"/>
    <tableColumn id="5" xr3:uid="{29E27C12-6C50-43CA-96AE-00860BF9FBDB}" name="PATH" dataDxfId="66"/>
    <tableColumn id="14" xr3:uid="{A5CD4630-39EF-435A-B5F1-E220C20EE988}" name="Tag Path Addition [Fault]" dataDxfId="65">
      <calculatedColumnFormula>Table134[[#Headers],[/Fault_Description]]</calculatedColumnFormula>
    </tableColumn>
    <tableColumn id="7" xr3:uid="{0E995534-BE93-4A8E-9B18-4B5615AF4D09}" name="Concact [FAULT]" dataDxfId="64">
      <calculatedColumnFormula>_xlfn.CONCAT(Table134[[#This Row],[PATH]],Table134[[#This Row],[Tag Path Addition '[Fault']]])</calculatedColumnFormula>
    </tableColumn>
    <tableColumn id="11" xr3:uid="{82040985-C8F4-4AC2-96BC-546B4B4A8111}" name="/Fault_Description" dataDxfId="63"/>
    <tableColumn id="16" xr3:uid="{CF6319C7-879C-45B1-9D96-0B5A0FA1799C}" name="Tag Path Addition [EQUIP]" dataDxfId="62">
      <calculatedColumnFormula>Table134[[#Headers],[/Equip_Description]]</calculatedColumnFormula>
    </tableColumn>
    <tableColumn id="15" xr3:uid="{3F4113C6-0543-4105-AEB0-6DF869129F44}" name="Concact [EQUIP]" dataDxfId="61">
      <calculatedColumnFormula>_xlfn.CONCAT(Table134[[#This Row],[PATH]],Table134[[#This Row],[Tag Path Addition '[EQUIP']]])</calculatedColumnFormula>
    </tableColumn>
    <tableColumn id="6" xr3:uid="{E235E257-8CCF-416C-93E5-E8F83BB2E005}" name="/Equip_Description" dataDxfId="60"/>
    <tableColumn id="8" xr3:uid="{4FBF8451-8AB5-4C51-A3C4-492FD7598C8B}" name="Exported" dataDxfId="59"/>
    <tableColumn id="9" xr3:uid="{4DC4AFEC-F528-4986-B6C7-229BDF68B8FD}" name="Imported" dataDxfId="58"/>
    <tableColumn id="10" xr3:uid="{8ADC95B9-095E-41BB-BCA2-07AE8BF7FAF6}" name="Deleted" dataDxfId="57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E4AB94-703C-4387-BF29-9FCA7C4952CC}" name="Table1345" displayName="Table1345" ref="A1:P55" totalsRowShown="0" headerRowDxfId="56" dataDxfId="55">
  <autoFilter ref="A1:P55" xr:uid="{4B01D541-A554-4F7C-A20D-1A2B58652C6E}"/>
  <tableColumns count="16">
    <tableColumn id="1" xr3:uid="{879AB902-D7F3-4E55-B73C-BD5D1C99D773}" name="WINDOWS" dataDxfId="54"/>
    <tableColumn id="2" xr3:uid="{D3FED59B-A04D-4167-BCE4-387A47CD75EF}" name="NOTES" dataDxfId="53"/>
    <tableColumn id="3" xr3:uid="{93C93F33-CE58-42C8-B04C-599AB9270F9D}" name="Alarm_Count" dataDxfId="52"/>
    <tableColumn id="4" xr3:uid="{C59C14F1-D26B-41A9-859B-32E496E23B2D}" name="Alarm_Name" dataDxfId="51"/>
    <tableColumn id="14" xr3:uid="{B1155B14-327C-4382-88C1-7204CB1ACBFF}" name="UNIQUE NAME" dataDxfId="50">
      <calculatedColumnFormula>CONCATENATE(Table1345[[#This Row],[WINDOWS]],"_",Table1345[[#This Row],[Alarm_Name]])</calculatedColumnFormula>
    </tableColumn>
    <tableColumn id="13" xr3:uid="{222C3BE3-FF5D-4BA0-B78B-AEECDC899A36}" name="UNIQUE ID" dataDxfId="49">
      <calculatedColumnFormula>_xlfn.CONCAT(LEFT(A2,5),MID(A2,6,4),"-",COUNTIF($A$2:A2,A2))</calculatedColumnFormula>
    </tableColumn>
    <tableColumn id="5" xr3:uid="{06E18EAF-46C7-4424-9148-42A912AED3CF}" name="PATH" dataDxfId="48"/>
    <tableColumn id="12" xr3:uid="{AF4DC6DC-5E6E-4058-A38F-2209518AD7A9}" name="Tag Path Addition [Fault]" dataDxfId="47">
      <calculatedColumnFormula>Table1345[[#Headers],[/Fault_Description]]</calculatedColumnFormula>
    </tableColumn>
    <tableColumn id="7" xr3:uid="{31BAE9CC-7389-4CF5-A2A6-D39788F1A1DA}" name="Concact [FAULT]" dataDxfId="46">
      <calculatedColumnFormula>_xlfn.CONCAT(Table1345[[#This Row],[PATH]],Table1345[[#This Row],[Tag Path Addition '[Fault']]])</calculatedColumnFormula>
    </tableColumn>
    <tableColumn id="11" xr3:uid="{477208CA-8641-47DB-A1C1-DD7AB3E248FF}" name="/Fault_Description" dataDxfId="45"/>
    <tableColumn id="16" xr3:uid="{83AD35BE-BF72-4470-B233-43CDBC1DEB2D}" name="Tag Path Addition [EQUIP]" dataDxfId="44">
      <calculatedColumnFormula>Table1345[[#Headers],[/Equip_Description]]</calculatedColumnFormula>
    </tableColumn>
    <tableColumn id="15" xr3:uid="{CE999D5A-209E-4594-BBAE-E8BB1272A7CE}" name="Concact [EQUIP]" dataDxfId="43">
      <calculatedColumnFormula>_xlfn.CONCAT(Table1345[[#This Row],[PATH]],Table1345[[#This Row],[Tag Path Addition '[EQUIP']]])</calculatedColumnFormula>
    </tableColumn>
    <tableColumn id="6" xr3:uid="{0FC0D397-8952-4849-8CAC-15E032424D0A}" name="/Equip_Description" dataDxfId="42"/>
    <tableColumn id="8" xr3:uid="{901E5B8A-A075-4E6A-8C7A-63C912125F3E}" name="Exported" dataDxfId="41"/>
    <tableColumn id="9" xr3:uid="{DE73B5C8-EB07-46D0-8533-F02B2EB163E1}" name="Imported" dataDxfId="40"/>
    <tableColumn id="10" xr3:uid="{6C8BA50F-AFD8-44A1-B3F9-4EACD989B222}" name="Deleted" dataDxfId="39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890AE21-15B1-42F4-AF9B-800E4F9CB5A3}" name="Table134511" displayName="Table134511" ref="A1:P32" totalsRowShown="0" headerRowDxfId="38" dataDxfId="37">
  <autoFilter ref="A1:P32" xr:uid="{4B01D541-A554-4F7C-A20D-1A2B58652C6E}"/>
  <tableColumns count="16">
    <tableColumn id="1" xr3:uid="{10B9F597-8471-4F33-8B82-BE16DCF4EA95}" name="WINDOWS" dataDxfId="36"/>
    <tableColumn id="2" xr3:uid="{934A787A-90D7-4210-A2C6-163962D9584B}" name="NOTES" dataDxfId="35"/>
    <tableColumn id="3" xr3:uid="{035B6798-B32B-42DA-AE9F-4CC32BD882F1}" name="Alarm_Count" dataDxfId="34"/>
    <tableColumn id="4" xr3:uid="{08FDD251-2960-4E9A-815E-407F9A01DEAA}" name="Alarm_Name" dataDxfId="33"/>
    <tableColumn id="13" xr3:uid="{13A84A88-37B7-4704-910E-D09874C526BC}" name="UNIQUE NAME" dataDxfId="32">
      <calculatedColumnFormula>CONCATENATE(Table134511[[#This Row],[WINDOWS]],"_",Table134511[[#This Row],[Alarm_Name]])</calculatedColumnFormula>
    </tableColumn>
    <tableColumn id="12" xr3:uid="{B3A93329-0EF7-45DE-8CCE-A1A97EF714F1}" name="UNIQUE ID" dataDxfId="31">
      <calculatedColumnFormula>_xlfn.CONCAT(LEFT(A2,5),MID(A2,6,4),"-",COUNTIF($A$2:A2,A2))</calculatedColumnFormula>
    </tableColumn>
    <tableColumn id="5" xr3:uid="{7E70898D-3740-41DB-9AAD-7E78408B9AB1}" name="PATH" dataDxfId="30"/>
    <tableColumn id="14" xr3:uid="{04183EB1-6111-4026-AA1E-9786D87808E0}" name="Tag Path Addition [Fault]" dataDxfId="29">
      <calculatedColumnFormula>Table134511[[#Headers],[/Fault_Description]]</calculatedColumnFormula>
    </tableColumn>
    <tableColumn id="7" xr3:uid="{B77CE649-EA1B-4029-A6A0-234C01A7A2D1}" name="Concact [FAULT]" dataDxfId="28">
      <calculatedColumnFormula>_xlfn.CONCAT(Table134511[[#This Row],[PATH]],Table134511[[#This Row],[Tag Path Addition '[Fault']]])</calculatedColumnFormula>
    </tableColumn>
    <tableColumn id="11" xr3:uid="{D75093B2-5184-49C9-A961-D2A70A715B81}" name="/Fault_Description" dataDxfId="27"/>
    <tableColumn id="16" xr3:uid="{366553A0-3849-461B-9618-D527239B0CB8}" name="Tag Path Addition [EQUIP]" dataDxfId="26">
      <calculatedColumnFormula>Table134511[[#Headers],[/Equip_Description]]</calculatedColumnFormula>
    </tableColumn>
    <tableColumn id="15" xr3:uid="{18D75EDE-43E3-4F14-8654-10A81E2F6401}" name="Concact [EQUIP]" dataDxfId="25">
      <calculatedColumnFormula>_xlfn.CONCAT(Table134511[[#This Row],[PATH]],Table134511[[#This Row],[Tag Path Addition '[EQUIP']]])</calculatedColumnFormula>
    </tableColumn>
    <tableColumn id="6" xr3:uid="{09621BC1-70FD-42D2-B8DE-6622797626CF}" name="/Equip_Description" dataDxfId="24"/>
    <tableColumn id="8" xr3:uid="{573FF189-7FCB-4FC0-93BC-B376B09E77E0}" name="Exported" dataDxfId="23"/>
    <tableColumn id="9" xr3:uid="{35983C8B-DFD4-40A0-B3C4-EFADA1719846}" name="Imported" dataDxfId="22"/>
    <tableColumn id="10" xr3:uid="{5086D762-0A92-4634-B3F9-0E01C5777CE9}" name="Deleted" dataDxfId="21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4039-458E-4E09-BD14-9CBCFF550EDC}">
  <dimension ref="A1:L26"/>
  <sheetViews>
    <sheetView topLeftCell="A4" workbookViewId="0">
      <selection activeCell="C17" sqref="C17"/>
    </sheetView>
  </sheetViews>
  <sheetFormatPr defaultRowHeight="15" x14ac:dyDescent="0.25"/>
  <cols>
    <col min="2" max="2" width="88.5703125" customWidth="1"/>
    <col min="3" max="3" width="18.7109375" customWidth="1"/>
    <col min="4" max="4" width="32.85546875" customWidth="1"/>
  </cols>
  <sheetData>
    <row r="1" spans="1:12" x14ac:dyDescent="0.25">
      <c r="A1" t="s">
        <v>336</v>
      </c>
      <c r="C1" s="21">
        <v>44846</v>
      </c>
    </row>
    <row r="2" spans="1:12" x14ac:dyDescent="0.25">
      <c r="A2" s="16" t="s">
        <v>348</v>
      </c>
      <c r="B2" t="s">
        <v>412</v>
      </c>
    </row>
    <row r="3" spans="1:12" ht="15.75" thickBot="1" x14ac:dyDescent="0.3">
      <c r="B3" t="s">
        <v>413</v>
      </c>
      <c r="C3" s="22" t="s">
        <v>416</v>
      </c>
      <c r="D3" s="23" t="s">
        <v>417</v>
      </c>
    </row>
    <row r="4" spans="1:12" ht="15.75" thickBot="1" x14ac:dyDescent="0.3">
      <c r="B4" t="s">
        <v>415</v>
      </c>
      <c r="C4" s="24" t="s">
        <v>12</v>
      </c>
      <c r="D4" s="24" t="s">
        <v>13</v>
      </c>
    </row>
    <row r="5" spans="1:12" x14ac:dyDescent="0.25">
      <c r="B5" t="s">
        <v>414</v>
      </c>
    </row>
    <row r="6" spans="1:12" x14ac:dyDescent="0.25">
      <c r="C6" s="21">
        <v>44846</v>
      </c>
    </row>
    <row r="7" spans="1:12" x14ac:dyDescent="0.25">
      <c r="A7" s="16" t="s">
        <v>349</v>
      </c>
      <c r="B7" t="s">
        <v>337</v>
      </c>
    </row>
    <row r="10" spans="1:12" x14ac:dyDescent="0.25">
      <c r="A10" t="s">
        <v>338</v>
      </c>
      <c r="C10" t="s">
        <v>357</v>
      </c>
    </row>
    <row r="11" spans="1:12" x14ac:dyDescent="0.25">
      <c r="A11" t="s">
        <v>341</v>
      </c>
      <c r="B11" t="s">
        <v>342</v>
      </c>
      <c r="C11" t="s">
        <v>344</v>
      </c>
      <c r="D11" t="s">
        <v>346</v>
      </c>
    </row>
    <row r="12" spans="1:12" x14ac:dyDescent="0.25">
      <c r="B12" t="s">
        <v>343</v>
      </c>
      <c r="C12" t="s">
        <v>345</v>
      </c>
      <c r="D12" t="s">
        <v>347</v>
      </c>
    </row>
    <row r="13" spans="1:12" x14ac:dyDescent="0.25">
      <c r="A13" t="s">
        <v>351</v>
      </c>
      <c r="B13" t="s">
        <v>355</v>
      </c>
      <c r="E13" t="s">
        <v>354</v>
      </c>
      <c r="F13" t="s">
        <v>356</v>
      </c>
    </row>
    <row r="14" spans="1:12" x14ac:dyDescent="0.25">
      <c r="A14" t="s">
        <v>350</v>
      </c>
      <c r="B14" t="s">
        <v>352</v>
      </c>
      <c r="C14" t="s">
        <v>353</v>
      </c>
    </row>
    <row r="16" spans="1:12" x14ac:dyDescent="0.25">
      <c r="A16" s="1" t="s">
        <v>351</v>
      </c>
      <c r="B16" s="1" t="s">
        <v>155</v>
      </c>
      <c r="C16" s="1" t="s">
        <v>13</v>
      </c>
      <c r="D16" s="1" t="s">
        <v>358</v>
      </c>
      <c r="E16" s="1" t="s">
        <v>370</v>
      </c>
      <c r="L16" t="s">
        <v>359</v>
      </c>
    </row>
    <row r="17" spans="1:5" x14ac:dyDescent="0.25">
      <c r="A17" t="s">
        <v>339</v>
      </c>
      <c r="B17" t="s">
        <v>352</v>
      </c>
      <c r="C17" t="s">
        <v>340</v>
      </c>
      <c r="D17" t="s">
        <v>360</v>
      </c>
      <c r="E17" t="s">
        <v>340</v>
      </c>
    </row>
    <row r="18" spans="1:5" x14ac:dyDescent="0.25">
      <c r="C18" t="s">
        <v>340</v>
      </c>
      <c r="D18" t="s">
        <v>361</v>
      </c>
      <c r="E18" t="s">
        <v>340</v>
      </c>
    </row>
    <row r="19" spans="1:5" x14ac:dyDescent="0.25">
      <c r="C19" t="s">
        <v>340</v>
      </c>
      <c r="D19" t="s">
        <v>362</v>
      </c>
      <c r="E19" t="s">
        <v>340</v>
      </c>
    </row>
    <row r="20" spans="1:5" x14ac:dyDescent="0.25">
      <c r="C20" t="s">
        <v>340</v>
      </c>
      <c r="D20" t="s">
        <v>363</v>
      </c>
      <c r="E20" t="s">
        <v>340</v>
      </c>
    </row>
    <row r="21" spans="1:5" x14ac:dyDescent="0.25">
      <c r="C21" t="s">
        <v>340</v>
      </c>
      <c r="D21" t="s">
        <v>364</v>
      </c>
      <c r="E21" t="s">
        <v>340</v>
      </c>
    </row>
    <row r="22" spans="1:5" x14ac:dyDescent="0.25">
      <c r="C22" t="s">
        <v>340</v>
      </c>
      <c r="D22" t="s">
        <v>365</v>
      </c>
      <c r="E22" t="s">
        <v>340</v>
      </c>
    </row>
    <row r="23" spans="1:5" x14ac:dyDescent="0.25">
      <c r="C23" t="s">
        <v>340</v>
      </c>
      <c r="D23" t="s">
        <v>366</v>
      </c>
      <c r="E23" t="s">
        <v>340</v>
      </c>
    </row>
    <row r="24" spans="1:5" x14ac:dyDescent="0.25">
      <c r="C24" t="s">
        <v>340</v>
      </c>
      <c r="D24" t="s">
        <v>367</v>
      </c>
      <c r="E24" t="s">
        <v>340</v>
      </c>
    </row>
    <row r="25" spans="1:5" x14ac:dyDescent="0.25">
      <c r="C25" t="s">
        <v>340</v>
      </c>
      <c r="D25" t="s">
        <v>368</v>
      </c>
      <c r="E25" t="s">
        <v>340</v>
      </c>
    </row>
    <row r="26" spans="1:5" x14ac:dyDescent="0.25">
      <c r="C26" t="s">
        <v>340</v>
      </c>
      <c r="D26" t="s">
        <v>369</v>
      </c>
      <c r="E26" t="s">
        <v>340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F5F2-852B-40E0-B8D8-4CB480956AC1}">
  <dimension ref="A1:P32"/>
  <sheetViews>
    <sheetView topLeftCell="E1" zoomScale="93" zoomScaleNormal="93" workbookViewId="0">
      <pane ySplit="1" topLeftCell="A2" activePane="bottomLeft" state="frozen"/>
      <selection pane="bottomLeft" activeCell="M32" sqref="E1:M32"/>
    </sheetView>
  </sheetViews>
  <sheetFormatPr defaultRowHeight="15" x14ac:dyDescent="0.25"/>
  <cols>
    <col min="1" max="1" width="21.85546875" customWidth="1"/>
    <col min="2" max="2" width="13" customWidth="1"/>
    <col min="3" max="3" width="8.42578125" customWidth="1"/>
    <col min="4" max="4" width="43.140625" customWidth="1"/>
    <col min="5" max="5" width="26.5703125" customWidth="1"/>
    <col min="6" max="6" width="20" customWidth="1"/>
    <col min="7" max="7" width="18.140625" customWidth="1"/>
    <col min="8" max="9" width="18.140625" style="41" customWidth="1"/>
    <col min="10" max="10" width="32" style="29" customWidth="1"/>
    <col min="11" max="12" width="32" style="41" customWidth="1"/>
    <col min="13" max="13" width="33.42578125" customWidth="1"/>
    <col min="14" max="14" width="10.28515625" customWidth="1"/>
    <col min="15" max="15" width="10.5703125" customWidth="1"/>
    <col min="16" max="16" width="9.42578125" customWidth="1"/>
  </cols>
  <sheetData>
    <row r="1" spans="1:16" s="8" customFormat="1" x14ac:dyDescent="0.25">
      <c r="A1" s="20" t="s">
        <v>11</v>
      </c>
      <c r="B1" s="20" t="s">
        <v>90</v>
      </c>
      <c r="C1" s="20" t="s">
        <v>14</v>
      </c>
      <c r="D1" s="20" t="s">
        <v>22</v>
      </c>
      <c r="E1" s="1" t="s">
        <v>560</v>
      </c>
      <c r="F1" s="1" t="s">
        <v>561</v>
      </c>
      <c r="G1" s="20" t="s">
        <v>155</v>
      </c>
      <c r="H1" s="42" t="s">
        <v>562</v>
      </c>
      <c r="I1" s="43" t="s">
        <v>564</v>
      </c>
      <c r="J1" s="33" t="s">
        <v>566</v>
      </c>
      <c r="K1" s="44" t="s">
        <v>563</v>
      </c>
      <c r="L1" s="44" t="s">
        <v>565</v>
      </c>
      <c r="M1" s="27" t="s">
        <v>567</v>
      </c>
      <c r="N1" s="20" t="s">
        <v>84</v>
      </c>
      <c r="O1" s="20" t="s">
        <v>85</v>
      </c>
      <c r="P1" s="20" t="s">
        <v>86</v>
      </c>
    </row>
    <row r="2" spans="1:16" s="8" customFormat="1" x14ac:dyDescent="0.25">
      <c r="A2" s="8" t="s">
        <v>8</v>
      </c>
      <c r="B2" s="8" t="s">
        <v>152</v>
      </c>
      <c r="C2" s="8">
        <v>31</v>
      </c>
      <c r="D2" s="8" t="s">
        <v>29</v>
      </c>
      <c r="E2" s="8" t="str">
        <f>CONCATENATE(Table134511[[#This Row],[WINDOWS]],"_",Table134511[[#This Row],[Alarm_Name]])</f>
        <v>Line1_PowderRelease_Coded Alarm Triangle Individual 13</v>
      </c>
      <c r="F2" s="8" t="str">
        <f>_xlfn.CONCAT(LEFT(A2,5),MID(A2,6,4),"-",COUNTIF($A$2:A2,A2))</f>
        <v>Line1_Pow-1</v>
      </c>
      <c r="G2" s="8" t="s">
        <v>207</v>
      </c>
      <c r="H2" s="41" t="str">
        <f>Table134511[[#Headers],[/Fault_Description]]</f>
        <v>/Fault_Description</v>
      </c>
      <c r="I2" s="41" t="str">
        <f>_xlfn.CONCAT(Table134511[[#This Row],[PATH]],Table134511[[#This Row],[Tag Path Addition '[Fault']]])</f>
        <v>[default]SPG/Line 1/Hand Adds/L1EIV_04/L1EIV_04_ZSO_0454/ALM/Fault_Description</v>
      </c>
      <c r="J2" s="30" t="s">
        <v>242</v>
      </c>
      <c r="K2" s="45" t="str">
        <f>Table134511[[#Headers],[/Equip_Description]]</f>
        <v>/Equip_Description</v>
      </c>
      <c r="L2" s="45" t="str">
        <f>_xlfn.CONCAT(Table134511[[#This Row],[PATH]],Table134511[[#This Row],[Tag Path Addition '[EQUIP']]])</f>
        <v>[default]SPG/Line 1/Hand Adds/L1EIV_04/L1EIV_04_ZSO_0454/ALM/Equip_Description</v>
      </c>
      <c r="M2" s="10" t="s">
        <v>241</v>
      </c>
      <c r="N2" s="8" t="s">
        <v>154</v>
      </c>
    </row>
    <row r="3" spans="1:16" s="8" customFormat="1" x14ac:dyDescent="0.25">
      <c r="A3" s="8" t="s">
        <v>8</v>
      </c>
      <c r="B3" s="8" t="s">
        <v>152</v>
      </c>
      <c r="C3" s="8">
        <v>31</v>
      </c>
      <c r="D3" s="8" t="s">
        <v>47</v>
      </c>
      <c r="E3" s="8" t="str">
        <f>CONCATENATE(Table134511[[#This Row],[WINDOWS]],"_",Table134511[[#This Row],[Alarm_Name]])</f>
        <v>Line1_PowderRelease_Coded Alarm Triangle Individual 28</v>
      </c>
      <c r="F3" s="8" t="str">
        <f>_xlfn.CONCAT(LEFT(A3,5),MID(A3,6,4),"-",COUNTIF($A$2:A3,A3))</f>
        <v>Line1_Pow-2</v>
      </c>
      <c r="G3" s="8" t="s">
        <v>220</v>
      </c>
      <c r="H3" s="41" t="str">
        <f>Table134511[[#Headers],[/Fault_Description]]</f>
        <v>/Fault_Description</v>
      </c>
      <c r="I3" s="41" t="str">
        <f>_xlfn.CONCAT(Table134511[[#This Row],[PATH]],Table134511[[#This Row],[Tag Path Addition '[Fault']]])</f>
        <v>[default]SPG/Line 1/Powder and Adds/L1C_01/L1C_01_YE_0614/ALM/Fault_Description</v>
      </c>
      <c r="J3" s="30" t="s">
        <v>166</v>
      </c>
      <c r="K3" s="45" t="str">
        <f>Table134511[[#Headers],[/Equip_Description]]</f>
        <v>/Equip_Description</v>
      </c>
      <c r="L3" s="45" t="str">
        <f>_xlfn.CONCAT(Table134511[[#This Row],[PATH]],Table134511[[#This Row],[Tag Path Addition '[EQUIP']]])</f>
        <v>[default]SPG/Line 1/Powder and Adds/L1C_01/L1C_01_YE_0614/ALM/Equip_Description</v>
      </c>
      <c r="M3" s="10" t="s">
        <v>234</v>
      </c>
      <c r="N3" s="8" t="s">
        <v>154</v>
      </c>
    </row>
    <row r="4" spans="1:16" s="8" customFormat="1" x14ac:dyDescent="0.25">
      <c r="A4" s="8" t="s">
        <v>8</v>
      </c>
      <c r="B4" s="8" t="s">
        <v>152</v>
      </c>
      <c r="C4" s="8">
        <v>31</v>
      </c>
      <c r="D4" s="8" t="s">
        <v>46</v>
      </c>
      <c r="E4" s="8" t="str">
        <f>CONCATENATE(Table134511[[#This Row],[WINDOWS]],"_",Table134511[[#This Row],[Alarm_Name]])</f>
        <v>Line1_PowderRelease_Coded Alarm Triangle Individual 27</v>
      </c>
      <c r="F4" s="8" t="str">
        <f>_xlfn.CONCAT(LEFT(A4,5),MID(A4,6,4),"-",COUNTIF($A$2:A4,A4))</f>
        <v>Line1_Pow-3</v>
      </c>
      <c r="G4" s="8" t="s">
        <v>219</v>
      </c>
      <c r="H4" s="41" t="str">
        <f>Table134511[[#Headers],[/Fault_Description]]</f>
        <v>/Fault_Description</v>
      </c>
      <c r="I4" s="41" t="str">
        <f>_xlfn.CONCAT(Table134511[[#This Row],[PATH]],Table134511[[#This Row],[Tag Path Addition '[Fault']]])</f>
        <v>[default]SPG/Line 1/Powder and Adds/L1C_01/L1C_01_VSH_0601/ALM/Fault_Description</v>
      </c>
      <c r="J4" s="30" t="s">
        <v>167</v>
      </c>
      <c r="K4" s="45" t="str">
        <f>Table134511[[#Headers],[/Equip_Description]]</f>
        <v>/Equip_Description</v>
      </c>
      <c r="L4" s="45" t="str">
        <f>_xlfn.CONCAT(Table134511[[#This Row],[PATH]],Table134511[[#This Row],[Tag Path Addition '[EQUIP']]])</f>
        <v>[default]SPG/Line 1/Powder and Adds/L1C_01/L1C_01_VSH_0601/ALM/Equip_Description</v>
      </c>
      <c r="M4" s="10" t="s">
        <v>234</v>
      </c>
      <c r="N4" s="8" t="s">
        <v>154</v>
      </c>
    </row>
    <row r="5" spans="1:16" s="8" customFormat="1" x14ac:dyDescent="0.25">
      <c r="A5" s="8" t="s">
        <v>8</v>
      </c>
      <c r="B5" s="8" t="s">
        <v>152</v>
      </c>
      <c r="C5" s="8">
        <v>31</v>
      </c>
      <c r="D5" s="8" t="s">
        <v>45</v>
      </c>
      <c r="E5" s="8" t="str">
        <f>CONCATENATE(Table134511[[#This Row],[WINDOWS]],"_",Table134511[[#This Row],[Alarm_Name]])</f>
        <v>Line1_PowderRelease_Coded Alarm Triangle Individual 26</v>
      </c>
      <c r="F5" s="8" t="str">
        <f>_xlfn.CONCAT(LEFT(A5,5),MID(A5,6,4),"-",COUNTIF($A$2:A5,A5))</f>
        <v>Line1_Pow-4</v>
      </c>
      <c r="G5" s="8" t="s">
        <v>218</v>
      </c>
      <c r="H5" s="41" t="str">
        <f>Table134511[[#Headers],[/Fault_Description]]</f>
        <v>/Fault_Description</v>
      </c>
      <c r="I5" s="41" t="str">
        <f>_xlfn.CONCAT(Table134511[[#This Row],[PATH]],Table134511[[#This Row],[Tag Path Addition '[Fault']]])</f>
        <v>[default]SPG/Line 1/Powder and Adds/L1C_01/L1C_01_HS_0616/ALM/Fault_Description</v>
      </c>
      <c r="J5" s="30" t="s">
        <v>228</v>
      </c>
      <c r="K5" s="45" t="str">
        <f>Table134511[[#Headers],[/Equip_Description]]</f>
        <v>/Equip_Description</v>
      </c>
      <c r="L5" s="45" t="str">
        <f>_xlfn.CONCAT(Table134511[[#This Row],[PATH]],Table134511[[#This Row],[Tag Path Addition '[EQUIP']]])</f>
        <v>[default]SPG/Line 1/Powder and Adds/L1C_01/L1C_01_HS_0616/ALM/Equip_Description</v>
      </c>
      <c r="M5" s="10" t="s">
        <v>234</v>
      </c>
      <c r="N5" s="8" t="s">
        <v>154</v>
      </c>
    </row>
    <row r="6" spans="1:16" s="8" customFormat="1" x14ac:dyDescent="0.25">
      <c r="A6" s="8" t="s">
        <v>8</v>
      </c>
      <c r="B6" s="8" t="s">
        <v>152</v>
      </c>
      <c r="C6" s="8">
        <v>31</v>
      </c>
      <c r="D6" s="8" t="s">
        <v>75</v>
      </c>
      <c r="E6" s="8" t="str">
        <f>CONCATENATE(Table134511[[#This Row],[WINDOWS]],"_",Table134511[[#This Row],[Alarm_Name]])</f>
        <v>Line1_PowderRelease_Coded Alarm Triangle Individual 58</v>
      </c>
      <c r="F6" s="8" t="str">
        <f>_xlfn.CONCAT(LEFT(A6,5),MID(A6,6,4),"-",COUNTIF($A$2:A6,A6))</f>
        <v>Line1_Pow-5</v>
      </c>
      <c r="G6" s="8" t="s">
        <v>226</v>
      </c>
      <c r="H6" s="41" t="str">
        <f>Table134511[[#Headers],[/Fault_Description]]</f>
        <v>/Fault_Description</v>
      </c>
      <c r="I6" s="41" t="str">
        <f>_xlfn.CONCAT(Table134511[[#This Row],[PATH]],Table134511[[#This Row],[Tag Path Addition '[Fault']]])</f>
        <v>[default]SPG/Line 1/L1CP_01/L1CP_01_JL_01/ALM/Fault_Description</v>
      </c>
      <c r="J6" s="30" t="s">
        <v>189</v>
      </c>
      <c r="K6" s="45" t="str">
        <f>Table134511[[#Headers],[/Equip_Description]]</f>
        <v>/Equip_Description</v>
      </c>
      <c r="L6" s="45" t="str">
        <f>_xlfn.CONCAT(Table134511[[#This Row],[PATH]],Table134511[[#This Row],[Tag Path Addition '[EQUIP']]])</f>
        <v>[default]SPG/Line 1/L1CP_01/L1CP_01_JL_01/ALM/Equip_Description</v>
      </c>
      <c r="M6" s="10"/>
      <c r="N6" s="8" t="s">
        <v>154</v>
      </c>
    </row>
    <row r="7" spans="1:16" s="8" customFormat="1" x14ac:dyDescent="0.25">
      <c r="A7" s="8" t="s">
        <v>8</v>
      </c>
      <c r="B7" s="8" t="s">
        <v>152</v>
      </c>
      <c r="C7" s="8">
        <v>31</v>
      </c>
      <c r="D7" s="8" t="s">
        <v>74</v>
      </c>
      <c r="E7" s="8" t="str">
        <f>CONCATENATE(Table134511[[#This Row],[WINDOWS]],"_",Table134511[[#This Row],[Alarm_Name]])</f>
        <v>Line1_PowderRelease_Coded Alarm Triangle Individual 57</v>
      </c>
      <c r="F7" s="8" t="str">
        <f>_xlfn.CONCAT(LEFT(A7,5),MID(A7,6,4),"-",COUNTIF($A$2:A7,A7))</f>
        <v>Line1_Pow-6</v>
      </c>
      <c r="G7" s="8" t="s">
        <v>225</v>
      </c>
      <c r="H7" s="41" t="str">
        <f>Table134511[[#Headers],[/Fault_Description]]</f>
        <v>/Fault_Description</v>
      </c>
      <c r="I7" s="41" t="str">
        <f>_xlfn.CONCAT(Table134511[[#This Row],[PATH]],Table134511[[#This Row],[Tag Path Addition '[Fault']]])</f>
        <v>[default]SPG/Line 1/L1CP_03/L1CP_03_HBS_01/ALM/Fault_Description</v>
      </c>
      <c r="J7" s="30" t="s">
        <v>190</v>
      </c>
      <c r="K7" s="45" t="str">
        <f>Table134511[[#Headers],[/Equip_Description]]</f>
        <v>/Equip_Description</v>
      </c>
      <c r="L7" s="45" t="str">
        <f>_xlfn.CONCAT(Table134511[[#This Row],[PATH]],Table134511[[#This Row],[Tag Path Addition '[EQUIP']]])</f>
        <v>[default]SPG/Line 1/L1CP_03/L1CP_03_HBS_01/ALM/Equip_Description</v>
      </c>
      <c r="M7" s="10" t="s">
        <v>229</v>
      </c>
      <c r="N7" s="8" t="s">
        <v>154</v>
      </c>
    </row>
    <row r="8" spans="1:16" s="8" customFormat="1" x14ac:dyDescent="0.25">
      <c r="A8" s="8" t="s">
        <v>8</v>
      </c>
      <c r="B8" s="8" t="s">
        <v>152</v>
      </c>
      <c r="C8" s="8">
        <v>31</v>
      </c>
      <c r="D8" s="8" t="s">
        <v>63</v>
      </c>
      <c r="E8" s="8" t="str">
        <f>CONCATENATE(Table134511[[#This Row],[WINDOWS]],"_",Table134511[[#This Row],[Alarm_Name]])</f>
        <v>Line1_PowderRelease_Coded Alarm Triangle Individual 46</v>
      </c>
      <c r="F8" s="8" t="str">
        <f>_xlfn.CONCAT(LEFT(A8,5),MID(A8,6,4),"-",COUNTIF($A$2:A8,A8))</f>
        <v>Line1_Pow-7</v>
      </c>
      <c r="G8" s="8" t="s">
        <v>224</v>
      </c>
      <c r="H8" s="41" t="str">
        <f>Table134511[[#Headers],[/Fault_Description]]</f>
        <v>/Fault_Description</v>
      </c>
      <c r="I8" s="41" t="str">
        <f>_xlfn.CONCAT(Table134511[[#This Row],[PATH]],Table134511[[#This Row],[Tag Path Addition '[Fault']]])</f>
        <v>[default]SPG/Line 1/L1CP_01/L1CP_01_HBS_01/ALM/Fault_Description</v>
      </c>
      <c r="J8" s="30" t="s">
        <v>190</v>
      </c>
      <c r="K8" s="45" t="str">
        <f>Table134511[[#Headers],[/Equip_Description]]</f>
        <v>/Equip_Description</v>
      </c>
      <c r="L8" s="45" t="str">
        <f>_xlfn.CONCAT(Table134511[[#This Row],[PATH]],Table134511[[#This Row],[Tag Path Addition '[EQUIP']]])</f>
        <v>[default]SPG/Line 1/L1CP_01/L1CP_01_HBS_01/ALM/Equip_Description</v>
      </c>
      <c r="M8" s="10" t="s">
        <v>230</v>
      </c>
      <c r="N8" s="8" t="s">
        <v>154</v>
      </c>
    </row>
    <row r="9" spans="1:16" s="8" customFormat="1" x14ac:dyDescent="0.25">
      <c r="A9" s="8" t="s">
        <v>8</v>
      </c>
      <c r="B9" s="8" t="s">
        <v>152</v>
      </c>
      <c r="C9" s="8">
        <v>31</v>
      </c>
      <c r="D9" s="8" t="s">
        <v>44</v>
      </c>
      <c r="E9" s="8" t="str">
        <f>CONCATENATE(Table134511[[#This Row],[WINDOWS]],"_",Table134511[[#This Row],[Alarm_Name]])</f>
        <v>Line1_PowderRelease_Coded Alarm Triangle Individual 25</v>
      </c>
      <c r="F9" s="8" t="str">
        <f>_xlfn.CONCAT(LEFT(A9,5),MID(A9,6,4),"-",COUNTIF($A$2:A9,A9))</f>
        <v>Line1_Pow-8</v>
      </c>
      <c r="G9" s="8" t="s">
        <v>217</v>
      </c>
      <c r="H9" s="41" t="str">
        <f>Table134511[[#Headers],[/Fault_Description]]</f>
        <v>/Fault_Description</v>
      </c>
      <c r="I9" s="41" t="str">
        <f>_xlfn.CONCAT(Table134511[[#This Row],[PATH]],Table134511[[#This Row],[Tag Path Addition '[Fault']]])</f>
        <v>[default]SPG/Line 1/Powder Release/L1CP_08/L1CP_08_ALM_0414/ALM/Fault_Description</v>
      </c>
      <c r="J9" s="30" t="s">
        <v>236</v>
      </c>
      <c r="K9" s="45" t="str">
        <f>Table134511[[#Headers],[/Equip_Description]]</f>
        <v>/Equip_Description</v>
      </c>
      <c r="L9" s="45" t="str">
        <f>_xlfn.CONCAT(Table134511[[#This Row],[PATH]],Table134511[[#This Row],[Tag Path Addition '[EQUIP']]])</f>
        <v>[default]SPG/Line 1/Powder Release/L1CP_08/L1CP_08_ALM_0414/ALM/Equip_Description</v>
      </c>
      <c r="M9" s="10" t="s">
        <v>235</v>
      </c>
      <c r="N9" s="8" t="s">
        <v>154</v>
      </c>
    </row>
    <row r="10" spans="1:16" s="8" customFormat="1" x14ac:dyDescent="0.25">
      <c r="A10" s="8" t="s">
        <v>8</v>
      </c>
      <c r="B10" s="8" t="s">
        <v>152</v>
      </c>
      <c r="C10" s="8">
        <v>31</v>
      </c>
      <c r="D10" s="8" t="s">
        <v>32</v>
      </c>
      <c r="E10" s="8" t="str">
        <f>CONCATENATE(Table134511[[#This Row],[WINDOWS]],"_",Table134511[[#This Row],[Alarm_Name]])</f>
        <v>Line1_PowderRelease_Coded Alarm Triangle Individual 16</v>
      </c>
      <c r="F10" s="8" t="str">
        <f>_xlfn.CONCAT(LEFT(A10,5),MID(A10,6,4),"-",COUNTIF($A$2:A10,A10))</f>
        <v>Line1_Pow-9</v>
      </c>
      <c r="G10" s="8" t="s">
        <v>208</v>
      </c>
      <c r="H10" s="41" t="str">
        <f>Table134511[[#Headers],[/Fault_Description]]</f>
        <v>/Fault_Description</v>
      </c>
      <c r="I10" s="41" t="str">
        <f>_xlfn.CONCAT(Table134511[[#This Row],[PATH]],Table134511[[#This Row],[Tag Path Addition '[Fault']]])</f>
        <v>[default]SPG/Line 1/Powder Release/L1CP_08/L1CP_08_ALM_0413/ALM/Fault_Description</v>
      </c>
      <c r="J10" s="30" t="s">
        <v>239</v>
      </c>
      <c r="K10" s="45" t="str">
        <f>Table134511[[#Headers],[/Equip_Description]]</f>
        <v>/Equip_Description</v>
      </c>
      <c r="L10" s="45" t="str">
        <f>_xlfn.CONCAT(Table134511[[#This Row],[PATH]],Table134511[[#This Row],[Tag Path Addition '[EQUIP']]])</f>
        <v>[default]SPG/Line 1/Powder Release/L1CP_08/L1CP_08_ALM_0413/ALM/Equip_Description</v>
      </c>
      <c r="M10" s="10" t="s">
        <v>240</v>
      </c>
      <c r="N10" s="8" t="s">
        <v>154</v>
      </c>
    </row>
    <row r="11" spans="1:16" s="8" customFormat="1" x14ac:dyDescent="0.25">
      <c r="A11" s="8" t="s">
        <v>8</v>
      </c>
      <c r="B11" s="8" t="s">
        <v>152</v>
      </c>
      <c r="C11" s="8">
        <v>31</v>
      </c>
      <c r="D11" s="8" t="s">
        <v>28</v>
      </c>
      <c r="E11" s="8" t="str">
        <f>CONCATENATE(Table134511[[#This Row],[WINDOWS]],"_",Table134511[[#This Row],[Alarm_Name]])</f>
        <v>Line1_PowderRelease_Coded Alarm Triangle Individual 12</v>
      </c>
      <c r="F11" s="8" t="str">
        <f>_xlfn.CONCAT(LEFT(A11,5),MID(A11,6,4),"-",COUNTIF($A$2:A11,A11))</f>
        <v>Line1_Pow-10</v>
      </c>
      <c r="G11" s="8" t="s">
        <v>206</v>
      </c>
      <c r="H11" s="41" t="str">
        <f>Table134511[[#Headers],[/Fault_Description]]</f>
        <v>/Fault_Description</v>
      </c>
      <c r="I11" s="41" t="str">
        <f>_xlfn.CONCAT(Table134511[[#This Row],[PATH]],Table134511[[#This Row],[Tag Path Addition '[Fault']]])</f>
        <v>[default]SPG/Line 1/Powder Release/L1CP_08/L1CP_08_ALM_0401/ALM/Fault_Description</v>
      </c>
      <c r="J11" s="30" t="s">
        <v>185</v>
      </c>
      <c r="K11" s="45" t="str">
        <f>Table134511[[#Headers],[/Equip_Description]]</f>
        <v>/Equip_Description</v>
      </c>
      <c r="L11" s="45" t="str">
        <f>_xlfn.CONCAT(Table134511[[#This Row],[PATH]],Table134511[[#This Row],[Tag Path Addition '[EQUIP']]])</f>
        <v>[default]SPG/Line 1/Powder Release/L1CP_08/L1CP_08_ALM_0401/ALM/Equip_Description</v>
      </c>
      <c r="M11" s="10" t="s">
        <v>240</v>
      </c>
      <c r="N11" s="8" t="s">
        <v>154</v>
      </c>
    </row>
    <row r="12" spans="1:16" s="8" customFormat="1" x14ac:dyDescent="0.25">
      <c r="A12" s="8" t="s">
        <v>8</v>
      </c>
      <c r="B12" s="8" t="s">
        <v>152</v>
      </c>
      <c r="C12" s="8">
        <v>31</v>
      </c>
      <c r="D12" s="8" t="s">
        <v>25</v>
      </c>
      <c r="E12" s="8" t="str">
        <f>CONCATENATE(Table134511[[#This Row],[WINDOWS]],"_",Table134511[[#This Row],[Alarm_Name]])</f>
        <v>Line1_PowderRelease_Coded Alarm Triangle Individual 9</v>
      </c>
      <c r="F12" s="8" t="str">
        <f>_xlfn.CONCAT(LEFT(A12,5),MID(A12,6,4),"-",COUNTIF($A$2:A12,A12))</f>
        <v>Line1_Pow-11</v>
      </c>
      <c r="G12" s="8" t="s">
        <v>203</v>
      </c>
      <c r="H12" s="41" t="str">
        <f>Table134511[[#Headers],[/Fault_Description]]</f>
        <v>/Fault_Description</v>
      </c>
      <c r="I12" s="41" t="str">
        <f>_xlfn.CONCAT(Table134511[[#This Row],[PATH]],Table134511[[#This Row],[Tag Path Addition '[Fault']]])</f>
        <v>[default]SPG/Line 1/Powder Release/L1EIV_01/L1EIV_01_ZSO_0451/ALM/Fault_Description</v>
      </c>
      <c r="J12" s="30" t="s">
        <v>242</v>
      </c>
      <c r="K12" s="45" t="str">
        <f>Table134511[[#Headers],[/Equip_Description]]</f>
        <v>/Equip_Description</v>
      </c>
      <c r="L12" s="45" t="str">
        <f>_xlfn.CONCAT(Table134511[[#This Row],[PATH]],Table134511[[#This Row],[Tag Path Addition '[EQUIP']]])</f>
        <v>[default]SPG/Line 1/Powder Release/L1EIV_01/L1EIV_01_ZSO_0451/ALM/Equip_Description</v>
      </c>
      <c r="M12" s="10" t="s">
        <v>245</v>
      </c>
      <c r="N12" s="8" t="s">
        <v>154</v>
      </c>
    </row>
    <row r="13" spans="1:16" s="8" customFormat="1" x14ac:dyDescent="0.25">
      <c r="A13" s="8" t="s">
        <v>8</v>
      </c>
      <c r="B13" s="8" t="s">
        <v>152</v>
      </c>
      <c r="C13" s="8">
        <v>31</v>
      </c>
      <c r="D13" s="8" t="s">
        <v>26</v>
      </c>
      <c r="E13" s="8" t="str">
        <f>CONCATENATE(Table134511[[#This Row],[WINDOWS]],"_",Table134511[[#This Row],[Alarm_Name]])</f>
        <v>Line1_PowderRelease_Coded Alarm Triangle Individual 10</v>
      </c>
      <c r="F13" s="8" t="str">
        <f>_xlfn.CONCAT(LEFT(A13,5),MID(A13,6,4),"-",COUNTIF($A$2:A13,A13))</f>
        <v>Line1_Pow-12</v>
      </c>
      <c r="G13" s="8" t="s">
        <v>204</v>
      </c>
      <c r="H13" s="41" t="str">
        <f>Table134511[[#Headers],[/Fault_Description]]</f>
        <v>/Fault_Description</v>
      </c>
      <c r="I13" s="41" t="str">
        <f>_xlfn.CONCAT(Table134511[[#This Row],[PATH]],Table134511[[#This Row],[Tag Path Addition '[Fault']]])</f>
        <v>[default]SPG/Line 1/Powder Release/L1EIV_01/L1EIV_01_ZSC_0451/ALM/Fault_Description</v>
      </c>
      <c r="J13" s="30" t="s">
        <v>244</v>
      </c>
      <c r="K13" s="45" t="str">
        <f>Table134511[[#Headers],[/Equip_Description]]</f>
        <v>/Equip_Description</v>
      </c>
      <c r="L13" s="45" t="str">
        <f>_xlfn.CONCAT(Table134511[[#This Row],[PATH]],Table134511[[#This Row],[Tag Path Addition '[EQUIP']]])</f>
        <v>[default]SPG/Line 1/Powder Release/L1EIV_01/L1EIV_01_ZSC_0451/ALM/Equip_Description</v>
      </c>
      <c r="M13" s="10" t="s">
        <v>245</v>
      </c>
      <c r="N13" s="8" t="s">
        <v>154</v>
      </c>
    </row>
    <row r="14" spans="1:16" s="8" customFormat="1" x14ac:dyDescent="0.25">
      <c r="A14" s="8" t="s">
        <v>8</v>
      </c>
      <c r="B14" s="8" t="s">
        <v>152</v>
      </c>
      <c r="C14" s="8">
        <v>31</v>
      </c>
      <c r="D14" s="8" t="s">
        <v>27</v>
      </c>
      <c r="E14" s="8" t="str">
        <f>CONCATENATE(Table134511[[#This Row],[WINDOWS]],"_",Table134511[[#This Row],[Alarm_Name]])</f>
        <v>Line1_PowderRelease_Coded Alarm Triangle Individual 11</v>
      </c>
      <c r="F14" s="8" t="str">
        <f>_xlfn.CONCAT(LEFT(A14,5),MID(A14,6,4),"-",COUNTIF($A$2:A14,A14))</f>
        <v>Line1_Pow-13</v>
      </c>
      <c r="G14" s="8" t="s">
        <v>205</v>
      </c>
      <c r="H14" s="41" t="str">
        <f>Table134511[[#Headers],[/Fault_Description]]</f>
        <v>/Fault_Description</v>
      </c>
      <c r="I14" s="41" t="str">
        <f>_xlfn.CONCAT(Table134511[[#This Row],[PATH]],Table134511[[#This Row],[Tag Path Addition '[Fault']]])</f>
        <v>[default]SPG/Line 1/Powder Release/L1EIV_02/L1EIV_02_ZSO_0452/ALM/Fault_Description</v>
      </c>
      <c r="J14" s="30" t="s">
        <v>242</v>
      </c>
      <c r="K14" s="45" t="str">
        <f>Table134511[[#Headers],[/Equip_Description]]</f>
        <v>/Equip_Description</v>
      </c>
      <c r="L14" s="45" t="str">
        <f>_xlfn.CONCAT(Table134511[[#This Row],[PATH]],Table134511[[#This Row],[Tag Path Addition '[EQUIP']]])</f>
        <v>[default]SPG/Line 1/Powder Release/L1EIV_02/L1EIV_02_ZSO_0452/ALM/Equip_Description</v>
      </c>
      <c r="M14" s="10" t="s">
        <v>243</v>
      </c>
      <c r="N14" s="8" t="s">
        <v>154</v>
      </c>
    </row>
    <row r="15" spans="1:16" s="8" customFormat="1" x14ac:dyDescent="0.25">
      <c r="A15" s="8" t="s">
        <v>8</v>
      </c>
      <c r="B15" s="8" t="s">
        <v>152</v>
      </c>
      <c r="C15" s="8">
        <v>31</v>
      </c>
      <c r="D15" s="8" t="s">
        <v>76</v>
      </c>
      <c r="E15" s="8" t="str">
        <f>CONCATENATE(Table134511[[#This Row],[WINDOWS]],"_",Table134511[[#This Row],[Alarm_Name]])</f>
        <v>Line1_PowderRelease_Coded Alarm Triangle Individual 59</v>
      </c>
      <c r="F15" s="8" t="str">
        <f>_xlfn.CONCAT(LEFT(A15,5),MID(A15,6,4),"-",COUNTIF($A$2:A15,A15))</f>
        <v>Line1_Pow-14</v>
      </c>
      <c r="G15" s="8" t="s">
        <v>227</v>
      </c>
      <c r="H15" s="41" t="str">
        <f>Table134511[[#Headers],[/Fault_Description]]</f>
        <v>/Fault_Description</v>
      </c>
      <c r="I15" s="41" t="str">
        <f>_xlfn.CONCAT(Table134511[[#This Row],[PATH]],Table134511[[#This Row],[Tag Path Addition '[Fault']]])</f>
        <v>[default]SPG/Line 1/L1VBA_01/L1VBA_01_HS_0732/ALM/Fault_Description</v>
      </c>
      <c r="J15" s="30" t="s">
        <v>228</v>
      </c>
      <c r="K15" s="45" t="str">
        <f>Table134511[[#Headers],[/Equip_Description]]</f>
        <v>/Equip_Description</v>
      </c>
      <c r="L15" s="45" t="str">
        <f>_xlfn.CONCAT(Table134511[[#This Row],[PATH]],Table134511[[#This Row],[Tag Path Addition '[EQUIP']]])</f>
        <v>[default]SPG/Line 1/L1VBA_01/L1VBA_01_HS_0732/ALM/Equip_Description</v>
      </c>
      <c r="M15" s="10" t="s">
        <v>257</v>
      </c>
      <c r="N15" s="8" t="s">
        <v>154</v>
      </c>
    </row>
    <row r="16" spans="1:16" s="8" customFormat="1" x14ac:dyDescent="0.25">
      <c r="A16" s="8" t="s">
        <v>8</v>
      </c>
      <c r="B16" s="8" t="s">
        <v>152</v>
      </c>
      <c r="C16" s="8">
        <v>31</v>
      </c>
      <c r="D16" s="8" t="s">
        <v>53</v>
      </c>
      <c r="E16" s="8" t="str">
        <f>CONCATENATE(Table134511[[#This Row],[WINDOWS]],"_",Table134511[[#This Row],[Alarm_Name]])</f>
        <v>Line1_PowderRelease_Coded Alarm Triangle Individual 34</v>
      </c>
      <c r="F16" s="8" t="str">
        <f>_xlfn.CONCAT(LEFT(A16,5),MID(A16,6,4),"-",COUNTIF($A$2:A16,A16))</f>
        <v>Line1_Pow-15</v>
      </c>
      <c r="G16" s="8" t="s">
        <v>221</v>
      </c>
      <c r="H16" s="41" t="str">
        <f>Table134511[[#Headers],[/Fault_Description]]</f>
        <v>/Fault_Description</v>
      </c>
      <c r="I16" s="41" t="str">
        <f>_xlfn.CONCAT(Table134511[[#This Row],[PATH]],Table134511[[#This Row],[Tag Path Addition '[Fault']]])</f>
        <v>[default]SPG/Line 1/Mixer/L1VBA_01_VFD/MCY/ALM/Fault_Description</v>
      </c>
      <c r="J16" s="30" t="s">
        <v>166</v>
      </c>
      <c r="K16" s="45" t="str">
        <f>Table134511[[#Headers],[/Equip_Description]]</f>
        <v>/Equip_Description</v>
      </c>
      <c r="L16" s="45" t="str">
        <f>_xlfn.CONCAT(Table134511[[#This Row],[PATH]],Table134511[[#This Row],[Tag Path Addition '[EQUIP']]])</f>
        <v>[default]SPG/Line 1/Mixer/L1VBA_01_VFD/MCY/ALM/Equip_Description</v>
      </c>
      <c r="M16" s="10" t="s">
        <v>232</v>
      </c>
      <c r="N16" s="8" t="s">
        <v>154</v>
      </c>
    </row>
    <row r="17" spans="1:14" s="8" customFormat="1" x14ac:dyDescent="0.25">
      <c r="A17" s="8" t="s">
        <v>8</v>
      </c>
      <c r="B17" s="8" t="s">
        <v>152</v>
      </c>
      <c r="C17" s="8">
        <v>31</v>
      </c>
      <c r="D17" s="8" t="s">
        <v>54</v>
      </c>
      <c r="E17" s="8" t="str">
        <f>CONCATENATE(Table134511[[#This Row],[WINDOWS]],"_",Table134511[[#This Row],[Alarm_Name]])</f>
        <v>Line1_PowderRelease_Coded Alarm Triangle Individual 35</v>
      </c>
      <c r="F17" s="8" t="str">
        <f>_xlfn.CONCAT(LEFT(A17,5),MID(A17,6,4),"-",COUNTIF($A$2:A17,A17))</f>
        <v>Line1_Pow-16</v>
      </c>
      <c r="G17" s="8" t="s">
        <v>222</v>
      </c>
      <c r="H17" s="41" t="str">
        <f>Table134511[[#Headers],[/Fault_Description]]</f>
        <v>/Fault_Description</v>
      </c>
      <c r="I17" s="41" t="str">
        <f>_xlfn.CONCAT(Table134511[[#This Row],[PATH]],Table134511[[#This Row],[Tag Path Addition '[Fault']]])</f>
        <v>[default]SPG/Line 1/Mixer/L1VBA_01_VFD/COMM/Fault/ALM/Fault_Description</v>
      </c>
      <c r="J17" s="30" t="s">
        <v>233</v>
      </c>
      <c r="K17" s="45" t="str">
        <f>Table134511[[#Headers],[/Equip_Description]]</f>
        <v>/Equip_Description</v>
      </c>
      <c r="L17" s="45" t="str">
        <f>_xlfn.CONCAT(Table134511[[#This Row],[PATH]],Table134511[[#This Row],[Tag Path Addition '[EQUIP']]])</f>
        <v>[default]SPG/Line 1/Mixer/L1VBA_01_VFD/COMM/Fault/ALM/Equip_Description</v>
      </c>
      <c r="M17" s="10" t="s">
        <v>232</v>
      </c>
      <c r="N17" s="8" t="s">
        <v>154</v>
      </c>
    </row>
    <row r="18" spans="1:14" s="8" customFormat="1" x14ac:dyDescent="0.25">
      <c r="A18" s="8" t="s">
        <v>8</v>
      </c>
      <c r="B18" s="8" t="s">
        <v>152</v>
      </c>
      <c r="C18" s="8">
        <v>31</v>
      </c>
      <c r="D18" s="8" t="s">
        <v>56</v>
      </c>
      <c r="E18" s="8" t="str">
        <f>CONCATENATE(Table134511[[#This Row],[WINDOWS]],"_",Table134511[[#This Row],[Alarm_Name]])</f>
        <v>Line1_PowderRelease_Coded Alarm Triangle Individual 39</v>
      </c>
      <c r="F18" s="8" t="str">
        <f>_xlfn.CONCAT(LEFT(A18,5),MID(A18,6,4),"-",COUNTIF($A$2:A18,A18))</f>
        <v>Line1_Pow-17</v>
      </c>
      <c r="G18" s="8" t="s">
        <v>223</v>
      </c>
      <c r="H18" s="41" t="str">
        <f>Table134511[[#Headers],[/Fault_Description]]</f>
        <v>/Fault_Description</v>
      </c>
      <c r="I18" s="41" t="str">
        <f>_xlfn.CONCAT(Table134511[[#This Row],[PATH]],Table134511[[#This Row],[Tag Path Addition '[Fault']]])</f>
        <v>[default]SPG/Line 1/Mixer/L1VBA_01_VFD/VFD_FLT/Fault/ALM/Fault_Description</v>
      </c>
      <c r="J18" s="30" t="s">
        <v>231</v>
      </c>
      <c r="K18" s="45" t="str">
        <f>Table134511[[#Headers],[/Equip_Description]]</f>
        <v>/Equip_Description</v>
      </c>
      <c r="L18" s="45" t="str">
        <f>_xlfn.CONCAT(Table134511[[#This Row],[PATH]],Table134511[[#This Row],[Tag Path Addition '[EQUIP']]])</f>
        <v>[default]SPG/Line 1/Mixer/L1VBA_01_VFD/VFD_FLT/Fault/ALM/Equip_Description</v>
      </c>
      <c r="M18" s="10" t="s">
        <v>232</v>
      </c>
      <c r="N18" s="8" t="s">
        <v>154</v>
      </c>
    </row>
    <row r="19" spans="1:14" s="8" customFormat="1" x14ac:dyDescent="0.25">
      <c r="A19" s="8" t="s">
        <v>8</v>
      </c>
      <c r="B19" s="8" t="s">
        <v>152</v>
      </c>
      <c r="C19" s="8">
        <v>31</v>
      </c>
      <c r="D19" s="8" t="s">
        <v>15</v>
      </c>
      <c r="E19" s="8" t="str">
        <f>CONCATENATE(Table134511[[#This Row],[WINDOWS]],"_",Table134511[[#This Row],[Alarm_Name]])</f>
        <v>Line1_PowderRelease_Coded Alarm Triangle Individual 5</v>
      </c>
      <c r="F19" s="8" t="str">
        <f>_xlfn.CONCAT(LEFT(A19,5),MID(A19,6,4),"-",COUNTIF($A$2:A19,A19))</f>
        <v>Line1_Pow-18</v>
      </c>
      <c r="G19" s="8" t="s">
        <v>202</v>
      </c>
      <c r="H19" s="41" t="str">
        <f>Table134511[[#Headers],[/Fault_Description]]</f>
        <v>/Fault_Description</v>
      </c>
      <c r="I19" s="41" t="str">
        <f>_xlfn.CONCAT(Table134511[[#This Row],[PATH]],Table134511[[#This Row],[Tag Path Addition '[Fault']]])</f>
        <v>[default]SPG/Line 1/Powder Release/L1MV_06/L1MV_06_YE_0418/ALM/Fault_Description</v>
      </c>
      <c r="J19" s="30" t="s">
        <v>166</v>
      </c>
      <c r="K19" s="45" t="str">
        <f>Table134511[[#Headers],[/Equip_Description]]</f>
        <v>/Equip_Description</v>
      </c>
      <c r="L19" s="45" t="str">
        <f>_xlfn.CONCAT(Table134511[[#This Row],[PATH]],Table134511[[#This Row],[Tag Path Addition '[EQUIP']]])</f>
        <v>[default]SPG/Line 1/Powder Release/L1MV_06/L1MV_06_YE_0418/ALM/Equip_Description</v>
      </c>
      <c r="M19" s="10" t="s">
        <v>246</v>
      </c>
      <c r="N19" s="8" t="s">
        <v>154</v>
      </c>
    </row>
    <row r="20" spans="1:14" s="8" customFormat="1" x14ac:dyDescent="0.25">
      <c r="A20" s="8" t="s">
        <v>8</v>
      </c>
      <c r="B20" s="8" t="s">
        <v>152</v>
      </c>
      <c r="C20" s="8">
        <v>31</v>
      </c>
      <c r="D20" s="8" t="s">
        <v>20</v>
      </c>
      <c r="E20" s="8" t="str">
        <f>CONCATENATE(Table134511[[#This Row],[WINDOWS]],"_",Table134511[[#This Row],[Alarm_Name]])</f>
        <v>Line1_PowderRelease_Coded Alarm Triangle Individual 4</v>
      </c>
      <c r="F20" s="8" t="str">
        <f>_xlfn.CONCAT(LEFT(A20,5),MID(A20,6,4),"-",COUNTIF($A$2:A20,A20))</f>
        <v>Line1_Pow-19</v>
      </c>
      <c r="G20" s="8" t="s">
        <v>201</v>
      </c>
      <c r="H20" s="41" t="str">
        <f>Table134511[[#Headers],[/Fault_Description]]</f>
        <v>/Fault_Description</v>
      </c>
      <c r="I20" s="41" t="str">
        <f>_xlfn.CONCAT(Table134511[[#This Row],[PATH]],Table134511[[#This Row],[Tag Path Addition '[Fault']]])</f>
        <v>[default]SPG/Line 1/Powder Release/L1MV_05/L1MV_05_YE_0417/ALM/Fault_Description</v>
      </c>
      <c r="J20" s="30" t="s">
        <v>166</v>
      </c>
      <c r="K20" s="45" t="str">
        <f>Table134511[[#Headers],[/Equip_Description]]</f>
        <v>/Equip_Description</v>
      </c>
      <c r="L20" s="45" t="str">
        <f>_xlfn.CONCAT(Table134511[[#This Row],[PATH]],Table134511[[#This Row],[Tag Path Addition '[EQUIP']]])</f>
        <v>[default]SPG/Line 1/Powder Release/L1MV_05/L1MV_05_YE_0417/ALM/Equip_Description</v>
      </c>
      <c r="M20" s="10" t="s">
        <v>247</v>
      </c>
      <c r="N20" s="8" t="s">
        <v>154</v>
      </c>
    </row>
    <row r="21" spans="1:14" s="8" customFormat="1" x14ac:dyDescent="0.25">
      <c r="A21" s="8" t="s">
        <v>8</v>
      </c>
      <c r="B21" s="8" t="s">
        <v>152</v>
      </c>
      <c r="C21" s="8">
        <v>31</v>
      </c>
      <c r="D21" s="8" t="s">
        <v>19</v>
      </c>
      <c r="E21" s="8" t="str">
        <f>CONCATENATE(Table134511[[#This Row],[WINDOWS]],"_",Table134511[[#This Row],[Alarm_Name]])</f>
        <v>Line1_PowderRelease_Coded Alarm Triangle Individual 3</v>
      </c>
      <c r="F21" s="8" t="str">
        <f>_xlfn.CONCAT(LEFT(A21,5),MID(A21,6,4),"-",COUNTIF($A$2:A21,A21))</f>
        <v>Line1_Pow-20</v>
      </c>
      <c r="G21" s="8" t="s">
        <v>200</v>
      </c>
      <c r="H21" s="41" t="str">
        <f>Table134511[[#Headers],[/Fault_Description]]</f>
        <v>/Fault_Description</v>
      </c>
      <c r="I21" s="41" t="str">
        <f>_xlfn.CONCAT(Table134511[[#This Row],[PATH]],Table134511[[#This Row],[Tag Path Addition '[Fault']]])</f>
        <v>[default]SPG/Line 1/Powder Release/L1BF_03/L1BF_03_LSH_0406/ALM/Fault_Description</v>
      </c>
      <c r="J21" s="30" t="s">
        <v>165</v>
      </c>
      <c r="K21" s="45" t="str">
        <f>Table134511[[#Headers],[/Equip_Description]]</f>
        <v>/Equip_Description</v>
      </c>
      <c r="L21" s="45" t="str">
        <f>_xlfn.CONCAT(Table134511[[#This Row],[PATH]],Table134511[[#This Row],[Tag Path Addition '[EQUIP']]])</f>
        <v>[default]SPG/Line 1/Powder Release/L1BF_03/L1BF_03_LSH_0406/ALM/Equip_Description</v>
      </c>
      <c r="M21" s="10" t="s">
        <v>248</v>
      </c>
      <c r="N21" s="8" t="s">
        <v>154</v>
      </c>
    </row>
    <row r="22" spans="1:14" s="8" customFormat="1" x14ac:dyDescent="0.25">
      <c r="A22" s="8" t="s">
        <v>8</v>
      </c>
      <c r="B22" s="8" t="s">
        <v>152</v>
      </c>
      <c r="C22" s="8">
        <v>31</v>
      </c>
      <c r="D22" s="8" t="s">
        <v>18</v>
      </c>
      <c r="E22" s="8" t="str">
        <f>CONCATENATE(Table134511[[#This Row],[WINDOWS]],"_",Table134511[[#This Row],[Alarm_Name]])</f>
        <v>Line1_PowderRelease_Coded Alarm Triangle Individual 2</v>
      </c>
      <c r="F22" s="8" t="str">
        <f>_xlfn.CONCAT(LEFT(A22,5),MID(A22,6,4),"-",COUNTIF($A$2:A22,A22))</f>
        <v>Line1_Pow-21</v>
      </c>
      <c r="G22" s="8" t="s">
        <v>199</v>
      </c>
      <c r="H22" s="41" t="str">
        <f>Table134511[[#Headers],[/Fault_Description]]</f>
        <v>/Fault_Description</v>
      </c>
      <c r="I22" s="41" t="str">
        <f>_xlfn.CONCAT(Table134511[[#This Row],[PATH]],Table134511[[#This Row],[Tag Path Addition '[Fault']]])</f>
        <v>[default]SPG/Line 1/Powder Release/L1FV_01/L1FV_01_BS_0401/ALM/Fault_Description</v>
      </c>
      <c r="J22" s="30" t="s">
        <v>164</v>
      </c>
      <c r="K22" s="45" t="str">
        <f>Table134511[[#Headers],[/Equip_Description]]</f>
        <v>/Equip_Description</v>
      </c>
      <c r="L22" s="45" t="str">
        <f>_xlfn.CONCAT(Table134511[[#This Row],[PATH]],Table134511[[#This Row],[Tag Path Addition '[EQUIP']]])</f>
        <v>[default]SPG/Line 1/Powder Release/L1FV_01/L1FV_01_BS_0401/ALM/Equip_Description</v>
      </c>
      <c r="M22" s="10" t="s">
        <v>248</v>
      </c>
      <c r="N22" s="8" t="s">
        <v>154</v>
      </c>
    </row>
    <row r="23" spans="1:14" s="8" customFormat="1" x14ac:dyDescent="0.25">
      <c r="A23" s="8" t="s">
        <v>8</v>
      </c>
      <c r="B23" s="8" t="s">
        <v>152</v>
      </c>
      <c r="C23" s="8">
        <v>31</v>
      </c>
      <c r="D23" s="8" t="s">
        <v>34</v>
      </c>
      <c r="E23" s="8" t="str">
        <f>CONCATENATE(Table134511[[#This Row],[WINDOWS]],"_",Table134511[[#This Row],[Alarm_Name]])</f>
        <v>Line1_PowderRelease_Coded Alarm Triangle Individual 1</v>
      </c>
      <c r="F23" s="8" t="str">
        <f>_xlfn.CONCAT(LEFT(A23,5),MID(A23,6,4),"-",COUNTIF($A$2:A23,A23))</f>
        <v>Line1_Pow-22</v>
      </c>
      <c r="G23" s="8" t="s">
        <v>198</v>
      </c>
      <c r="H23" s="41" t="str">
        <f>Table134511[[#Headers],[/Fault_Description]]</f>
        <v>/Fault_Description</v>
      </c>
      <c r="I23" s="41" t="str">
        <f>_xlfn.CONCAT(Table134511[[#This Row],[PATH]],Table134511[[#This Row],[Tag Path Addition '[Fault']]])</f>
        <v>[default]SPG/Line 1/Powder Release/L1BF_03/L1BF_03_PDH_0403/ALM/Fault_Description</v>
      </c>
      <c r="J23" s="30" t="s">
        <v>163</v>
      </c>
      <c r="K23" s="45" t="str">
        <f>Table134511[[#Headers],[/Equip_Description]]</f>
        <v>/Equip_Description</v>
      </c>
      <c r="L23" s="45" t="str">
        <f>_xlfn.CONCAT(Table134511[[#This Row],[PATH]],Table134511[[#This Row],[Tag Path Addition '[EQUIP']]])</f>
        <v>[default]SPG/Line 1/Powder Release/L1BF_03/L1BF_03_PDH_0403/ALM/Equip_Description</v>
      </c>
      <c r="M23" s="10" t="s">
        <v>248</v>
      </c>
      <c r="N23" s="8" t="s">
        <v>154</v>
      </c>
    </row>
    <row r="24" spans="1:14" s="8" customFormat="1" x14ac:dyDescent="0.25">
      <c r="A24" s="8" t="s">
        <v>8</v>
      </c>
      <c r="B24" s="8" t="s">
        <v>152</v>
      </c>
      <c r="C24" s="8">
        <v>31</v>
      </c>
      <c r="D24" s="8" t="s">
        <v>16</v>
      </c>
      <c r="E24" s="8" t="str">
        <f>CONCATENATE(Table134511[[#This Row],[WINDOWS]],"_",Table134511[[#This Row],[Alarm_Name]])</f>
        <v>Line1_PowderRelease_Coded Alarm Triangle Individual</v>
      </c>
      <c r="F24" s="8" t="str">
        <f>_xlfn.CONCAT(LEFT(A24,5),MID(A24,6,4),"-",COUNTIF($A$2:A24,A24))</f>
        <v>Line1_Pow-23</v>
      </c>
      <c r="G24" s="8" t="s">
        <v>197</v>
      </c>
      <c r="H24" s="41" t="str">
        <f>Table134511[[#Headers],[/Fault_Description]]</f>
        <v>/Fault_Description</v>
      </c>
      <c r="I24" s="41" t="str">
        <f>_xlfn.CONCAT(Table134511[[#This Row],[PATH]],Table134511[[#This Row],[Tag Path Addition '[Fault']]])</f>
        <v>[default]SPG/Line 1/Powder Release/L1BF_03/L1BF_03_PDHH_0403/ALM/Fault_Description</v>
      </c>
      <c r="J24" s="30" t="s">
        <v>184</v>
      </c>
      <c r="K24" s="45" t="str">
        <f>Table134511[[#Headers],[/Equip_Description]]</f>
        <v>/Equip_Description</v>
      </c>
      <c r="L24" s="45" t="str">
        <f>_xlfn.CONCAT(Table134511[[#This Row],[PATH]],Table134511[[#This Row],[Tag Path Addition '[EQUIP']]])</f>
        <v>[default]SPG/Line 1/Powder Release/L1BF_03/L1BF_03_PDHH_0403/ALM/Equip_Description</v>
      </c>
      <c r="M24" s="10" t="s">
        <v>248</v>
      </c>
      <c r="N24" s="8" t="s">
        <v>154</v>
      </c>
    </row>
    <row r="25" spans="1:14" s="8" customFormat="1" x14ac:dyDescent="0.25">
      <c r="A25" s="8" t="s">
        <v>8</v>
      </c>
      <c r="B25" s="8" t="s">
        <v>152</v>
      </c>
      <c r="C25" s="8">
        <v>31</v>
      </c>
      <c r="D25" s="8" t="s">
        <v>33</v>
      </c>
      <c r="E25" s="8" t="str">
        <f>CONCATENATE(Table134511[[#This Row],[WINDOWS]],"_",Table134511[[#This Row],[Alarm_Name]])</f>
        <v>Line1_PowderRelease_Coded Alarm Triangle Individual 17</v>
      </c>
      <c r="F25" s="8" t="str">
        <f>_xlfn.CONCAT(LEFT(A25,5),MID(A25,6,4),"-",COUNTIF($A$2:A25,A25))</f>
        <v>Line1_Pow-24</v>
      </c>
      <c r="G25" s="8" t="s">
        <v>209</v>
      </c>
      <c r="H25" s="41" t="str">
        <f>Table134511[[#Headers],[/Fault_Description]]</f>
        <v>/Fault_Description</v>
      </c>
      <c r="I25" s="41" t="str">
        <f>_xlfn.CONCAT(Table134511[[#This Row],[PATH]],Table134511[[#This Row],[Tag Path Addition '[Fault']]])</f>
        <v>[default]SPG/Line 1/Powder Release/L1LIW_03/L1LIW_03_VFD_02/MCY/ALM/Fault_Description</v>
      </c>
      <c r="J25" s="30" t="s">
        <v>166</v>
      </c>
      <c r="K25" s="45" t="str">
        <f>Table134511[[#Headers],[/Equip_Description]]</f>
        <v>/Equip_Description</v>
      </c>
      <c r="L25" s="45" t="str">
        <f>_xlfn.CONCAT(Table134511[[#This Row],[PATH]],Table134511[[#This Row],[Tag Path Addition '[EQUIP']]])</f>
        <v>[default]SPG/Line 1/Powder Release/L1LIW_03/L1LIW_03_VFD_02/MCY/ALM/Equip_Description</v>
      </c>
      <c r="M25" s="10" t="s">
        <v>238</v>
      </c>
      <c r="N25" s="8" t="s">
        <v>154</v>
      </c>
    </row>
    <row r="26" spans="1:14" s="8" customFormat="1" x14ac:dyDescent="0.25">
      <c r="A26" s="8" t="s">
        <v>8</v>
      </c>
      <c r="B26" s="8" t="s">
        <v>152</v>
      </c>
      <c r="C26" s="8">
        <v>31</v>
      </c>
      <c r="D26" s="8" t="s">
        <v>38</v>
      </c>
      <c r="E26" s="8" t="str">
        <f>CONCATENATE(Table134511[[#This Row],[WINDOWS]],"_",Table134511[[#This Row],[Alarm_Name]])</f>
        <v>Line1_PowderRelease_Coded Alarm Triangle Individual 19</v>
      </c>
      <c r="F26" s="8" t="str">
        <f>_xlfn.CONCAT(LEFT(A26,5),MID(A26,6,4),"-",COUNTIF($A$2:A26,A26))</f>
        <v>Line1_Pow-25</v>
      </c>
      <c r="G26" s="8" t="s">
        <v>211</v>
      </c>
      <c r="H26" s="41" t="str">
        <f>Table134511[[#Headers],[/Fault_Description]]</f>
        <v>/Fault_Description</v>
      </c>
      <c r="I26" s="41" t="str">
        <f>_xlfn.CONCAT(Table134511[[#This Row],[PATH]],Table134511[[#This Row],[Tag Path Addition '[Fault']]])</f>
        <v>[default]SPG/Line 1/Powder Release/L1LIW_03/L1LIW_03_VFD_02/COMM/Fault/ALM/Fault_Description</v>
      </c>
      <c r="J26" s="30" t="s">
        <v>233</v>
      </c>
      <c r="K26" s="45" t="str">
        <f>Table134511[[#Headers],[/Equip_Description]]</f>
        <v>/Equip_Description</v>
      </c>
      <c r="L26" s="45" t="str">
        <f>_xlfn.CONCAT(Table134511[[#This Row],[PATH]],Table134511[[#This Row],[Tag Path Addition '[EQUIP']]])</f>
        <v>[default]SPG/Line 1/Powder Release/L1LIW_03/L1LIW_03_VFD_02/COMM/Fault/ALM/Equip_Description</v>
      </c>
      <c r="M26" s="10" t="s">
        <v>238</v>
      </c>
      <c r="N26" s="8" t="s">
        <v>154</v>
      </c>
    </row>
    <row r="27" spans="1:14" s="8" customFormat="1" x14ac:dyDescent="0.25">
      <c r="A27" s="8" t="s">
        <v>8</v>
      </c>
      <c r="B27" s="8" t="s">
        <v>152</v>
      </c>
      <c r="C27" s="8">
        <v>31</v>
      </c>
      <c r="D27" s="8" t="s">
        <v>37</v>
      </c>
      <c r="E27" s="8" t="str">
        <f>CONCATENATE(Table134511[[#This Row],[WINDOWS]],"_",Table134511[[#This Row],[Alarm_Name]])</f>
        <v>Line1_PowderRelease_Coded Alarm Triangle Individual 18</v>
      </c>
      <c r="F27" s="8" t="str">
        <f>_xlfn.CONCAT(LEFT(A27,5),MID(A27,6,4),"-",COUNTIF($A$2:A27,A27))</f>
        <v>Line1_Pow-26</v>
      </c>
      <c r="G27" s="8" t="s">
        <v>210</v>
      </c>
      <c r="H27" s="41" t="str">
        <f>Table134511[[#Headers],[/Fault_Description]]</f>
        <v>/Fault_Description</v>
      </c>
      <c r="I27" s="41" t="str">
        <f>_xlfn.CONCAT(Table134511[[#This Row],[PATH]],Table134511[[#This Row],[Tag Path Addition '[Fault']]])</f>
        <v>[default]SPG/Line 1/Powder Release/L1LIW_03/L1LIW_03_VFD_02/VFD_FLT/Fault/ALM/Fault_Description</v>
      </c>
      <c r="J27" s="30" t="s">
        <v>231</v>
      </c>
      <c r="K27" s="45" t="str">
        <f>Table134511[[#Headers],[/Equip_Description]]</f>
        <v>/Equip_Description</v>
      </c>
      <c r="L27" s="45" t="str">
        <f>_xlfn.CONCAT(Table134511[[#This Row],[PATH]],Table134511[[#This Row],[Tag Path Addition '[EQUIP']]])</f>
        <v>[default]SPG/Line 1/Powder Release/L1LIW_03/L1LIW_03_VFD_02/VFD_FLT/Fault/ALM/Equip_Description</v>
      </c>
      <c r="M27" s="10" t="s">
        <v>238</v>
      </c>
      <c r="N27" s="8" t="s">
        <v>154</v>
      </c>
    </row>
    <row r="28" spans="1:14" s="8" customFormat="1" x14ac:dyDescent="0.25">
      <c r="A28" s="8" t="s">
        <v>8</v>
      </c>
      <c r="B28" s="8" t="s">
        <v>152</v>
      </c>
      <c r="C28" s="8">
        <v>31</v>
      </c>
      <c r="D28" s="8" t="s">
        <v>42</v>
      </c>
      <c r="E28" s="8" t="str">
        <f>CONCATENATE(Table134511[[#This Row],[WINDOWS]],"_",Table134511[[#This Row],[Alarm_Name]])</f>
        <v>Line1_PowderRelease_Coded Alarm Triangle Individual 23</v>
      </c>
      <c r="F28" s="8" t="str">
        <f>_xlfn.CONCAT(LEFT(A28,5),MID(A28,6,4),"-",COUNTIF($A$2:A28,A28))</f>
        <v>Line1_Pow-27</v>
      </c>
      <c r="G28" s="8" t="s">
        <v>215</v>
      </c>
      <c r="H28" s="41" t="str">
        <f>Table134511[[#Headers],[/Fault_Description]]</f>
        <v>/Fault_Description</v>
      </c>
      <c r="I28" s="41" t="str">
        <f>_xlfn.CONCAT(Table134511[[#This Row],[PATH]],Table134511[[#This Row],[Tag Path Addition '[Fault']]])</f>
        <v>[default]SPG/Line 1/Powder Release/L1LIW_03/L1LIW_03_HS_0424/ALM/Fault_Description</v>
      </c>
      <c r="J28" s="30" t="s">
        <v>228</v>
      </c>
      <c r="K28" s="45" t="str">
        <f>Table134511[[#Headers],[/Equip_Description]]</f>
        <v>/Equip_Description</v>
      </c>
      <c r="L28" s="45" t="str">
        <f>_xlfn.CONCAT(Table134511[[#This Row],[PATH]],Table134511[[#This Row],[Tag Path Addition '[EQUIP']]])</f>
        <v>[default]SPG/Line 1/Powder Release/L1LIW_03/L1LIW_03_HS_0424/ALM/Equip_Description</v>
      </c>
      <c r="M28" s="10" t="s">
        <v>238</v>
      </c>
      <c r="N28" s="8" t="s">
        <v>154</v>
      </c>
    </row>
    <row r="29" spans="1:14" s="8" customFormat="1" x14ac:dyDescent="0.25">
      <c r="A29" s="8" t="s">
        <v>8</v>
      </c>
      <c r="B29" s="8" t="s">
        <v>152</v>
      </c>
      <c r="C29" s="8">
        <v>31</v>
      </c>
      <c r="D29" s="8" t="s">
        <v>43</v>
      </c>
      <c r="E29" s="8" t="str">
        <f>CONCATENATE(Table134511[[#This Row],[WINDOWS]],"_",Table134511[[#This Row],[Alarm_Name]])</f>
        <v>Line1_PowderRelease_Coded Alarm Triangle Individual 24</v>
      </c>
      <c r="F29" s="8" t="str">
        <f>_xlfn.CONCAT(LEFT(A29,5),MID(A29,6,4),"-",COUNTIF($A$2:A29,A29))</f>
        <v>Line1_Pow-28</v>
      </c>
      <c r="G29" s="8" t="s">
        <v>216</v>
      </c>
      <c r="H29" s="41" t="str">
        <f>Table134511[[#Headers],[/Fault_Description]]</f>
        <v>/Fault_Description</v>
      </c>
      <c r="I29" s="41" t="str">
        <f>_xlfn.CONCAT(Table134511[[#This Row],[PATH]],Table134511[[#This Row],[Tag Path Addition '[Fault']]])</f>
        <v>[default]SPG/Line 1/Powder Release/L1LIW_03/L1LIW_03_HS_0423/ALM/Fault_Description</v>
      </c>
      <c r="J29" s="30" t="s">
        <v>228</v>
      </c>
      <c r="K29" s="45" t="str">
        <f>Table134511[[#Headers],[/Equip_Description]]</f>
        <v>/Equip_Description</v>
      </c>
      <c r="L29" s="45" t="str">
        <f>_xlfn.CONCAT(Table134511[[#This Row],[PATH]],Table134511[[#This Row],[Tag Path Addition '[EQUIP']]])</f>
        <v>[default]SPG/Line 1/Powder Release/L1LIW_03/L1LIW_03_HS_0423/ALM/Equip_Description</v>
      </c>
      <c r="M29" s="10" t="s">
        <v>237</v>
      </c>
      <c r="N29" s="8" t="s">
        <v>154</v>
      </c>
    </row>
    <row r="30" spans="1:14" s="8" customFormat="1" x14ac:dyDescent="0.25">
      <c r="A30" s="8" t="s">
        <v>8</v>
      </c>
      <c r="B30" s="8" t="s">
        <v>152</v>
      </c>
      <c r="C30" s="8">
        <v>31</v>
      </c>
      <c r="D30" s="8" t="s">
        <v>39</v>
      </c>
      <c r="E30" s="8" t="str">
        <f>CONCATENATE(Table134511[[#This Row],[WINDOWS]],"_",Table134511[[#This Row],[Alarm_Name]])</f>
        <v>Line1_PowderRelease_Coded Alarm Triangle Individual 20</v>
      </c>
      <c r="F30" s="8" t="str">
        <f>_xlfn.CONCAT(LEFT(A30,5),MID(A30,6,4),"-",COUNTIF($A$2:A30,A30))</f>
        <v>Line1_Pow-29</v>
      </c>
      <c r="G30" s="8" t="s">
        <v>212</v>
      </c>
      <c r="H30" s="41" t="str">
        <f>Table134511[[#Headers],[/Fault_Description]]</f>
        <v>/Fault_Description</v>
      </c>
      <c r="I30" s="41" t="str">
        <f>_xlfn.CONCAT(Table134511[[#This Row],[PATH]],Table134511[[#This Row],[Tag Path Addition '[Fault']]])</f>
        <v>[default]SPG/Line 1/Powder Release/L1LIW_03/L1LIW_03_VFD_01/VFD_FLT/Fault/ALM/Fault_Description</v>
      </c>
      <c r="J30" s="30" t="s">
        <v>231</v>
      </c>
      <c r="K30" s="45" t="str">
        <f>Table134511[[#Headers],[/Equip_Description]]</f>
        <v>/Equip_Description</v>
      </c>
      <c r="L30" s="45" t="str">
        <f>_xlfn.CONCAT(Table134511[[#This Row],[PATH]],Table134511[[#This Row],[Tag Path Addition '[EQUIP']]])</f>
        <v>[default]SPG/Line 1/Powder Release/L1LIW_03/L1LIW_03_VFD_01/VFD_FLT/Fault/ALM/Equip_Description</v>
      </c>
      <c r="M30" s="10" t="s">
        <v>237</v>
      </c>
      <c r="N30" s="8" t="s">
        <v>154</v>
      </c>
    </row>
    <row r="31" spans="1:14" s="8" customFormat="1" x14ac:dyDescent="0.25">
      <c r="A31" s="8" t="s">
        <v>8</v>
      </c>
      <c r="B31" s="8" t="s">
        <v>152</v>
      </c>
      <c r="C31" s="8">
        <v>31</v>
      </c>
      <c r="D31" s="8" t="s">
        <v>41</v>
      </c>
      <c r="E31" s="8" t="str">
        <f>CONCATENATE(Table134511[[#This Row],[WINDOWS]],"_",Table134511[[#This Row],[Alarm_Name]])</f>
        <v>Line1_PowderRelease_Coded Alarm Triangle Individual 22</v>
      </c>
      <c r="F31" s="8" t="str">
        <f>_xlfn.CONCAT(LEFT(A31,5),MID(A31,6,4),"-",COUNTIF($A$2:A31,A31))</f>
        <v>Line1_Pow-30</v>
      </c>
      <c r="G31" s="8" t="s">
        <v>214</v>
      </c>
      <c r="H31" s="41" t="str">
        <f>Table134511[[#Headers],[/Fault_Description]]</f>
        <v>/Fault_Description</v>
      </c>
      <c r="I31" s="41" t="str">
        <f>_xlfn.CONCAT(Table134511[[#This Row],[PATH]],Table134511[[#This Row],[Tag Path Addition '[Fault']]])</f>
        <v>[default]SPG/Line 1/Powder Release/L1LIW_03/L1LIW_03_VFD_01/COMM/Fault/ALM/Fault_Description</v>
      </c>
      <c r="J31" s="30" t="s">
        <v>233</v>
      </c>
      <c r="K31" s="45" t="str">
        <f>Table134511[[#Headers],[/Equip_Description]]</f>
        <v>/Equip_Description</v>
      </c>
      <c r="L31" s="45" t="str">
        <f>_xlfn.CONCAT(Table134511[[#This Row],[PATH]],Table134511[[#This Row],[Tag Path Addition '[EQUIP']]])</f>
        <v>[default]SPG/Line 1/Powder Release/L1LIW_03/L1LIW_03_VFD_01/COMM/Fault/ALM/Equip_Description</v>
      </c>
      <c r="M31" s="10" t="s">
        <v>237</v>
      </c>
      <c r="N31" s="8" t="s">
        <v>154</v>
      </c>
    </row>
    <row r="32" spans="1:14" s="8" customFormat="1" x14ac:dyDescent="0.25">
      <c r="A32" s="8" t="s">
        <v>8</v>
      </c>
      <c r="B32" s="8" t="s">
        <v>152</v>
      </c>
      <c r="C32" s="8">
        <v>31</v>
      </c>
      <c r="D32" s="8" t="s">
        <v>40</v>
      </c>
      <c r="E32" s="8" t="str">
        <f>CONCATENATE(Table134511[[#This Row],[WINDOWS]],"_",Table134511[[#This Row],[Alarm_Name]])</f>
        <v>Line1_PowderRelease_Coded Alarm Triangle Individual 21</v>
      </c>
      <c r="F32" s="8" t="str">
        <f>_xlfn.CONCAT(LEFT(A32,5),MID(A32,6,4),"-",COUNTIF($A$2:A32,A32))</f>
        <v>Line1_Pow-31</v>
      </c>
      <c r="G32" s="8" t="s">
        <v>213</v>
      </c>
      <c r="H32" s="41" t="str">
        <f>Table134511[[#Headers],[/Fault_Description]]</f>
        <v>/Fault_Description</v>
      </c>
      <c r="I32" s="41" t="str">
        <f>_xlfn.CONCAT(Table134511[[#This Row],[PATH]],Table134511[[#This Row],[Tag Path Addition '[Fault']]])</f>
        <v>[default]SPG/Line 1/Powder Release/L1LIW_03/L1LIW_03_VFD_01/MCY/ALM/Fault_Description</v>
      </c>
      <c r="J32" s="30" t="s">
        <v>166</v>
      </c>
      <c r="K32" s="45" t="str">
        <f>Table134511[[#Headers],[/Equip_Description]]</f>
        <v>/Equip_Description</v>
      </c>
      <c r="L32" s="45" t="str">
        <f>_xlfn.CONCAT(Table134511[[#This Row],[PATH]],Table134511[[#This Row],[Tag Path Addition '[EQUIP']]])</f>
        <v>[default]SPG/Line 1/Powder Release/L1LIW_03/L1LIW_03_VFD_01/MCY/ALM/Equip_Description</v>
      </c>
      <c r="M32" s="10" t="s">
        <v>237</v>
      </c>
      <c r="N32" s="8" t="s">
        <v>154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ADA6-815A-4754-B854-4DB91CBC4F39}">
  <dimension ref="A1:P67"/>
  <sheetViews>
    <sheetView zoomScale="71" zoomScaleNormal="71" workbookViewId="0">
      <pane ySplit="1" topLeftCell="A17" activePane="bottomLeft" state="frozen"/>
      <selection pane="bottomLeft" activeCell="E2" sqref="E2"/>
    </sheetView>
  </sheetViews>
  <sheetFormatPr defaultRowHeight="15" x14ac:dyDescent="0.25"/>
  <cols>
    <col min="1" max="1" width="11.85546875" customWidth="1"/>
    <col min="2" max="2" width="14.7109375" customWidth="1"/>
    <col min="3" max="3" width="9.140625" customWidth="1"/>
    <col min="4" max="5" width="13.85546875" customWidth="1"/>
    <col min="6" max="6" width="55" customWidth="1"/>
    <col min="7" max="7" width="17" customWidth="1"/>
    <col min="8" max="8" width="33" style="41" customWidth="1"/>
    <col min="9" max="9" width="17" style="41" customWidth="1"/>
    <col min="10" max="10" width="17" customWidth="1"/>
    <col min="11" max="11" width="17" style="41" customWidth="1"/>
    <col min="12" max="12" width="43.85546875" style="41" customWidth="1"/>
    <col min="13" max="13" width="12.5703125" customWidth="1"/>
    <col min="14" max="14" width="10.28515625" customWidth="1"/>
    <col min="15" max="15" width="10.5703125" customWidth="1"/>
    <col min="16" max="16" width="9.42578125" customWidth="1"/>
  </cols>
  <sheetData>
    <row r="1" spans="1:16" s="8" customFormat="1" x14ac:dyDescent="0.25">
      <c r="A1" s="20" t="s">
        <v>11</v>
      </c>
      <c r="B1" s="20" t="s">
        <v>90</v>
      </c>
      <c r="C1" s="20" t="s">
        <v>14</v>
      </c>
      <c r="D1" s="20" t="s">
        <v>22</v>
      </c>
      <c r="E1" s="1" t="s">
        <v>560</v>
      </c>
      <c r="F1" s="1" t="s">
        <v>561</v>
      </c>
      <c r="G1" s="20" t="s">
        <v>155</v>
      </c>
      <c r="H1" s="42" t="s">
        <v>562</v>
      </c>
      <c r="I1" s="43" t="s">
        <v>564</v>
      </c>
      <c r="J1" s="26" t="s">
        <v>566</v>
      </c>
      <c r="K1" s="44" t="s">
        <v>563</v>
      </c>
      <c r="L1" s="44" t="s">
        <v>565</v>
      </c>
      <c r="M1" s="27" t="s">
        <v>567</v>
      </c>
      <c r="N1" s="20" t="s">
        <v>84</v>
      </c>
      <c r="O1" s="20" t="s">
        <v>85</v>
      </c>
      <c r="P1" s="20" t="s">
        <v>86</v>
      </c>
    </row>
    <row r="2" spans="1:16" s="8" customFormat="1" x14ac:dyDescent="0.25">
      <c r="A2" s="8" t="s">
        <v>2</v>
      </c>
      <c r="B2" s="8" t="s">
        <v>153</v>
      </c>
      <c r="C2" s="8">
        <v>66</v>
      </c>
      <c r="D2" s="8" t="s">
        <v>79</v>
      </c>
      <c r="E2" s="8" t="str">
        <f>CONCATENATE(Table13451112[[#This Row],[WINDOWS]],"_",Table13451112[[#This Row],[Alarm_Name]])</f>
        <v>Liquid_Truck_Unload_Coded Alarm Triangle Individual 62</v>
      </c>
      <c r="F2" s="8" t="str">
        <f>_xlfn.CONCAT(LEFT(A2,5),MID(A2,6,4),"-",COUNTIF($A$2:A2,A2))</f>
        <v>Liquid_Tr-1</v>
      </c>
      <c r="G2" s="8" t="s">
        <v>522</v>
      </c>
      <c r="H2" s="41" t="str">
        <f>Table13451112[[#Headers],[/Fault_Description]]</f>
        <v>/Fault_Description</v>
      </c>
      <c r="I2" s="41" t="str">
        <f>_xlfn.CONCAT(Table13451112[[#This Row],[PATH]],Table13451112[[#This Row],[Tag Path Addition '[Fault']]])</f>
        <v>[default]SPG/Liquid and Dust Collection/Liquid and Truck Unload/Liquid Resin/Line4_PLCConnection/ALM/Fault_Description</v>
      </c>
      <c r="J2" s="10" t="s">
        <v>255</v>
      </c>
      <c r="K2" s="45" t="str">
        <f>Table13451112[[#Headers],[/Equip_Description]]</f>
        <v>/Equip_Description</v>
      </c>
      <c r="L2" s="45" t="str">
        <f>_xlfn.CONCAT(Table13451112[[#This Row],[PATH]],Table13451112[[#This Row],[Tag Path Addition '[EQUIP']]])</f>
        <v>[default]SPG/Liquid and Dust Collection/Liquid and Truck Unload/Liquid Resin/Line4_PLCConnection/ALM/Equip_Description</v>
      </c>
      <c r="M2" s="10" t="s">
        <v>492</v>
      </c>
      <c r="N2" s="8" t="s">
        <v>154</v>
      </c>
    </row>
    <row r="3" spans="1:16" s="8" customFormat="1" x14ac:dyDescent="0.25">
      <c r="A3" s="8" t="s">
        <v>2</v>
      </c>
      <c r="B3" s="8" t="s">
        <v>153</v>
      </c>
      <c r="C3" s="8">
        <v>66</v>
      </c>
      <c r="D3" s="8" t="s">
        <v>78</v>
      </c>
      <c r="E3" s="8" t="str">
        <f>CONCATENATE(Table13451112[[#This Row],[WINDOWS]],"_",Table13451112[[#This Row],[Alarm_Name]])</f>
        <v>Liquid_Truck_Unload_Coded Alarm Triangle Individual 61</v>
      </c>
      <c r="F3" s="8" t="str">
        <f>_xlfn.CONCAT(LEFT(A3,5),MID(A3,6,4),"-",COUNTIF($A$2:A3,A3))</f>
        <v>Liquid_Tr-2</v>
      </c>
      <c r="G3" s="8" t="s">
        <v>523</v>
      </c>
      <c r="H3" s="41" t="str">
        <f>Table13451112[[#Headers],[/Fault_Description]]</f>
        <v>/Fault_Description</v>
      </c>
      <c r="I3" s="41" t="str">
        <f>_xlfn.CONCAT(Table13451112[[#This Row],[PATH]],Table13451112[[#This Row],[Tag Path Addition '[Fault']]])</f>
        <v>[default]SPG/Liquid and Dust Collection/Liquid and Truck Unload/Liquid Resin/Line3_PLCConnection/ALM/Fault_Description</v>
      </c>
      <c r="J3" s="10" t="s">
        <v>255</v>
      </c>
      <c r="K3" s="45" t="str">
        <f>Table13451112[[#Headers],[/Equip_Description]]</f>
        <v>/Equip_Description</v>
      </c>
      <c r="L3" s="45" t="str">
        <f>_xlfn.CONCAT(Table13451112[[#This Row],[PATH]],Table13451112[[#This Row],[Tag Path Addition '[EQUIP']]])</f>
        <v>[default]SPG/Liquid and Dust Collection/Liquid and Truck Unload/Liquid Resin/Line3_PLCConnection/ALM/Equip_Description</v>
      </c>
      <c r="M3" s="10" t="s">
        <v>492</v>
      </c>
      <c r="N3" s="8" t="s">
        <v>154</v>
      </c>
    </row>
    <row r="4" spans="1:16" s="8" customFormat="1" x14ac:dyDescent="0.25">
      <c r="A4" s="8" t="s">
        <v>2</v>
      </c>
      <c r="B4" s="8" t="s">
        <v>153</v>
      </c>
      <c r="C4" s="8">
        <v>66</v>
      </c>
      <c r="D4" s="8" t="s">
        <v>73</v>
      </c>
      <c r="E4" s="8" t="str">
        <f>CONCATENATE(Table13451112[[#This Row],[WINDOWS]],"_",Table13451112[[#This Row],[Alarm_Name]])</f>
        <v>Liquid_Truck_Unload_Coded Alarm Triangle Individual 56</v>
      </c>
      <c r="F4" s="8" t="str">
        <f>_xlfn.CONCAT(LEFT(A4,5),MID(A4,6,4),"-",COUNTIF($A$2:A4,A4))</f>
        <v>Liquid_Tr-3</v>
      </c>
      <c r="G4" s="8" t="s">
        <v>524</v>
      </c>
      <c r="H4" s="41" t="str">
        <f>Table13451112[[#Headers],[/Fault_Description]]</f>
        <v>/Fault_Description</v>
      </c>
      <c r="I4" s="41" t="str">
        <f>_xlfn.CONCAT(Table13451112[[#This Row],[PATH]],Table13451112[[#This Row],[Tag Path Addition '[Fault']]])</f>
        <v>[default]SPG/Liquid and Dust Collection/Liquid and Truck Unload/Liquid Resin/Line2_PLCConnection/ALM/Fault_Description</v>
      </c>
      <c r="J4" s="10" t="s">
        <v>255</v>
      </c>
      <c r="K4" s="45" t="str">
        <f>Table13451112[[#Headers],[/Equip_Description]]</f>
        <v>/Equip_Description</v>
      </c>
      <c r="L4" s="45" t="str">
        <f>_xlfn.CONCAT(Table13451112[[#This Row],[PATH]],Table13451112[[#This Row],[Tag Path Addition '[EQUIP']]])</f>
        <v>[default]SPG/Liquid and Dust Collection/Liquid and Truck Unload/Liquid Resin/Line2_PLCConnection/ALM/Equip_Description</v>
      </c>
      <c r="M4" s="10" t="s">
        <v>492</v>
      </c>
      <c r="N4" s="8" t="s">
        <v>154</v>
      </c>
    </row>
    <row r="5" spans="1:16" s="8" customFormat="1" x14ac:dyDescent="0.25">
      <c r="A5" s="8" t="s">
        <v>2</v>
      </c>
      <c r="B5" s="8" t="s">
        <v>153</v>
      </c>
      <c r="C5" s="8">
        <v>66</v>
      </c>
      <c r="D5" s="8" t="s">
        <v>72</v>
      </c>
      <c r="E5" s="8" t="str">
        <f>CONCATENATE(Table13451112[[#This Row],[WINDOWS]],"_",Table13451112[[#This Row],[Alarm_Name]])</f>
        <v>Liquid_Truck_Unload_Coded Alarm Triangle Individual 55</v>
      </c>
      <c r="F5" s="8" t="str">
        <f>_xlfn.CONCAT(LEFT(A5,5),MID(A5,6,4),"-",COUNTIF($A$2:A5,A5))</f>
        <v>Liquid_Tr-4</v>
      </c>
      <c r="G5" s="8" t="s">
        <v>525</v>
      </c>
      <c r="H5" s="41" t="str">
        <f>Table13451112[[#Headers],[/Fault_Description]]</f>
        <v>/Fault_Description</v>
      </c>
      <c r="I5" s="41" t="str">
        <f>_xlfn.CONCAT(Table13451112[[#This Row],[PATH]],Table13451112[[#This Row],[Tag Path Addition '[Fault']]])</f>
        <v>[default]SPG/Liquid and Dust Collection/Liquid and Truck Unload/Liquid Resin/Line1_PLCConnection/ALM/Fault_Description</v>
      </c>
      <c r="J5" s="10" t="s">
        <v>255</v>
      </c>
      <c r="K5" s="45" t="str">
        <f>Table13451112[[#Headers],[/Equip_Description]]</f>
        <v>/Equip_Description</v>
      </c>
      <c r="L5" s="45" t="str">
        <f>_xlfn.CONCAT(Table13451112[[#This Row],[PATH]],Table13451112[[#This Row],[Tag Path Addition '[EQUIP']]])</f>
        <v>[default]SPG/Liquid and Dust Collection/Liquid and Truck Unload/Liquid Resin/Line1_PLCConnection/ALM/Equip_Description</v>
      </c>
      <c r="M5" s="10" t="s">
        <v>492</v>
      </c>
      <c r="N5" s="8" t="s">
        <v>154</v>
      </c>
    </row>
    <row r="6" spans="1:16" s="8" customFormat="1" x14ac:dyDescent="0.25">
      <c r="A6" s="8" t="s">
        <v>2</v>
      </c>
      <c r="B6" s="8" t="s">
        <v>153</v>
      </c>
      <c r="C6" s="8">
        <v>66</v>
      </c>
      <c r="D6" s="8" t="s">
        <v>71</v>
      </c>
      <c r="E6" s="8" t="str">
        <f>CONCATENATE(Table13451112[[#This Row],[WINDOWS]],"_",Table13451112[[#This Row],[Alarm_Name]])</f>
        <v>Liquid_Truck_Unload_Coded Alarm Triangle Individual 54</v>
      </c>
      <c r="F6" s="8" t="str">
        <f>_xlfn.CONCAT(LEFT(A6,5),MID(A6,6,4),"-",COUNTIF($A$2:A6,A6))</f>
        <v>Liquid_Tr-5</v>
      </c>
      <c r="G6" s="8" t="s">
        <v>526</v>
      </c>
      <c r="H6" s="41" t="str">
        <f>Table13451112[[#Headers],[/Fault_Description]]</f>
        <v>/Fault_Description</v>
      </c>
      <c r="I6" s="41" t="str">
        <f>_xlfn.CONCAT(Table13451112[[#This Row],[PATH]],Table13451112[[#This Row],[Tag Path Addition '[Fault']]])</f>
        <v>[default]SPG/Liquid and Dust Collection/Liquid and Truck Unload/Premix Tote/PREMIX_SCL_BAD_BATCH/ALM/Fault_Description</v>
      </c>
      <c r="J6" s="10" t="s">
        <v>489</v>
      </c>
      <c r="K6" s="45" t="str">
        <f>Table13451112[[#Headers],[/Equip_Description]]</f>
        <v>/Equip_Description</v>
      </c>
      <c r="L6" s="45" t="str">
        <f>_xlfn.CONCAT(Table13451112[[#This Row],[PATH]],Table13451112[[#This Row],[Tag Path Addition '[EQUIP']]])</f>
        <v>[default]SPG/Liquid and Dust Collection/Liquid and Truck Unload/Premix Tote/PREMIX_SCL_BAD_BATCH/ALM/Equip_Description</v>
      </c>
      <c r="M6" s="10" t="s">
        <v>493</v>
      </c>
      <c r="N6" s="8" t="s">
        <v>154</v>
      </c>
    </row>
    <row r="7" spans="1:16" s="8" customFormat="1" x14ac:dyDescent="0.25">
      <c r="A7" s="8" t="s">
        <v>2</v>
      </c>
      <c r="B7" s="8" t="s">
        <v>153</v>
      </c>
      <c r="C7" s="8">
        <v>66</v>
      </c>
      <c r="D7" s="8" t="s">
        <v>43</v>
      </c>
      <c r="E7" s="8" t="str">
        <f>CONCATENATE(Table13451112[[#This Row],[WINDOWS]],"_",Table13451112[[#This Row],[Alarm_Name]])</f>
        <v>Liquid_Truck_Unload_Coded Alarm Triangle Individual 24</v>
      </c>
      <c r="F7" s="8" t="str">
        <f>_xlfn.CONCAT(LEFT(A7,5),MID(A7,6,4),"-",COUNTIF($A$2:A7,A7))</f>
        <v>Liquid_Tr-6</v>
      </c>
      <c r="G7" s="8" t="s">
        <v>445</v>
      </c>
      <c r="H7" s="41" t="str">
        <f>Table13451112[[#Headers],[/Fault_Description]]</f>
        <v>/Fault_Description</v>
      </c>
      <c r="I7" s="41" t="str">
        <f>_xlfn.CONCAT(Table13451112[[#This Row],[PATH]],Table13451112[[#This Row],[Tag Path Addition '[Fault']]])</f>
        <v>[default]SPG/Liquid and Dust Collection/Liquid and Truck Unload/Premix Tote/C9XV_04/C9XV_04_ZSC_0204/ALM/Fault_Description</v>
      </c>
      <c r="J7" s="10" t="s">
        <v>244</v>
      </c>
      <c r="K7" s="45" t="str">
        <f>Table13451112[[#Headers],[/Equip_Description]]</f>
        <v>/Equip_Description</v>
      </c>
      <c r="L7" s="45" t="str">
        <f>_xlfn.CONCAT(Table13451112[[#This Row],[PATH]],Table13451112[[#This Row],[Tag Path Addition '[EQUIP']]])</f>
        <v>[default]SPG/Liquid and Dust Collection/Liquid and Truck Unload/Premix Tote/C9XV_04/C9XV_04_ZSC_0204/ALM/Equip_Description</v>
      </c>
      <c r="M7" s="10" t="s">
        <v>495</v>
      </c>
      <c r="N7" s="8" t="s">
        <v>154</v>
      </c>
    </row>
    <row r="8" spans="1:16" s="8" customFormat="1" x14ac:dyDescent="0.25">
      <c r="A8" s="8" t="s">
        <v>2</v>
      </c>
      <c r="B8" s="8" t="s">
        <v>153</v>
      </c>
      <c r="C8" s="8">
        <v>66</v>
      </c>
      <c r="D8" s="8" t="s">
        <v>42</v>
      </c>
      <c r="E8" s="8" t="str">
        <f>CONCATENATE(Table13451112[[#This Row],[WINDOWS]],"_",Table13451112[[#This Row],[Alarm_Name]])</f>
        <v>Liquid_Truck_Unload_Coded Alarm Triangle Individual 23</v>
      </c>
      <c r="F8" s="8" t="str">
        <f>_xlfn.CONCAT(LEFT(A8,5),MID(A8,6,4),"-",COUNTIF($A$2:A8,A8))</f>
        <v>Liquid_Tr-7</v>
      </c>
      <c r="G8" s="8" t="s">
        <v>444</v>
      </c>
      <c r="H8" s="41" t="str">
        <f>Table13451112[[#Headers],[/Fault_Description]]</f>
        <v>/Fault_Description</v>
      </c>
      <c r="I8" s="41" t="str">
        <f>_xlfn.CONCAT(Table13451112[[#This Row],[PATH]],Table13451112[[#This Row],[Tag Path Addition '[Fault']]])</f>
        <v>[default]SPG/Liquid and Dust Collection/Liquid and Truck Unload/Premix Tote/C9XV_04/C9XV_04_ZSO_0204/ALM/Fault_Description</v>
      </c>
      <c r="J8" s="10" t="s">
        <v>242</v>
      </c>
      <c r="K8" s="45" t="str">
        <f>Table13451112[[#Headers],[/Equip_Description]]</f>
        <v>/Equip_Description</v>
      </c>
      <c r="L8" s="45" t="str">
        <f>_xlfn.CONCAT(Table13451112[[#This Row],[PATH]],Table13451112[[#This Row],[Tag Path Addition '[EQUIP']]])</f>
        <v>[default]SPG/Liquid and Dust Collection/Liquid and Truck Unload/Premix Tote/C9XV_04/C9XV_04_ZSO_0204/ALM/Equip_Description</v>
      </c>
      <c r="M8" s="10" t="s">
        <v>495</v>
      </c>
      <c r="N8" s="8" t="s">
        <v>154</v>
      </c>
    </row>
    <row r="9" spans="1:16" s="8" customFormat="1" x14ac:dyDescent="0.25">
      <c r="A9" s="8" t="s">
        <v>2</v>
      </c>
      <c r="B9" s="8" t="s">
        <v>153</v>
      </c>
      <c r="C9" s="8">
        <v>66</v>
      </c>
      <c r="D9" s="8" t="s">
        <v>77</v>
      </c>
      <c r="E9" s="8" t="str">
        <f>CONCATENATE(Table13451112[[#This Row],[WINDOWS]],"_",Table13451112[[#This Row],[Alarm_Name]])</f>
        <v>Liquid_Truck_Unload_Coded Alarm Triangle Individual 60</v>
      </c>
      <c r="F9" s="8" t="str">
        <f>_xlfn.CONCAT(LEFT(A9,5),MID(A9,6,4),"-",COUNTIF($A$2:A9,A9))</f>
        <v>Liquid_Tr-8</v>
      </c>
      <c r="G9" s="8" t="s">
        <v>527</v>
      </c>
      <c r="H9" s="41" t="str">
        <f>Table13451112[[#Headers],[/Fault_Description]]</f>
        <v>/Fault_Description</v>
      </c>
      <c r="I9" s="41" t="str">
        <f>_xlfn.CONCAT(Table13451112[[#This Row],[PATH]],Table13451112[[#This Row],[Tag Path Addition '[Fault']]])</f>
        <v>[default]SPG/Liquid and Dust Collection/Liquid and Truck Unload/Premix Area/C9CP_04/C9CP_04_JL_01/ALM/Fault_Description</v>
      </c>
      <c r="J9" s="10" t="s">
        <v>189</v>
      </c>
      <c r="K9" s="45" t="str">
        <f>Table13451112[[#Headers],[/Equip_Description]]</f>
        <v>/Equip_Description</v>
      </c>
      <c r="L9" s="45" t="str">
        <f>_xlfn.CONCAT(Table13451112[[#This Row],[PATH]],Table13451112[[#This Row],[Tag Path Addition '[EQUIP']]])</f>
        <v>[default]SPG/Liquid and Dust Collection/Liquid and Truck Unload/Premix Area/C9CP_04/C9CP_04_JL_01/ALM/Equip_Description</v>
      </c>
      <c r="M9" s="10" t="s">
        <v>549</v>
      </c>
      <c r="N9" s="8" t="s">
        <v>154</v>
      </c>
    </row>
    <row r="10" spans="1:16" s="8" customFormat="1" x14ac:dyDescent="0.25">
      <c r="A10" s="8" t="s">
        <v>2</v>
      </c>
      <c r="B10" s="8" t="s">
        <v>153</v>
      </c>
      <c r="C10" s="8">
        <v>66</v>
      </c>
      <c r="D10" s="8" t="s">
        <v>76</v>
      </c>
      <c r="E10" s="8" t="str">
        <f>CONCATENATE(Table13451112[[#This Row],[WINDOWS]],"_",Table13451112[[#This Row],[Alarm_Name]])</f>
        <v>Liquid_Truck_Unload_Coded Alarm Triangle Individual 59</v>
      </c>
      <c r="F10" s="8" t="str">
        <f>_xlfn.CONCAT(LEFT(A10,5),MID(A10,6,4),"-",COUNTIF($A$2:A10,A10))</f>
        <v>Liquid_Tr-9</v>
      </c>
      <c r="G10" s="8" t="s">
        <v>528</v>
      </c>
      <c r="H10" s="41" t="str">
        <f>Table13451112[[#Headers],[/Fault_Description]]</f>
        <v>/Fault_Description</v>
      </c>
      <c r="I10" s="41" t="str">
        <f>_xlfn.CONCAT(Table13451112[[#This Row],[PATH]],Table13451112[[#This Row],[Tag Path Addition '[Fault']]])</f>
        <v>[default]SPG/Liquid and Dust Collection/Liquid and Truck Unload/Premix Area/C9CP_04/C9CP_04_HBS_01/ALM/Fault_Description</v>
      </c>
      <c r="J10" s="10" t="s">
        <v>190</v>
      </c>
      <c r="K10" s="45" t="str">
        <f>Table13451112[[#Headers],[/Equip_Description]]</f>
        <v>/Equip_Description</v>
      </c>
      <c r="L10" s="45" t="str">
        <f>_xlfn.CONCAT(Table13451112[[#This Row],[PATH]],Table13451112[[#This Row],[Tag Path Addition '[EQUIP']]])</f>
        <v>[default]SPG/Liquid and Dust Collection/Liquid and Truck Unload/Premix Area/C9CP_04/C9CP_04_HBS_01/ALM/Equip_Description</v>
      </c>
      <c r="M10" s="10" t="s">
        <v>549</v>
      </c>
      <c r="N10" s="8" t="s">
        <v>154</v>
      </c>
    </row>
    <row r="11" spans="1:16" s="8" customFormat="1" x14ac:dyDescent="0.25">
      <c r="A11" s="8" t="s">
        <v>2</v>
      </c>
      <c r="B11" s="8" t="s">
        <v>153</v>
      </c>
      <c r="C11" s="8">
        <v>66</v>
      </c>
      <c r="D11" s="8" t="s">
        <v>75</v>
      </c>
      <c r="E11" s="8" t="str">
        <f>CONCATENATE(Table13451112[[#This Row],[WINDOWS]],"_",Table13451112[[#This Row],[Alarm_Name]])</f>
        <v>Liquid_Truck_Unload_Coded Alarm Triangle Individual 58</v>
      </c>
      <c r="F11" s="8" t="str">
        <f>_xlfn.CONCAT(LEFT(A11,5),MID(A11,6,4),"-",COUNTIF($A$2:A11,A11))</f>
        <v>Liquid_Tr-10</v>
      </c>
      <c r="G11" s="8" t="s">
        <v>443</v>
      </c>
      <c r="H11" s="41" t="str">
        <f>Table13451112[[#Headers],[/Fault_Description]]</f>
        <v>/Fault_Description</v>
      </c>
      <c r="I11" s="41" t="str">
        <f>_xlfn.CONCAT(Table13451112[[#This Row],[PATH]],Table13451112[[#This Row],[Tag Path Addition '[Fault']]])</f>
        <v>[default]SPG/Liquid and Dust Collection/Liquid and Truck Unload/C9CP_01/C9CP_01_JL_01/ALM/Fault_Description</v>
      </c>
      <c r="J11" s="10" t="s">
        <v>189</v>
      </c>
      <c r="K11" s="45" t="str">
        <f>Table13451112[[#Headers],[/Equip_Description]]</f>
        <v>/Equip_Description</v>
      </c>
      <c r="L11" s="45" t="str">
        <f>_xlfn.CONCAT(Table13451112[[#This Row],[PATH]],Table13451112[[#This Row],[Tag Path Addition '[EQUIP']]])</f>
        <v>[default]SPG/Liquid and Dust Collection/Liquid and Truck Unload/C9CP_01/C9CP_01_JL_01/ALM/Equip_Description</v>
      </c>
      <c r="M11" s="10" t="s">
        <v>494</v>
      </c>
      <c r="N11" s="8" t="s">
        <v>154</v>
      </c>
    </row>
    <row r="12" spans="1:16" s="8" customFormat="1" x14ac:dyDescent="0.25">
      <c r="A12" s="8" t="s">
        <v>2</v>
      </c>
      <c r="B12" s="8" t="s">
        <v>153</v>
      </c>
      <c r="C12" s="8">
        <v>66</v>
      </c>
      <c r="D12" s="8" t="s">
        <v>74</v>
      </c>
      <c r="E12" s="8" t="str">
        <f>CONCATENATE(Table13451112[[#This Row],[WINDOWS]],"_",Table13451112[[#This Row],[Alarm_Name]])</f>
        <v>Liquid_Truck_Unload_Coded Alarm Triangle Individual 57</v>
      </c>
      <c r="F12" s="8" t="str">
        <f>_xlfn.CONCAT(LEFT(A12,5),MID(A12,6,4),"-",COUNTIF($A$2:A12,A12))</f>
        <v>Liquid_Tr-11</v>
      </c>
      <c r="G12" s="8" t="s">
        <v>442</v>
      </c>
      <c r="H12" s="41" t="str">
        <f>Table13451112[[#Headers],[/Fault_Description]]</f>
        <v>/Fault_Description</v>
      </c>
      <c r="I12" s="41" t="str">
        <f>_xlfn.CONCAT(Table13451112[[#This Row],[PATH]],Table13451112[[#This Row],[Tag Path Addition '[Fault']]])</f>
        <v>[default]SPG/Liquid and Dust Collection/Liquid and Truck Unload/C9CP_01/C9CP_01_HBS_01/ALM/Fault_Description</v>
      </c>
      <c r="J12" s="10" t="s">
        <v>190</v>
      </c>
      <c r="K12" s="45" t="str">
        <f>Table13451112[[#Headers],[/Equip_Description]]</f>
        <v>/Equip_Description</v>
      </c>
      <c r="L12" s="45" t="str">
        <f>_xlfn.CONCAT(Table13451112[[#This Row],[PATH]],Table13451112[[#This Row],[Tag Path Addition '[EQUIP']]])</f>
        <v>[default]SPG/Liquid and Dust Collection/Liquid and Truck Unload/C9CP_01/C9CP_01_HBS_01/ALM/Equip_Description</v>
      </c>
      <c r="M12" s="10" t="s">
        <v>494</v>
      </c>
      <c r="N12" s="8" t="s">
        <v>154</v>
      </c>
    </row>
    <row r="13" spans="1:16" s="8" customFormat="1" x14ac:dyDescent="0.25">
      <c r="A13" s="8" t="s">
        <v>2</v>
      </c>
      <c r="B13" s="8" t="s">
        <v>153</v>
      </c>
      <c r="C13" s="8">
        <v>66</v>
      </c>
      <c r="D13" s="8" t="s">
        <v>41</v>
      </c>
      <c r="E13" s="8" t="str">
        <f>CONCATENATE(Table13451112[[#This Row],[WINDOWS]],"_",Table13451112[[#This Row],[Alarm_Name]])</f>
        <v>Liquid_Truck_Unload_Coded Alarm Triangle Individual 22</v>
      </c>
      <c r="F13" s="8" t="str">
        <f>_xlfn.CONCAT(LEFT(A13,5),MID(A13,6,4),"-",COUNTIF($A$2:A13,A13))</f>
        <v>Liquid_Tr-12</v>
      </c>
      <c r="G13" s="8" t="s">
        <v>475</v>
      </c>
      <c r="H13" s="41" t="str">
        <f>Table13451112[[#Headers],[/Fault_Description]]</f>
        <v>/Fault_Description</v>
      </c>
      <c r="I13" s="41" t="str">
        <f>_xlfn.CONCAT(Table13451112[[#This Row],[PATH]],Table13451112[[#This Row],[Tag Path Addition '[Fault']]])</f>
        <v>[default]SPG/Line 1/Liquid/L1XV_06/L1XV_06_ZSC_0709/ALM/Fault_Description</v>
      </c>
      <c r="J13" s="10" t="s">
        <v>244</v>
      </c>
      <c r="K13" s="45" t="str">
        <f>Table13451112[[#Headers],[/Equip_Description]]</f>
        <v>/Equip_Description</v>
      </c>
      <c r="L13" s="45" t="str">
        <f>_xlfn.CONCAT(Table13451112[[#This Row],[PATH]],Table13451112[[#This Row],[Tag Path Addition '[EQUIP']]])</f>
        <v>[default]SPG/Line 1/Liquid/L1XV_06/L1XV_06_ZSC_0709/ALM/Equip_Description</v>
      </c>
      <c r="M13" s="10" t="s">
        <v>495</v>
      </c>
      <c r="N13" s="8" t="s">
        <v>154</v>
      </c>
    </row>
    <row r="14" spans="1:16" s="8" customFormat="1" x14ac:dyDescent="0.25">
      <c r="A14" s="8" t="s">
        <v>2</v>
      </c>
      <c r="B14" s="8" t="s">
        <v>153</v>
      </c>
      <c r="C14" s="8">
        <v>66</v>
      </c>
      <c r="D14" s="8" t="s">
        <v>40</v>
      </c>
      <c r="E14" s="8" t="str">
        <f>CONCATENATE(Table13451112[[#This Row],[WINDOWS]],"_",Table13451112[[#This Row],[Alarm_Name]])</f>
        <v>Liquid_Truck_Unload_Coded Alarm Triangle Individual 21</v>
      </c>
      <c r="F14" s="8" t="str">
        <f>_xlfn.CONCAT(LEFT(A14,5),MID(A14,6,4),"-",COUNTIF($A$2:A14,A14))</f>
        <v>Liquid_Tr-13</v>
      </c>
      <c r="G14" s="8" t="s">
        <v>476</v>
      </c>
      <c r="H14" s="41" t="str">
        <f>Table13451112[[#Headers],[/Fault_Description]]</f>
        <v>/Fault_Description</v>
      </c>
      <c r="I14" s="41" t="str">
        <f>_xlfn.CONCAT(Table13451112[[#This Row],[PATH]],Table13451112[[#This Row],[Tag Path Addition '[Fault']]])</f>
        <v>[default]SPG/Line 1/Liquid/L1XV_06/L1XV_06_ZSO_0709/ALM/Fault_Description</v>
      </c>
      <c r="J14" s="10" t="s">
        <v>242</v>
      </c>
      <c r="K14" s="45" t="str">
        <f>Table13451112[[#Headers],[/Equip_Description]]</f>
        <v>/Equip_Description</v>
      </c>
      <c r="L14" s="45" t="str">
        <f>_xlfn.CONCAT(Table13451112[[#This Row],[PATH]],Table13451112[[#This Row],[Tag Path Addition '[EQUIP']]])</f>
        <v>[default]SPG/Line 1/Liquid/L1XV_06/L1XV_06_ZSO_0709/ALM/Equip_Description</v>
      </c>
      <c r="M14" s="10" t="s">
        <v>495</v>
      </c>
      <c r="N14" s="8" t="s">
        <v>154</v>
      </c>
    </row>
    <row r="15" spans="1:16" s="8" customFormat="1" x14ac:dyDescent="0.25">
      <c r="A15" s="8" t="s">
        <v>2</v>
      </c>
      <c r="B15" s="8" t="s">
        <v>153</v>
      </c>
      <c r="C15" s="8">
        <v>66</v>
      </c>
      <c r="D15" s="8" t="s">
        <v>38</v>
      </c>
      <c r="E15" s="8" t="str">
        <f>CONCATENATE(Table13451112[[#This Row],[WINDOWS]],"_",Table13451112[[#This Row],[Alarm_Name]])</f>
        <v>Liquid_Truck_Unload_Coded Alarm Triangle Individual 19</v>
      </c>
      <c r="F15" s="8" t="str">
        <f>_xlfn.CONCAT(LEFT(A15,5),MID(A15,6,4),"-",COUNTIF($A$2:A15,A15))</f>
        <v>Liquid_Tr-14</v>
      </c>
      <c r="G15" s="8" t="s">
        <v>473</v>
      </c>
      <c r="H15" s="41" t="str">
        <f>Table13451112[[#Headers],[/Fault_Description]]</f>
        <v>/Fault_Description</v>
      </c>
      <c r="I15" s="41" t="str">
        <f>_xlfn.CONCAT(Table13451112[[#This Row],[PATH]],Table13451112[[#This Row],[Tag Path Addition '[Fault']]])</f>
        <v>[default]SPG/Line 2/Liquid/L2XV_06/L2XV_06_ZSC_1316/ALM/Fault_Description</v>
      </c>
      <c r="J15" s="10" t="s">
        <v>244</v>
      </c>
      <c r="K15" s="45" t="str">
        <f>Table13451112[[#Headers],[/Equip_Description]]</f>
        <v>/Equip_Description</v>
      </c>
      <c r="L15" s="45" t="str">
        <f>_xlfn.CONCAT(Table13451112[[#This Row],[PATH]],Table13451112[[#This Row],[Tag Path Addition '[EQUIP']]])</f>
        <v>[default]SPG/Line 2/Liquid/L2XV_06/L2XV_06_ZSC_1316/ALM/Equip_Description</v>
      </c>
      <c r="M15" s="10" t="s">
        <v>495</v>
      </c>
      <c r="N15" s="8" t="s">
        <v>154</v>
      </c>
    </row>
    <row r="16" spans="1:16" s="8" customFormat="1" x14ac:dyDescent="0.25">
      <c r="A16" s="8" t="s">
        <v>2</v>
      </c>
      <c r="B16" s="8" t="s">
        <v>153</v>
      </c>
      <c r="C16" s="8">
        <v>66</v>
      </c>
      <c r="D16" s="8" t="s">
        <v>37</v>
      </c>
      <c r="E16" s="8" t="str">
        <f>CONCATENATE(Table13451112[[#This Row],[WINDOWS]],"_",Table13451112[[#This Row],[Alarm_Name]])</f>
        <v>Liquid_Truck_Unload_Coded Alarm Triangle Individual 18</v>
      </c>
      <c r="F16" s="8" t="str">
        <f>_xlfn.CONCAT(LEFT(A16,5),MID(A16,6,4),"-",COUNTIF($A$2:A16,A16))</f>
        <v>Liquid_Tr-15</v>
      </c>
      <c r="G16" s="8" t="s">
        <v>474</v>
      </c>
      <c r="H16" s="41" t="str">
        <f>Table13451112[[#Headers],[/Fault_Description]]</f>
        <v>/Fault_Description</v>
      </c>
      <c r="I16" s="41" t="str">
        <f>_xlfn.CONCAT(Table13451112[[#This Row],[PATH]],Table13451112[[#This Row],[Tag Path Addition '[Fault']]])</f>
        <v>[default]SPG/Line 2/Liquid/L2XV_06/L2XV_06_ZSO_1316/ALM/Fault_Description</v>
      </c>
      <c r="J16" s="10" t="s">
        <v>242</v>
      </c>
      <c r="K16" s="45" t="str">
        <f>Table13451112[[#Headers],[/Equip_Description]]</f>
        <v>/Equip_Description</v>
      </c>
      <c r="L16" s="45" t="str">
        <f>_xlfn.CONCAT(Table13451112[[#This Row],[PATH]],Table13451112[[#This Row],[Tag Path Addition '[EQUIP']]])</f>
        <v>[default]SPG/Line 2/Liquid/L2XV_06/L2XV_06_ZSO_1316/ALM/Equip_Description</v>
      </c>
      <c r="M16" s="10" t="s">
        <v>495</v>
      </c>
      <c r="N16" s="8" t="s">
        <v>154</v>
      </c>
    </row>
    <row r="17" spans="1:14" s="8" customFormat="1" x14ac:dyDescent="0.25">
      <c r="A17" s="8" t="s">
        <v>2</v>
      </c>
      <c r="B17" s="8" t="s">
        <v>153</v>
      </c>
      <c r="C17" s="8">
        <v>66</v>
      </c>
      <c r="D17" s="8" t="s">
        <v>39</v>
      </c>
      <c r="E17" s="8" t="str">
        <f>CONCATENATE(Table13451112[[#This Row],[WINDOWS]],"_",Table13451112[[#This Row],[Alarm_Name]])</f>
        <v>Liquid_Truck_Unload_Coded Alarm Triangle Individual 20</v>
      </c>
      <c r="F17" s="8" t="str">
        <f>_xlfn.CONCAT(LEFT(A17,5),MID(A17,6,4),"-",COUNTIF($A$2:A17,A17))</f>
        <v>Liquid_Tr-16</v>
      </c>
      <c r="G17" s="8" t="s">
        <v>472</v>
      </c>
      <c r="H17" s="41" t="str">
        <f>Table13451112[[#Headers],[/Fault_Description]]</f>
        <v>/Fault_Description</v>
      </c>
      <c r="I17" s="41" t="str">
        <f>_xlfn.CONCAT(Table13451112[[#This Row],[PATH]],Table13451112[[#This Row],[Tag Path Addition '[Fault']]])</f>
        <v>[default]SPG/Line 3/Liquid/L3XV_06/L3XV_06_ZSC_1823/ALM/Fault_Description</v>
      </c>
      <c r="J17" s="10" t="s">
        <v>244</v>
      </c>
      <c r="K17" s="45" t="str">
        <f>Table13451112[[#Headers],[/Equip_Description]]</f>
        <v>/Equip_Description</v>
      </c>
      <c r="L17" s="45" t="str">
        <f>_xlfn.CONCAT(Table13451112[[#This Row],[PATH]],Table13451112[[#This Row],[Tag Path Addition '[EQUIP']]])</f>
        <v>[default]SPG/Line 3/Liquid/L3XV_06/L3XV_06_ZSC_1823/ALM/Equip_Description</v>
      </c>
      <c r="M17" s="10" t="s">
        <v>495</v>
      </c>
      <c r="N17" s="8" t="s">
        <v>154</v>
      </c>
    </row>
    <row r="18" spans="1:14" s="8" customFormat="1" x14ac:dyDescent="0.25">
      <c r="A18" s="8" t="s">
        <v>2</v>
      </c>
      <c r="B18" s="8" t="s">
        <v>153</v>
      </c>
      <c r="C18" s="8">
        <v>66</v>
      </c>
      <c r="D18" s="8" t="s">
        <v>46</v>
      </c>
      <c r="E18" s="8" t="str">
        <f>CONCATENATE(Table13451112[[#This Row],[WINDOWS]],"_",Table13451112[[#This Row],[Alarm_Name]])</f>
        <v>Liquid_Truck_Unload_Coded Alarm Triangle Individual 27</v>
      </c>
      <c r="F18" s="8" t="str">
        <f>_xlfn.CONCAT(LEFT(A18,5),MID(A18,6,4),"-",COUNTIF($A$2:A18,A18))</f>
        <v>Liquid_Tr-17</v>
      </c>
      <c r="G18" s="8" t="s">
        <v>471</v>
      </c>
      <c r="H18" s="41" t="str">
        <f>Table13451112[[#Headers],[/Fault_Description]]</f>
        <v>/Fault_Description</v>
      </c>
      <c r="I18" s="41" t="str">
        <f>_xlfn.CONCAT(Table13451112[[#This Row],[PATH]],Table13451112[[#This Row],[Tag Path Addition '[Fault']]])</f>
        <v>[default]SPG/Line 3/Liquid/L3XV_06/L3XV_06_ZSO_1823/ALM/Fault_Description</v>
      </c>
      <c r="J18" s="10" t="s">
        <v>242</v>
      </c>
      <c r="K18" s="45" t="str">
        <f>Table13451112[[#Headers],[/Equip_Description]]</f>
        <v>/Equip_Description</v>
      </c>
      <c r="L18" s="45" t="str">
        <f>_xlfn.CONCAT(Table13451112[[#This Row],[PATH]],Table13451112[[#This Row],[Tag Path Addition '[EQUIP']]])</f>
        <v>[default]SPG/Line 3/Liquid/L3XV_06/L3XV_06_ZSO_1823/ALM/Equip_Description</v>
      </c>
      <c r="M18" s="10" t="s">
        <v>495</v>
      </c>
      <c r="N18" s="8" t="s">
        <v>154</v>
      </c>
    </row>
    <row r="19" spans="1:14" s="8" customFormat="1" x14ac:dyDescent="0.25">
      <c r="A19" s="8" t="s">
        <v>2</v>
      </c>
      <c r="B19" s="8" t="s">
        <v>153</v>
      </c>
      <c r="C19" s="8">
        <v>66</v>
      </c>
      <c r="D19" s="8" t="s">
        <v>47</v>
      </c>
      <c r="E19" s="8" t="str">
        <f>CONCATENATE(Table13451112[[#This Row],[WINDOWS]],"_",Table13451112[[#This Row],[Alarm_Name]])</f>
        <v>Liquid_Truck_Unload_Coded Alarm Triangle Individual 28</v>
      </c>
      <c r="F19" s="8" t="str">
        <f>_xlfn.CONCAT(LEFT(A19,5),MID(A19,6,4),"-",COUNTIF($A$2:A19,A19))</f>
        <v>Liquid_Tr-18</v>
      </c>
      <c r="G19" s="8" t="s">
        <v>470</v>
      </c>
      <c r="H19" s="41" t="str">
        <f>Table13451112[[#Headers],[/Fault_Description]]</f>
        <v>/Fault_Description</v>
      </c>
      <c r="I19" s="41" t="str">
        <f>_xlfn.CONCAT(Table13451112[[#This Row],[PATH]],Table13451112[[#This Row],[Tag Path Addition '[Fault']]])</f>
        <v>[default]SPG/Line 4/Liquid/L4XV_06/L4XV_06_ZSC_2330/ALM/Fault_Description</v>
      </c>
      <c r="J19" s="10" t="s">
        <v>244</v>
      </c>
      <c r="K19" s="45" t="str">
        <f>Table13451112[[#Headers],[/Equip_Description]]</f>
        <v>/Equip_Description</v>
      </c>
      <c r="L19" s="45" t="str">
        <f>_xlfn.CONCAT(Table13451112[[#This Row],[PATH]],Table13451112[[#This Row],[Tag Path Addition '[EQUIP']]])</f>
        <v>[default]SPG/Line 4/Liquid/L4XV_06/L4XV_06_ZSC_2330/ALM/Equip_Description</v>
      </c>
      <c r="M19" s="10" t="s">
        <v>495</v>
      </c>
      <c r="N19" s="8" t="s">
        <v>154</v>
      </c>
    </row>
    <row r="20" spans="1:14" s="8" customFormat="1" x14ac:dyDescent="0.25">
      <c r="A20" s="8" t="s">
        <v>2</v>
      </c>
      <c r="B20" s="8" t="s">
        <v>153</v>
      </c>
      <c r="C20" s="8">
        <v>66</v>
      </c>
      <c r="D20" s="8" t="s">
        <v>87</v>
      </c>
      <c r="E20" s="8" t="str">
        <f>CONCATENATE(Table13451112[[#This Row],[WINDOWS]],"_",Table13451112[[#This Row],[Alarm_Name]])</f>
        <v>Liquid_Truck_Unload_Coded Alarm Triangle Individual 37</v>
      </c>
      <c r="F20" s="8" t="str">
        <f>_xlfn.CONCAT(LEFT(A20,5),MID(A20,6,4),"-",COUNTIF($A$2:A20,A20))</f>
        <v>Liquid_Tr-19</v>
      </c>
      <c r="G20" s="8" t="s">
        <v>469</v>
      </c>
      <c r="H20" s="41" t="str">
        <f>Table13451112[[#Headers],[/Fault_Description]]</f>
        <v>/Fault_Description</v>
      </c>
      <c r="I20" s="41" t="str">
        <f>_xlfn.CONCAT(Table13451112[[#This Row],[PATH]],Table13451112[[#This Row],[Tag Path Addition '[Fault']]])</f>
        <v>[default]SPG/Line 4/Liquid/L4XV_06/L4XV_06_ZSO_2330/ALM/Fault_Description</v>
      </c>
      <c r="J20" s="10" t="s">
        <v>242</v>
      </c>
      <c r="K20" s="45" t="str">
        <f>Table13451112[[#Headers],[/Equip_Description]]</f>
        <v>/Equip_Description</v>
      </c>
      <c r="L20" s="45" t="str">
        <f>_xlfn.CONCAT(Table13451112[[#This Row],[PATH]],Table13451112[[#This Row],[Tag Path Addition '[EQUIP']]])</f>
        <v>[default]SPG/Line 4/Liquid/L4XV_06/L4XV_06_ZSO_2330/ALM/Equip_Description</v>
      </c>
      <c r="M20" s="10" t="s">
        <v>495</v>
      </c>
      <c r="N20" s="8" t="s">
        <v>154</v>
      </c>
    </row>
    <row r="21" spans="1:14" s="8" customFormat="1" x14ac:dyDescent="0.25">
      <c r="A21" s="8" t="s">
        <v>2</v>
      </c>
      <c r="B21" s="8" t="s">
        <v>153</v>
      </c>
      <c r="C21" s="8">
        <v>66</v>
      </c>
      <c r="D21" s="8" t="s">
        <v>33</v>
      </c>
      <c r="E21" s="8" t="str">
        <f>CONCATENATE(Table13451112[[#This Row],[WINDOWS]],"_",Table13451112[[#This Row],[Alarm_Name]])</f>
        <v>Liquid_Truck_Unload_Coded Alarm Triangle Individual 17</v>
      </c>
      <c r="F21" s="8" t="str">
        <f>_xlfn.CONCAT(LEFT(A21,5),MID(A21,6,4),"-",COUNTIF($A$2:A21,A21))</f>
        <v>Liquid_Tr-20</v>
      </c>
      <c r="G21" s="8" t="s">
        <v>529</v>
      </c>
      <c r="H21" s="41" t="str">
        <f>Table13451112[[#Headers],[/Fault_Description]]</f>
        <v>/Fault_Description</v>
      </c>
      <c r="I21" s="41" t="str">
        <f>_xlfn.CONCAT(Table13451112[[#This Row],[PATH]],Table13451112[[#This Row],[Tag Path Addition '[Fault']]])</f>
        <v>[default]SPG/Liquid and Dust Collection/Liquid and Truck Unload/Liquid Resin/C9PK_01/C9PK_01_ALM_0111/ALM/Fault_Description</v>
      </c>
      <c r="J21" s="10" t="s">
        <v>185</v>
      </c>
      <c r="K21" s="45" t="str">
        <f>Table13451112[[#Headers],[/Equip_Description]]</f>
        <v>/Equip_Description</v>
      </c>
      <c r="L21" s="45" t="str">
        <f>_xlfn.CONCAT(Table13451112[[#This Row],[PATH]],Table13451112[[#This Row],[Tag Path Addition '[EQUIP']]])</f>
        <v>[default]SPG/Liquid and Dust Collection/Liquid and Truck Unload/Liquid Resin/C9PK_01/C9PK_01_ALM_0111/ALM/Equip_Description</v>
      </c>
      <c r="M21" s="10" t="s">
        <v>435</v>
      </c>
      <c r="N21" s="8" t="s">
        <v>154</v>
      </c>
    </row>
    <row r="22" spans="1:14" s="8" customFormat="1" x14ac:dyDescent="0.25">
      <c r="A22" s="8" t="s">
        <v>2</v>
      </c>
      <c r="B22" s="8" t="s">
        <v>153</v>
      </c>
      <c r="C22" s="8">
        <v>66</v>
      </c>
      <c r="D22" s="8" t="s">
        <v>32</v>
      </c>
      <c r="E22" s="8" t="str">
        <f>CONCATENATE(Table13451112[[#This Row],[WINDOWS]],"_",Table13451112[[#This Row],[Alarm_Name]])</f>
        <v>Liquid_Truck_Unload_Coded Alarm Triangle Individual 16</v>
      </c>
      <c r="F22" s="8" t="str">
        <f>_xlfn.CONCAT(LEFT(A22,5),MID(A22,6,4),"-",COUNTIF($A$2:A22,A22))</f>
        <v>Liquid_Tr-21</v>
      </c>
      <c r="G22" s="8" t="s">
        <v>530</v>
      </c>
      <c r="H22" s="41" t="str">
        <f>Table13451112[[#Headers],[/Fault_Description]]</f>
        <v>/Fault_Description</v>
      </c>
      <c r="I22" s="41" t="str">
        <f>_xlfn.CONCAT(Table13451112[[#This Row],[PATH]],Table13451112[[#This Row],[Tag Path Addition '[Fault']]])</f>
        <v>[default]SPG/Liquid and Dust Collection/Liquid and Truck Unload/Liquid Resin/C9PK_01/C9PK_01_ALM_0112/ALM/Fault_Description</v>
      </c>
      <c r="J22" s="10" t="s">
        <v>239</v>
      </c>
      <c r="K22" s="45" t="str">
        <f>Table13451112[[#Headers],[/Equip_Description]]</f>
        <v>/Equip_Description</v>
      </c>
      <c r="L22" s="45" t="str">
        <f>_xlfn.CONCAT(Table13451112[[#This Row],[PATH]],Table13451112[[#This Row],[Tag Path Addition '[EQUIP']]])</f>
        <v>[default]SPG/Liquid and Dust Collection/Liquid and Truck Unload/Liquid Resin/C9PK_01/C9PK_01_ALM_0112/ALM/Equip_Description</v>
      </c>
      <c r="M22" s="10" t="s">
        <v>435</v>
      </c>
      <c r="N22" s="8" t="s">
        <v>154</v>
      </c>
    </row>
    <row r="23" spans="1:14" s="8" customFormat="1" x14ac:dyDescent="0.25">
      <c r="A23" s="8" t="s">
        <v>2</v>
      </c>
      <c r="B23" s="8" t="s">
        <v>153</v>
      </c>
      <c r="C23" s="8">
        <v>66</v>
      </c>
      <c r="D23" s="8" t="s">
        <v>69</v>
      </c>
      <c r="E23" s="8" t="str">
        <f>CONCATENATE(Table13451112[[#This Row],[WINDOWS]],"_",Table13451112[[#This Row],[Alarm_Name]])</f>
        <v>Liquid_Truck_Unload_Coded Alarm Triangle Individual 52</v>
      </c>
      <c r="F23" s="8" t="str">
        <f>_xlfn.CONCAT(LEFT(A23,5),MID(A23,6,4),"-",COUNTIF($A$2:A23,A23))</f>
        <v>Liquid_Tr-22</v>
      </c>
      <c r="G23" s="8" t="s">
        <v>448</v>
      </c>
      <c r="H23" s="41" t="str">
        <f>Table13451112[[#Headers],[/Fault_Description]]</f>
        <v>/Fault_Description</v>
      </c>
      <c r="I23" s="41" t="str">
        <f>_xlfn.CONCAT(Table13451112[[#This Row],[PATH]],Table13451112[[#This Row],[Tag Path Addition '[Fault']]])</f>
        <v>[default]SPG/Liquid and Dust Collection/Liquid and Truck Unload/Liquid Resin/C9D_01/C9D_01_TT_0102/LOLOALM/Fault_Description</v>
      </c>
      <c r="J23" s="10" t="s">
        <v>400</v>
      </c>
      <c r="K23" s="45" t="str">
        <f>Table13451112[[#Headers],[/Equip_Description]]</f>
        <v>/Equip_Description</v>
      </c>
      <c r="L23" s="45" t="str">
        <f>_xlfn.CONCAT(Table13451112[[#This Row],[PATH]],Table13451112[[#This Row],[Tag Path Addition '[EQUIP']]])</f>
        <v>[default]SPG/Liquid and Dust Collection/Liquid and Truck Unload/Liquid Resin/C9D_01/C9D_01_TT_0102/LOLOALM/Equip_Description</v>
      </c>
      <c r="M23" s="10" t="s">
        <v>497</v>
      </c>
      <c r="N23" s="8" t="s">
        <v>154</v>
      </c>
    </row>
    <row r="24" spans="1:14" s="8" customFormat="1" x14ac:dyDescent="0.25">
      <c r="A24" s="8" t="s">
        <v>2</v>
      </c>
      <c r="B24" s="8" t="s">
        <v>153</v>
      </c>
      <c r="C24" s="8">
        <v>66</v>
      </c>
      <c r="D24" s="8" t="s">
        <v>68</v>
      </c>
      <c r="E24" s="8" t="str">
        <f>CONCATENATE(Table13451112[[#This Row],[WINDOWS]],"_",Table13451112[[#This Row],[Alarm_Name]])</f>
        <v>Liquid_Truck_Unload_Coded Alarm Triangle Individual 51</v>
      </c>
      <c r="F24" s="8" t="str">
        <f>_xlfn.CONCAT(LEFT(A24,5),MID(A24,6,4),"-",COUNTIF($A$2:A24,A24))</f>
        <v>Liquid_Tr-23</v>
      </c>
      <c r="G24" s="8" t="s">
        <v>449</v>
      </c>
      <c r="H24" s="41" t="str">
        <f>Table13451112[[#Headers],[/Fault_Description]]</f>
        <v>/Fault_Description</v>
      </c>
      <c r="I24" s="41" t="str">
        <f>_xlfn.CONCAT(Table13451112[[#This Row],[PATH]],Table13451112[[#This Row],[Tag Path Addition '[Fault']]])</f>
        <v>[default]SPG/Liquid and Dust Collection/Liquid and Truck Unload/Liquid Resin/C9D_01/C9D_01_TT_0102/LOALM/Fault_Description</v>
      </c>
      <c r="J24" s="10" t="s">
        <v>399</v>
      </c>
      <c r="K24" s="45" t="str">
        <f>Table13451112[[#Headers],[/Equip_Description]]</f>
        <v>/Equip_Description</v>
      </c>
      <c r="L24" s="45" t="str">
        <f>_xlfn.CONCAT(Table13451112[[#This Row],[PATH]],Table13451112[[#This Row],[Tag Path Addition '[EQUIP']]])</f>
        <v>[default]SPG/Liquid and Dust Collection/Liquid and Truck Unload/Liquid Resin/C9D_01/C9D_01_TT_0102/LOALM/Equip_Description</v>
      </c>
      <c r="M24" s="10" t="s">
        <v>497</v>
      </c>
      <c r="N24" s="8" t="s">
        <v>154</v>
      </c>
    </row>
    <row r="25" spans="1:14" s="8" customFormat="1" x14ac:dyDescent="0.25">
      <c r="A25" s="8" t="s">
        <v>2</v>
      </c>
      <c r="B25" s="8" t="s">
        <v>153</v>
      </c>
      <c r="C25" s="8">
        <v>66</v>
      </c>
      <c r="D25" s="8" t="s">
        <v>67</v>
      </c>
      <c r="E25" s="8" t="str">
        <f>CONCATENATE(Table13451112[[#This Row],[WINDOWS]],"_",Table13451112[[#This Row],[Alarm_Name]])</f>
        <v>Liquid_Truck_Unload_Coded Alarm Triangle Individual 50</v>
      </c>
      <c r="F25" s="8" t="str">
        <f>_xlfn.CONCAT(LEFT(A25,5),MID(A25,6,4),"-",COUNTIF($A$2:A25,A25))</f>
        <v>Liquid_Tr-24</v>
      </c>
      <c r="G25" s="8" t="s">
        <v>450</v>
      </c>
      <c r="H25" s="41" t="str">
        <f>Table13451112[[#Headers],[/Fault_Description]]</f>
        <v>/Fault_Description</v>
      </c>
      <c r="I25" s="41" t="str">
        <f>_xlfn.CONCAT(Table13451112[[#This Row],[PATH]],Table13451112[[#This Row],[Tag Path Addition '[Fault']]])</f>
        <v>[default]SPG/Liquid and Dust Collection/Liquid and Truck Unload/Liquid Resin/C9D_01/C9D_01_TT_0102/HIALM/Fault_Description</v>
      </c>
      <c r="J25" s="10" t="s">
        <v>398</v>
      </c>
      <c r="K25" s="45" t="str">
        <f>Table13451112[[#Headers],[/Equip_Description]]</f>
        <v>/Equip_Description</v>
      </c>
      <c r="L25" s="45" t="str">
        <f>_xlfn.CONCAT(Table13451112[[#This Row],[PATH]],Table13451112[[#This Row],[Tag Path Addition '[EQUIP']]])</f>
        <v>[default]SPG/Liquid and Dust Collection/Liquid and Truck Unload/Liquid Resin/C9D_01/C9D_01_TT_0102/HIALM/Equip_Description</v>
      </c>
      <c r="M25" s="10" t="s">
        <v>497</v>
      </c>
      <c r="N25" s="8" t="s">
        <v>154</v>
      </c>
    </row>
    <row r="26" spans="1:14" s="8" customFormat="1" x14ac:dyDescent="0.25">
      <c r="A26" s="8" t="s">
        <v>2</v>
      </c>
      <c r="B26" s="8" t="s">
        <v>153</v>
      </c>
      <c r="C26" s="8">
        <v>66</v>
      </c>
      <c r="D26" s="8" t="s">
        <v>66</v>
      </c>
      <c r="E26" s="8" t="str">
        <f>CONCATENATE(Table13451112[[#This Row],[WINDOWS]],"_",Table13451112[[#This Row],[Alarm_Name]])</f>
        <v>Liquid_Truck_Unload_Coded Alarm Triangle Individual 49</v>
      </c>
      <c r="F26" s="8" t="str">
        <f>_xlfn.CONCAT(LEFT(A26,5),MID(A26,6,4),"-",COUNTIF($A$2:A26,A26))</f>
        <v>Liquid_Tr-25</v>
      </c>
      <c r="G26" s="8" t="s">
        <v>451</v>
      </c>
      <c r="H26" s="41" t="str">
        <f>Table13451112[[#Headers],[/Fault_Description]]</f>
        <v>/Fault_Description</v>
      </c>
      <c r="I26" s="41" t="str">
        <f>_xlfn.CONCAT(Table13451112[[#This Row],[PATH]],Table13451112[[#This Row],[Tag Path Addition '[Fault']]])</f>
        <v>[default]SPG/Liquid and Dust Collection/Liquid and Truck Unload/Liquid Resin/C9D_01/C9D_01_TT_0102/HIHIALM/Fault_Description</v>
      </c>
      <c r="J26" s="10" t="s">
        <v>397</v>
      </c>
      <c r="K26" s="45" t="str">
        <f>Table13451112[[#Headers],[/Equip_Description]]</f>
        <v>/Equip_Description</v>
      </c>
      <c r="L26" s="45" t="str">
        <f>_xlfn.CONCAT(Table13451112[[#This Row],[PATH]],Table13451112[[#This Row],[Tag Path Addition '[EQUIP']]])</f>
        <v>[default]SPG/Liquid and Dust Collection/Liquid and Truck Unload/Liquid Resin/C9D_01/C9D_01_TT_0102/HIHIALM/Equip_Description</v>
      </c>
      <c r="M26" s="10" t="s">
        <v>497</v>
      </c>
      <c r="N26" s="8" t="s">
        <v>154</v>
      </c>
    </row>
    <row r="27" spans="1:14" s="8" customFormat="1" x14ac:dyDescent="0.25">
      <c r="A27" s="8" t="s">
        <v>2</v>
      </c>
      <c r="B27" s="8" t="s">
        <v>153</v>
      </c>
      <c r="C27" s="8">
        <v>66</v>
      </c>
      <c r="D27" s="8" t="s">
        <v>24</v>
      </c>
      <c r="E27" s="8" t="str">
        <f>CONCATENATE(Table13451112[[#This Row],[WINDOWS]],"_",Table13451112[[#This Row],[Alarm_Name]])</f>
        <v>Liquid_Truck_Unload_Coded Alarm Triangle Individual 8</v>
      </c>
      <c r="F27" s="8" t="str">
        <f>_xlfn.CONCAT(LEFT(A27,5),MID(A27,6,4),"-",COUNTIF($A$2:A27,A27))</f>
        <v>Liquid_Tr-26</v>
      </c>
      <c r="G27" s="8" t="s">
        <v>485</v>
      </c>
      <c r="H27" s="41" t="str">
        <f>Table13451112[[#Headers],[/Fault_Description]]</f>
        <v>/Fault_Description</v>
      </c>
      <c r="I27" s="41" t="str">
        <f>_xlfn.CONCAT(Table13451112[[#This Row],[PATH]],Table13451112[[#This Row],[Tag Path Addition '[Fault']]])</f>
        <v>[default]SPG/Liquid and Dust Collection/Liquid and Truck Unload/Liquid Resin/C9XV_08/C9XV_08_ZSC_0105/ALM/Fault_Description</v>
      </c>
      <c r="J27" s="10" t="s">
        <v>244</v>
      </c>
      <c r="K27" s="45" t="str">
        <f>Table13451112[[#Headers],[/Equip_Description]]</f>
        <v>/Equip_Description</v>
      </c>
      <c r="L27" s="45" t="str">
        <f>_xlfn.CONCAT(Table13451112[[#This Row],[PATH]],Table13451112[[#This Row],[Tag Path Addition '[EQUIP']]])</f>
        <v>[default]SPG/Liquid and Dust Collection/Liquid and Truck Unload/Liquid Resin/C9XV_08/C9XV_08_ZSC_0105/ALM/Equip_Description</v>
      </c>
      <c r="M27" s="10" t="s">
        <v>505</v>
      </c>
      <c r="N27" s="8" t="s">
        <v>154</v>
      </c>
    </row>
    <row r="28" spans="1:14" s="8" customFormat="1" x14ac:dyDescent="0.25">
      <c r="A28" s="8" t="s">
        <v>2</v>
      </c>
      <c r="B28" s="8" t="s">
        <v>153</v>
      </c>
      <c r="C28" s="8">
        <v>66</v>
      </c>
      <c r="D28" s="8" t="s">
        <v>23</v>
      </c>
      <c r="E28" s="8" t="str">
        <f>CONCATENATE(Table13451112[[#This Row],[WINDOWS]],"_",Table13451112[[#This Row],[Alarm_Name]])</f>
        <v>Liquid_Truck_Unload_Coded Alarm Triangle Individual 7</v>
      </c>
      <c r="F28" s="8" t="str">
        <f>_xlfn.CONCAT(LEFT(A28,5),MID(A28,6,4),"-",COUNTIF($A$2:A28,A28))</f>
        <v>Liquid_Tr-27</v>
      </c>
      <c r="G28" s="8" t="s">
        <v>486</v>
      </c>
      <c r="H28" s="41" t="str">
        <f>Table13451112[[#Headers],[/Fault_Description]]</f>
        <v>/Fault_Description</v>
      </c>
      <c r="I28" s="41" t="str">
        <f>_xlfn.CONCAT(Table13451112[[#This Row],[PATH]],Table13451112[[#This Row],[Tag Path Addition '[Fault']]])</f>
        <v>[default]SPG/Liquid and Dust Collection/Liquid and Truck Unload/Liquid Resin/C9XV_08/C9XV_08_ZSO_0105/ALM/Fault_Description</v>
      </c>
      <c r="J28" s="10" t="s">
        <v>242</v>
      </c>
      <c r="K28" s="45" t="str">
        <f>Table13451112[[#Headers],[/Equip_Description]]</f>
        <v>/Equip_Description</v>
      </c>
      <c r="L28" s="45" t="str">
        <f>_xlfn.CONCAT(Table13451112[[#This Row],[PATH]],Table13451112[[#This Row],[Tag Path Addition '[EQUIP']]])</f>
        <v>[default]SPG/Liquid and Dust Collection/Liquid and Truck Unload/Liquid Resin/C9XV_08/C9XV_08_ZSO_0105/ALM/Equip_Description</v>
      </c>
      <c r="M28" s="10" t="s">
        <v>505</v>
      </c>
      <c r="N28" s="8" t="s">
        <v>154</v>
      </c>
    </row>
    <row r="29" spans="1:14" s="8" customFormat="1" x14ac:dyDescent="0.25">
      <c r="A29" s="8" t="s">
        <v>2</v>
      </c>
      <c r="B29" s="8" t="s">
        <v>153</v>
      </c>
      <c r="C29" s="8">
        <v>66</v>
      </c>
      <c r="D29" s="8" t="s">
        <v>27</v>
      </c>
      <c r="E29" s="8" t="str">
        <f>CONCATENATE(Table13451112[[#This Row],[WINDOWS]],"_",Table13451112[[#This Row],[Alarm_Name]])</f>
        <v>Liquid_Truck_Unload_Coded Alarm Triangle Individual 11</v>
      </c>
      <c r="F29" s="8" t="str">
        <f>_xlfn.CONCAT(LEFT(A29,5),MID(A29,6,4),"-",COUNTIF($A$2:A29,A29))</f>
        <v>Liquid_Tr-28</v>
      </c>
      <c r="G29" s="8" t="s">
        <v>484</v>
      </c>
      <c r="H29" s="41" t="str">
        <f>Table13451112[[#Headers],[/Fault_Description]]</f>
        <v>/Fault_Description</v>
      </c>
      <c r="I29" s="41" t="str">
        <f>_xlfn.CONCAT(Table13451112[[#This Row],[PATH]],Table13451112[[#This Row],[Tag Path Addition '[Fault']]])</f>
        <v>[default]SPG/Liquid and Dust Collection/Liquid and Truck Unload/Liquid Resin/C9P_06/C9P_06_VFD/MCY/ALM/Fault_Description</v>
      </c>
      <c r="J29" s="10" t="s">
        <v>166</v>
      </c>
      <c r="K29" s="45" t="str">
        <f>Table13451112[[#Headers],[/Equip_Description]]</f>
        <v>/Equip_Description</v>
      </c>
      <c r="L29" s="45" t="str">
        <f>_xlfn.CONCAT(Table13451112[[#This Row],[PATH]],Table13451112[[#This Row],[Tag Path Addition '[EQUIP']]])</f>
        <v>[default]SPG/Liquid and Dust Collection/Liquid and Truck Unload/Liquid Resin/C9P_06/C9P_06_VFD/MCY/ALM/Equip_Description</v>
      </c>
      <c r="M29" s="10" t="s">
        <v>503</v>
      </c>
      <c r="N29" s="8" t="s">
        <v>154</v>
      </c>
    </row>
    <row r="30" spans="1:14" s="8" customFormat="1" x14ac:dyDescent="0.25">
      <c r="A30" s="8" t="s">
        <v>2</v>
      </c>
      <c r="B30" s="8" t="s">
        <v>153</v>
      </c>
      <c r="C30" s="8">
        <v>66</v>
      </c>
      <c r="D30" s="8" t="s">
        <v>28</v>
      </c>
      <c r="E30" s="8" t="str">
        <f>CONCATENATE(Table13451112[[#This Row],[WINDOWS]],"_",Table13451112[[#This Row],[Alarm_Name]])</f>
        <v>Liquid_Truck_Unload_Coded Alarm Triangle Individual 12</v>
      </c>
      <c r="F30" s="8" t="str">
        <f>_xlfn.CONCAT(LEFT(A30,5),MID(A30,6,4),"-",COUNTIF($A$2:A30,A30))</f>
        <v>Liquid_Tr-29</v>
      </c>
      <c r="G30" s="8" t="s">
        <v>483</v>
      </c>
      <c r="H30" s="41" t="str">
        <f>Table13451112[[#Headers],[/Fault_Description]]</f>
        <v>/Fault_Description</v>
      </c>
      <c r="I30" s="41" t="str">
        <f>_xlfn.CONCAT(Table13451112[[#This Row],[PATH]],Table13451112[[#This Row],[Tag Path Addition '[Fault']]])</f>
        <v>[default]SPG/Liquid and Dust Collection/Liquid and Truck Unload/Liquid Resin/C9P_06/C9P_06_VFD/COMM/Fault/ALM/Fault_Description</v>
      </c>
      <c r="J30" s="10" t="s">
        <v>233</v>
      </c>
      <c r="K30" s="45" t="str">
        <f>Table13451112[[#Headers],[/Equip_Description]]</f>
        <v>/Equip_Description</v>
      </c>
      <c r="L30" s="45" t="str">
        <f>_xlfn.CONCAT(Table13451112[[#This Row],[PATH]],Table13451112[[#This Row],[Tag Path Addition '[EQUIP']]])</f>
        <v>[default]SPG/Liquid and Dust Collection/Liquid and Truck Unload/Liquid Resin/C9P_06/C9P_06_VFD/COMM/Fault/ALM/Equip_Description</v>
      </c>
      <c r="M30" s="10" t="s">
        <v>503</v>
      </c>
      <c r="N30" s="8" t="s">
        <v>154</v>
      </c>
    </row>
    <row r="31" spans="1:14" s="8" customFormat="1" x14ac:dyDescent="0.25">
      <c r="A31" s="8" t="s">
        <v>2</v>
      </c>
      <c r="B31" s="8" t="s">
        <v>153</v>
      </c>
      <c r="C31" s="8">
        <v>66</v>
      </c>
      <c r="D31" s="8" t="s">
        <v>29</v>
      </c>
      <c r="E31" s="8" t="str">
        <f>CONCATENATE(Table13451112[[#This Row],[WINDOWS]],"_",Table13451112[[#This Row],[Alarm_Name]])</f>
        <v>Liquid_Truck_Unload_Coded Alarm Triangle Individual 13</v>
      </c>
      <c r="F31" s="8" t="str">
        <f>_xlfn.CONCAT(LEFT(A31,5),MID(A31,6,4),"-",COUNTIF($A$2:A31,A31))</f>
        <v>Liquid_Tr-30</v>
      </c>
      <c r="G31" s="8" t="s">
        <v>482</v>
      </c>
      <c r="H31" s="41" t="str">
        <f>Table13451112[[#Headers],[/Fault_Description]]</f>
        <v>/Fault_Description</v>
      </c>
      <c r="I31" s="41" t="str">
        <f>_xlfn.CONCAT(Table13451112[[#This Row],[PATH]],Table13451112[[#This Row],[Tag Path Addition '[Fault']]])</f>
        <v>[default]SPG/Liquid and Dust Collection/Liquid and Truck Unload/Liquid Resin/C9P_06/C9P_06_VFD/VFD_FLT/Fault/ALM/Fault_Description</v>
      </c>
      <c r="J31" s="10" t="s">
        <v>231</v>
      </c>
      <c r="K31" s="45" t="str">
        <f>Table13451112[[#Headers],[/Equip_Description]]</f>
        <v>/Equip_Description</v>
      </c>
      <c r="L31" s="45" t="str">
        <f>_xlfn.CONCAT(Table13451112[[#This Row],[PATH]],Table13451112[[#This Row],[Tag Path Addition '[EQUIP']]])</f>
        <v>[default]SPG/Liquid and Dust Collection/Liquid and Truck Unload/Liquid Resin/C9P_06/C9P_06_VFD/VFD_FLT/Fault/ALM/Equip_Description</v>
      </c>
      <c r="M31" s="10" t="s">
        <v>503</v>
      </c>
      <c r="N31" s="8" t="s">
        <v>154</v>
      </c>
    </row>
    <row r="32" spans="1:14" s="8" customFormat="1" x14ac:dyDescent="0.25">
      <c r="A32" s="8" t="s">
        <v>2</v>
      </c>
      <c r="B32" s="8" t="s">
        <v>153</v>
      </c>
      <c r="C32" s="8">
        <v>66</v>
      </c>
      <c r="D32" s="8" t="s">
        <v>30</v>
      </c>
      <c r="E32" s="8" t="str">
        <f>CONCATENATE(Table13451112[[#This Row],[WINDOWS]],"_",Table13451112[[#This Row],[Alarm_Name]])</f>
        <v>Liquid_Truck_Unload_Coded Alarm Triangle Individual 14</v>
      </c>
      <c r="F32" s="8" t="str">
        <f>_xlfn.CONCAT(LEFT(A32,5),MID(A32,6,4),"-",COUNTIF($A$2:A32,A32))</f>
        <v>Liquid_Tr-31</v>
      </c>
      <c r="G32" s="8" t="s">
        <v>466</v>
      </c>
      <c r="H32" s="41" t="str">
        <f>Table13451112[[#Headers],[/Fault_Description]]</f>
        <v>/Fault_Description</v>
      </c>
      <c r="I32" s="41" t="str">
        <f>_xlfn.CONCAT(Table13451112[[#This Row],[PATH]],Table13451112[[#This Row],[Tag Path Addition '[Fault']]])</f>
        <v>[default]SPG/Liquid and Dust Collection/Liquid and Truck Unload/Liquid Resin/C9P_06/C9P_06_VFD/AMP/HIALM/Fault_Description</v>
      </c>
      <c r="J32" s="10" t="s">
        <v>491</v>
      </c>
      <c r="K32" s="45" t="str">
        <f>Table13451112[[#Headers],[/Equip_Description]]</f>
        <v>/Equip_Description</v>
      </c>
      <c r="L32" s="45" t="str">
        <f>_xlfn.CONCAT(Table13451112[[#This Row],[PATH]],Table13451112[[#This Row],[Tag Path Addition '[EQUIP']]])</f>
        <v>[default]SPG/Liquid and Dust Collection/Liquid and Truck Unload/Liquid Resin/C9P_06/C9P_06_VFD/AMP/HIALM/Equip_Description</v>
      </c>
      <c r="M32" s="10" t="s">
        <v>503</v>
      </c>
      <c r="N32" s="8" t="s">
        <v>154</v>
      </c>
    </row>
    <row r="33" spans="1:14" s="8" customFormat="1" x14ac:dyDescent="0.25">
      <c r="A33" s="8" t="s">
        <v>2</v>
      </c>
      <c r="B33" s="8" t="s">
        <v>153</v>
      </c>
      <c r="C33" s="8">
        <v>66</v>
      </c>
      <c r="D33" s="8" t="s">
        <v>31</v>
      </c>
      <c r="E33" s="8" t="str">
        <f>CONCATENATE(Table13451112[[#This Row],[WINDOWS]],"_",Table13451112[[#This Row],[Alarm_Name]])</f>
        <v>Liquid_Truck_Unload_Coded Alarm Triangle Individual 15</v>
      </c>
      <c r="F33" s="8" t="str">
        <f>_xlfn.CONCAT(LEFT(A33,5),MID(A33,6,4),"-",COUNTIF($A$2:A33,A33))</f>
        <v>Liquid_Tr-32</v>
      </c>
      <c r="G33" s="8" t="s">
        <v>465</v>
      </c>
      <c r="H33" s="41" t="str">
        <f>Table13451112[[#Headers],[/Fault_Description]]</f>
        <v>/Fault_Description</v>
      </c>
      <c r="I33" s="41" t="str">
        <f>_xlfn.CONCAT(Table13451112[[#This Row],[PATH]],Table13451112[[#This Row],[Tag Path Addition '[Fault']]])</f>
        <v>[default]SPG/Liquid and Dust Collection/Liquid and Truck Unload/Liquid Resin/C9P_06/C9P_06_VFD/AMP/LOALM/Fault_Description</v>
      </c>
      <c r="J33" s="10" t="s">
        <v>490</v>
      </c>
      <c r="K33" s="45" t="str">
        <f>Table13451112[[#Headers],[/Equip_Description]]</f>
        <v>/Equip_Description</v>
      </c>
      <c r="L33" s="45" t="str">
        <f>_xlfn.CONCAT(Table13451112[[#This Row],[PATH]],Table13451112[[#This Row],[Tag Path Addition '[EQUIP']]])</f>
        <v>[default]SPG/Liquid and Dust Collection/Liquid and Truck Unload/Liquid Resin/C9P_06/C9P_06_VFD/AMP/LOALM/Equip_Description</v>
      </c>
      <c r="M33" s="10" t="s">
        <v>503</v>
      </c>
      <c r="N33" s="8" t="s">
        <v>154</v>
      </c>
    </row>
    <row r="34" spans="1:14" s="8" customFormat="1" x14ac:dyDescent="0.25">
      <c r="A34" s="8" t="s">
        <v>2</v>
      </c>
      <c r="B34" s="8" t="s">
        <v>153</v>
      </c>
      <c r="C34" s="8">
        <v>66</v>
      </c>
      <c r="D34" s="8" t="s">
        <v>65</v>
      </c>
      <c r="E34" s="8" t="str">
        <f>CONCATENATE(Table13451112[[#This Row],[WINDOWS]],"_",Table13451112[[#This Row],[Alarm_Name]])</f>
        <v>Liquid_Truck_Unload_Coded Alarm Triangle Individual 48</v>
      </c>
      <c r="F34" s="8" t="str">
        <f>_xlfn.CONCAT(LEFT(A34,5),MID(A34,6,4),"-",COUNTIF($A$2:A34,A34))</f>
        <v>Liquid_Tr-33</v>
      </c>
      <c r="G34" s="8" t="s">
        <v>478</v>
      </c>
      <c r="H34" s="41" t="str">
        <f>Table13451112[[#Headers],[/Fault_Description]]</f>
        <v>/Fault_Description</v>
      </c>
      <c r="I34" s="41" t="str">
        <f>_xlfn.CONCAT(Table13451112[[#This Row],[PATH]],Table13451112[[#This Row],[Tag Path Addition '[Fault']]])</f>
        <v>[default]SPG/Liquid and Dust Collection/Liquid and Truck Unload/Liquid Resin/C9P_02/C9P_02_VFD/VFD_FLT/Fault/ALM/Fault_Description</v>
      </c>
      <c r="J34" s="10" t="s">
        <v>231</v>
      </c>
      <c r="K34" s="45" t="str">
        <f>Table13451112[[#Headers],[/Equip_Description]]</f>
        <v>/Equip_Description</v>
      </c>
      <c r="L34" s="45" t="str">
        <f>_xlfn.CONCAT(Table13451112[[#This Row],[PATH]],Table13451112[[#This Row],[Tag Path Addition '[EQUIP']]])</f>
        <v>[default]SPG/Liquid and Dust Collection/Liquid and Truck Unload/Liquid Resin/C9P_02/C9P_02_VFD/VFD_FLT/Fault/ALM/Equip_Description</v>
      </c>
      <c r="M34" s="10" t="s">
        <v>504</v>
      </c>
      <c r="N34" s="8" t="s">
        <v>154</v>
      </c>
    </row>
    <row r="35" spans="1:14" s="8" customFormat="1" x14ac:dyDescent="0.25">
      <c r="A35" s="8" t="s">
        <v>2</v>
      </c>
      <c r="B35" s="8" t="s">
        <v>153</v>
      </c>
      <c r="C35" s="8">
        <v>66</v>
      </c>
      <c r="D35" s="8" t="s">
        <v>64</v>
      </c>
      <c r="E35" s="8" t="str">
        <f>CONCATENATE(Table13451112[[#This Row],[WINDOWS]],"_",Table13451112[[#This Row],[Alarm_Name]])</f>
        <v>Liquid_Truck_Unload_Coded Alarm Triangle Individual 47</v>
      </c>
      <c r="F35" s="8" t="str">
        <f>_xlfn.CONCAT(LEFT(A35,5),MID(A35,6,4),"-",COUNTIF($A$2:A35,A35))</f>
        <v>Liquid_Tr-34</v>
      </c>
      <c r="G35" s="8" t="s">
        <v>477</v>
      </c>
      <c r="H35" s="41" t="str">
        <f>Table13451112[[#Headers],[/Fault_Description]]</f>
        <v>/Fault_Description</v>
      </c>
      <c r="I35" s="41" t="str">
        <f>_xlfn.CONCAT(Table13451112[[#This Row],[PATH]],Table13451112[[#This Row],[Tag Path Addition '[Fault']]])</f>
        <v>[default]SPG/Liquid and Dust Collection/Liquid and Truck Unload/Liquid Resin/C9P_02/C9P_02_VFD/COMM/Fault/ALM/Fault_Description</v>
      </c>
      <c r="J35" s="10" t="s">
        <v>233</v>
      </c>
      <c r="K35" s="45" t="str">
        <f>Table13451112[[#Headers],[/Equip_Description]]</f>
        <v>/Equip_Description</v>
      </c>
      <c r="L35" s="45" t="str">
        <f>_xlfn.CONCAT(Table13451112[[#This Row],[PATH]],Table13451112[[#This Row],[Tag Path Addition '[EQUIP']]])</f>
        <v>[default]SPG/Liquid and Dust Collection/Liquid and Truck Unload/Liquid Resin/C9P_02/C9P_02_VFD/COMM/Fault/ALM/Equip_Description</v>
      </c>
      <c r="M35" s="10" t="s">
        <v>504</v>
      </c>
      <c r="N35" s="8" t="s">
        <v>154</v>
      </c>
    </row>
    <row r="36" spans="1:14" s="8" customFormat="1" x14ac:dyDescent="0.25">
      <c r="A36" s="8" t="s">
        <v>2</v>
      </c>
      <c r="B36" s="8" t="s">
        <v>153</v>
      </c>
      <c r="C36" s="8">
        <v>66</v>
      </c>
      <c r="D36" s="8" t="s">
        <v>63</v>
      </c>
      <c r="E36" s="8" t="str">
        <f>CONCATENATE(Table13451112[[#This Row],[WINDOWS]],"_",Table13451112[[#This Row],[Alarm_Name]])</f>
        <v>Liquid_Truck_Unload_Coded Alarm Triangle Individual 46</v>
      </c>
      <c r="F36" s="8" t="str">
        <f>_xlfn.CONCAT(LEFT(A36,5),MID(A36,6,4),"-",COUNTIF($A$2:A36,A36))</f>
        <v>Liquid_Tr-35</v>
      </c>
      <c r="G36" s="8" t="s">
        <v>481</v>
      </c>
      <c r="H36" s="41" t="str">
        <f>Table13451112[[#Headers],[/Fault_Description]]</f>
        <v>/Fault_Description</v>
      </c>
      <c r="I36" s="41" t="str">
        <f>_xlfn.CONCAT(Table13451112[[#This Row],[PATH]],Table13451112[[#This Row],[Tag Path Addition '[Fault']]])</f>
        <v>[default]SPG/Liquid and Dust Collection/Liquid and Truck Unload/Liquid Resin/C9P_02/C9P_02_VFD/MCY/ALM/Fault_Description</v>
      </c>
      <c r="J36" s="10" t="s">
        <v>166</v>
      </c>
      <c r="K36" s="45" t="str">
        <f>Table13451112[[#Headers],[/Equip_Description]]</f>
        <v>/Equip_Description</v>
      </c>
      <c r="L36" s="45" t="str">
        <f>_xlfn.CONCAT(Table13451112[[#This Row],[PATH]],Table13451112[[#This Row],[Tag Path Addition '[EQUIP']]])</f>
        <v>[default]SPG/Liquid and Dust Collection/Liquid and Truck Unload/Liquid Resin/C9P_02/C9P_02_VFD/MCY/ALM/Equip_Description</v>
      </c>
      <c r="M36" s="10" t="s">
        <v>504</v>
      </c>
      <c r="N36" s="8" t="s">
        <v>154</v>
      </c>
    </row>
    <row r="37" spans="1:14" s="8" customFormat="1" x14ac:dyDescent="0.25">
      <c r="A37" s="8" t="s">
        <v>2</v>
      </c>
      <c r="B37" s="8" t="s">
        <v>153</v>
      </c>
      <c r="C37" s="8">
        <v>66</v>
      </c>
      <c r="D37" s="8" t="s">
        <v>62</v>
      </c>
      <c r="E37" s="8" t="str">
        <f>CONCATENATE(Table13451112[[#This Row],[WINDOWS]],"_",Table13451112[[#This Row],[Alarm_Name]])</f>
        <v>Liquid_Truck_Unload_Coded Alarm Triangle Individual 45</v>
      </c>
      <c r="F37" s="8" t="str">
        <f>_xlfn.CONCAT(LEFT(A37,5),MID(A37,6,4),"-",COUNTIF($A$2:A37,A37))</f>
        <v>Liquid_Tr-36</v>
      </c>
      <c r="G37" s="8" t="s">
        <v>480</v>
      </c>
      <c r="H37" s="41" t="str">
        <f>Table13451112[[#Headers],[/Fault_Description]]</f>
        <v>/Fault_Description</v>
      </c>
      <c r="I37" s="41" t="str">
        <f>_xlfn.CONCAT(Table13451112[[#This Row],[PATH]],Table13451112[[#This Row],[Tag Path Addition '[Fault']]])</f>
        <v>[default]SPG/Liquid and Dust Collection/Liquid and Truck Unload/Liquid Resin/C9P_02/C9P_02_VFD/AMP/HIALM/Fault_Description</v>
      </c>
      <c r="J37" s="10" t="s">
        <v>491</v>
      </c>
      <c r="K37" s="45" t="str">
        <f>Table13451112[[#Headers],[/Equip_Description]]</f>
        <v>/Equip_Description</v>
      </c>
      <c r="L37" s="45" t="str">
        <f>_xlfn.CONCAT(Table13451112[[#This Row],[PATH]],Table13451112[[#This Row],[Tag Path Addition '[EQUIP']]])</f>
        <v>[default]SPG/Liquid and Dust Collection/Liquid and Truck Unload/Liquid Resin/C9P_02/C9P_02_VFD/AMP/HIALM/Equip_Description</v>
      </c>
      <c r="M37" s="10" t="s">
        <v>504</v>
      </c>
      <c r="N37" s="8" t="s">
        <v>154</v>
      </c>
    </row>
    <row r="38" spans="1:14" s="8" customFormat="1" x14ac:dyDescent="0.25">
      <c r="A38" s="8" t="s">
        <v>2</v>
      </c>
      <c r="B38" s="8" t="s">
        <v>153</v>
      </c>
      <c r="C38" s="8">
        <v>66</v>
      </c>
      <c r="D38" s="8" t="s">
        <v>61</v>
      </c>
      <c r="E38" s="8" t="str">
        <f>CONCATENATE(Table13451112[[#This Row],[WINDOWS]],"_",Table13451112[[#This Row],[Alarm_Name]])</f>
        <v>Liquid_Truck_Unload_Coded Alarm Triangle Individual 44</v>
      </c>
      <c r="F38" s="8" t="str">
        <f>_xlfn.CONCAT(LEFT(A38,5),MID(A38,6,4),"-",COUNTIF($A$2:A38,A38))</f>
        <v>Liquid_Tr-37</v>
      </c>
      <c r="G38" s="8" t="s">
        <v>479</v>
      </c>
      <c r="H38" s="41" t="str">
        <f>Table13451112[[#Headers],[/Fault_Description]]</f>
        <v>/Fault_Description</v>
      </c>
      <c r="I38" s="41" t="str">
        <f>_xlfn.CONCAT(Table13451112[[#This Row],[PATH]],Table13451112[[#This Row],[Tag Path Addition '[Fault']]])</f>
        <v>[default]SPG/Liquid and Dust Collection/Liquid and Truck Unload/Liquid Resin/C9P_02/C9P_02_VFD/AMP/LOALM/Fault_Description</v>
      </c>
      <c r="J38" s="10" t="s">
        <v>490</v>
      </c>
      <c r="K38" s="45" t="str">
        <f>Table13451112[[#Headers],[/Equip_Description]]</f>
        <v>/Equip_Description</v>
      </c>
      <c r="L38" s="45" t="str">
        <f>_xlfn.CONCAT(Table13451112[[#This Row],[PATH]],Table13451112[[#This Row],[Tag Path Addition '[EQUIP']]])</f>
        <v>[default]SPG/Liquid and Dust Collection/Liquid and Truck Unload/Liquid Resin/C9P_02/C9P_02_VFD/AMP/LOALM/Equip_Description</v>
      </c>
      <c r="M38" s="10" t="s">
        <v>504</v>
      </c>
      <c r="N38" s="8" t="s">
        <v>154</v>
      </c>
    </row>
    <row r="39" spans="1:14" s="8" customFormat="1" x14ac:dyDescent="0.25">
      <c r="A39" s="8" t="s">
        <v>2</v>
      </c>
      <c r="B39" s="8" t="s">
        <v>153</v>
      </c>
      <c r="C39" s="8">
        <v>66</v>
      </c>
      <c r="D39" s="8" t="s">
        <v>21</v>
      </c>
      <c r="E39" s="8" t="str">
        <f>CONCATENATE(Table13451112[[#This Row],[WINDOWS]],"_",Table13451112[[#This Row],[Alarm_Name]])</f>
        <v>Liquid_Truck_Unload_Coded Alarm Triangle Individual 6</v>
      </c>
      <c r="F39" s="8" t="str">
        <f>_xlfn.CONCAT(LEFT(A39,5),MID(A39,6,4),"-",COUNTIF($A$2:A39,A39))</f>
        <v>Liquid_Tr-38</v>
      </c>
      <c r="G39" s="8" t="s">
        <v>487</v>
      </c>
      <c r="H39" s="41" t="str">
        <f>Table13451112[[#Headers],[/Fault_Description]]</f>
        <v>/Fault_Description</v>
      </c>
      <c r="I39" s="41" t="str">
        <f>_xlfn.CONCAT(Table13451112[[#This Row],[PATH]],Table13451112[[#This Row],[Tag Path Addition '[Fault']]])</f>
        <v>[default]SPG/Liquid and Dust Collection/Liquid and Truck Unload/Liquid Resin/C9XV_02/C9XV_02_ZSO_0102/ALM/Fault_Description</v>
      </c>
      <c r="J39" s="10" t="s">
        <v>242</v>
      </c>
      <c r="K39" s="45" t="str">
        <f>Table13451112[[#Headers],[/Equip_Description]]</f>
        <v>/Equip_Description</v>
      </c>
      <c r="L39" s="45" t="str">
        <f>_xlfn.CONCAT(Table13451112[[#This Row],[PATH]],Table13451112[[#This Row],[Tag Path Addition '[EQUIP']]])</f>
        <v>[default]SPG/Liquid and Dust Collection/Liquid and Truck Unload/Liquid Resin/C9XV_02/C9XV_02_ZSO_0102/ALM/Equip_Description</v>
      </c>
      <c r="M39" s="10" t="s">
        <v>506</v>
      </c>
      <c r="N39" s="8" t="s">
        <v>154</v>
      </c>
    </row>
    <row r="40" spans="1:14" s="8" customFormat="1" x14ac:dyDescent="0.25">
      <c r="A40" s="8" t="s">
        <v>2</v>
      </c>
      <c r="B40" s="8" t="s">
        <v>153</v>
      </c>
      <c r="C40" s="8">
        <v>66</v>
      </c>
      <c r="D40" s="8" t="s">
        <v>15</v>
      </c>
      <c r="E40" s="8" t="str">
        <f>CONCATENATE(Table13451112[[#This Row],[WINDOWS]],"_",Table13451112[[#This Row],[Alarm_Name]])</f>
        <v>Liquid_Truck_Unload_Coded Alarm Triangle Individual 5</v>
      </c>
      <c r="F40" s="8" t="str">
        <f>_xlfn.CONCAT(LEFT(A40,5),MID(A40,6,4),"-",COUNTIF($A$2:A40,A40))</f>
        <v>Liquid_Tr-39</v>
      </c>
      <c r="G40" s="8" t="s">
        <v>488</v>
      </c>
      <c r="H40" s="41" t="str">
        <f>Table13451112[[#Headers],[/Fault_Description]]</f>
        <v>/Fault_Description</v>
      </c>
      <c r="I40" s="41" t="str">
        <f>_xlfn.CONCAT(Table13451112[[#This Row],[PATH]],Table13451112[[#This Row],[Tag Path Addition '[Fault']]])</f>
        <v>[default]SPG/Liquid and Dust Collection/Liquid and Truck Unload/Liquid Resin/C9XV_02/C9XV_02_ZSC_0102/ALM/Fault_Description</v>
      </c>
      <c r="J40" s="10" t="s">
        <v>244</v>
      </c>
      <c r="K40" s="45" t="str">
        <f>Table13451112[[#Headers],[/Equip_Description]]</f>
        <v>/Equip_Description</v>
      </c>
      <c r="L40" s="45" t="str">
        <f>_xlfn.CONCAT(Table13451112[[#This Row],[PATH]],Table13451112[[#This Row],[Tag Path Addition '[EQUIP']]])</f>
        <v>[default]SPG/Liquid and Dust Collection/Liquid and Truck Unload/Liquid Resin/C9XV_02/C9XV_02_ZSC_0102/ALM/Equip_Description</v>
      </c>
      <c r="M40" s="10" t="s">
        <v>506</v>
      </c>
      <c r="N40" s="8" t="s">
        <v>154</v>
      </c>
    </row>
    <row r="41" spans="1:14" s="8" customFormat="1" x14ac:dyDescent="0.25">
      <c r="A41" s="8" t="s">
        <v>2</v>
      </c>
      <c r="B41" s="8" t="s">
        <v>153</v>
      </c>
      <c r="C41" s="8">
        <v>66</v>
      </c>
      <c r="D41" s="8" t="s">
        <v>60</v>
      </c>
      <c r="E41" s="8" t="str">
        <f>CONCATENATE(Table13451112[[#This Row],[WINDOWS]],"_",Table13451112[[#This Row],[Alarm_Name]])</f>
        <v>Liquid_Truck_Unload_Coded Alarm Triangle Individual 43</v>
      </c>
      <c r="F41" s="8" t="str">
        <f>_xlfn.CONCAT(LEFT(A41,5),MID(A41,6,4),"-",COUNTIF($A$2:A41,A41))</f>
        <v>Liquid_Tr-40</v>
      </c>
      <c r="G41" s="8" t="s">
        <v>452</v>
      </c>
      <c r="H41" s="41" t="str">
        <f>Table13451112[[#Headers],[/Fault_Description]]</f>
        <v>/Fault_Description</v>
      </c>
      <c r="I41" s="41" t="str">
        <f>_xlfn.CONCAT(Table13451112[[#This Row],[PATH]],Table13451112[[#This Row],[Tag Path Addition '[Fault']]])</f>
        <v>[default]SPG/Liquid and Dust Collection/Liquid and Truck Unload/Liquid Resin/C9D_01/C9D_01_TT_0101/HIHIALM/Fault_Description</v>
      </c>
      <c r="J41" s="10" t="s">
        <v>397</v>
      </c>
      <c r="K41" s="45" t="str">
        <f>Table13451112[[#Headers],[/Equip_Description]]</f>
        <v>/Equip_Description</v>
      </c>
      <c r="L41" s="45" t="str">
        <f>_xlfn.CONCAT(Table13451112[[#This Row],[PATH]],Table13451112[[#This Row],[Tag Path Addition '[EQUIP']]])</f>
        <v>[default]SPG/Liquid and Dust Collection/Liquid and Truck Unload/Liquid Resin/C9D_01/C9D_01_TT_0101/HIHIALM/Equip_Description</v>
      </c>
      <c r="M41" s="10" t="s">
        <v>497</v>
      </c>
      <c r="N41" s="8" t="s">
        <v>154</v>
      </c>
    </row>
    <row r="42" spans="1:14" s="8" customFormat="1" x14ac:dyDescent="0.25">
      <c r="A42" s="8" t="s">
        <v>2</v>
      </c>
      <c r="B42" s="8" t="s">
        <v>153</v>
      </c>
      <c r="C42" s="8">
        <v>66</v>
      </c>
      <c r="D42" s="8" t="s">
        <v>53</v>
      </c>
      <c r="E42" s="8" t="str">
        <f>CONCATENATE(Table13451112[[#This Row],[WINDOWS]],"_",Table13451112[[#This Row],[Alarm_Name]])</f>
        <v>Liquid_Truck_Unload_Coded Alarm Triangle Individual 34</v>
      </c>
      <c r="F42" s="8" t="str">
        <f>_xlfn.CONCAT(LEFT(A42,5),MID(A42,6,4),"-",COUNTIF($A$2:A42,A42))</f>
        <v>Liquid_Tr-41</v>
      </c>
      <c r="G42" s="8" t="s">
        <v>453</v>
      </c>
      <c r="H42" s="41" t="str">
        <f>Table13451112[[#Headers],[/Fault_Description]]</f>
        <v>/Fault_Description</v>
      </c>
      <c r="I42" s="41" t="str">
        <f>_xlfn.CONCAT(Table13451112[[#This Row],[PATH]],Table13451112[[#This Row],[Tag Path Addition '[Fault']]])</f>
        <v>[default]SPG/Liquid and Dust Collection/Liquid and Truck Unload/Liquid Resin/C9D_01/C9D_01_TT_0101/HIALM/Fault_Description</v>
      </c>
      <c r="J42" s="10" t="s">
        <v>398</v>
      </c>
      <c r="K42" s="45" t="str">
        <f>Table13451112[[#Headers],[/Equip_Description]]</f>
        <v>/Equip_Description</v>
      </c>
      <c r="L42" s="45" t="str">
        <f>_xlfn.CONCAT(Table13451112[[#This Row],[PATH]],Table13451112[[#This Row],[Tag Path Addition '[EQUIP']]])</f>
        <v>[default]SPG/Liquid and Dust Collection/Liquid and Truck Unload/Liquid Resin/C9D_01/C9D_01_TT_0101/HIALM/Equip_Description</v>
      </c>
      <c r="M42" s="10" t="s">
        <v>497</v>
      </c>
      <c r="N42" s="8" t="s">
        <v>154</v>
      </c>
    </row>
    <row r="43" spans="1:14" s="8" customFormat="1" x14ac:dyDescent="0.25">
      <c r="A43" s="8" t="s">
        <v>2</v>
      </c>
      <c r="B43" s="8" t="s">
        <v>153</v>
      </c>
      <c r="C43" s="8">
        <v>66</v>
      </c>
      <c r="D43" s="8" t="s">
        <v>54</v>
      </c>
      <c r="E43" s="8" t="str">
        <f>CONCATENATE(Table13451112[[#This Row],[WINDOWS]],"_",Table13451112[[#This Row],[Alarm_Name]])</f>
        <v>Liquid_Truck_Unload_Coded Alarm Triangle Individual 35</v>
      </c>
      <c r="F43" s="8" t="str">
        <f>_xlfn.CONCAT(LEFT(A43,5),MID(A43,6,4),"-",COUNTIF($A$2:A43,A43))</f>
        <v>Liquid_Tr-42</v>
      </c>
      <c r="G43" s="8" t="s">
        <v>454</v>
      </c>
      <c r="H43" s="41" t="str">
        <f>Table13451112[[#Headers],[/Fault_Description]]</f>
        <v>/Fault_Description</v>
      </c>
      <c r="I43" s="41" t="str">
        <f>_xlfn.CONCAT(Table13451112[[#This Row],[PATH]],Table13451112[[#This Row],[Tag Path Addition '[Fault']]])</f>
        <v>[default]SPG/Liquid and Dust Collection/Liquid and Truck Unload/Liquid Resin/C9D_01/C9D_01_TT_0101/LOALM/Fault_Description</v>
      </c>
      <c r="J43" s="10" t="s">
        <v>399</v>
      </c>
      <c r="K43" s="45" t="str">
        <f>Table13451112[[#Headers],[/Equip_Description]]</f>
        <v>/Equip_Description</v>
      </c>
      <c r="L43" s="45" t="str">
        <f>_xlfn.CONCAT(Table13451112[[#This Row],[PATH]],Table13451112[[#This Row],[Tag Path Addition '[EQUIP']]])</f>
        <v>[default]SPG/Liquid and Dust Collection/Liquid and Truck Unload/Liquid Resin/C9D_01/C9D_01_TT_0101/LOALM/Equip_Description</v>
      </c>
      <c r="M43" s="10" t="s">
        <v>497</v>
      </c>
      <c r="N43" s="8" t="s">
        <v>154</v>
      </c>
    </row>
    <row r="44" spans="1:14" s="8" customFormat="1" x14ac:dyDescent="0.25">
      <c r="A44" s="8" t="s">
        <v>2</v>
      </c>
      <c r="B44" s="8" t="s">
        <v>153</v>
      </c>
      <c r="C44" s="8">
        <v>66</v>
      </c>
      <c r="D44" s="8" t="s">
        <v>55</v>
      </c>
      <c r="E44" s="8" t="str">
        <f>CONCATENATE(Table13451112[[#This Row],[WINDOWS]],"_",Table13451112[[#This Row],[Alarm_Name]])</f>
        <v>Liquid_Truck_Unload_Coded Alarm Triangle Individual 36</v>
      </c>
      <c r="F44" s="8" t="str">
        <f>_xlfn.CONCAT(LEFT(A44,5),MID(A44,6,4),"-",COUNTIF($A$2:A44,A44))</f>
        <v>Liquid_Tr-43</v>
      </c>
      <c r="G44" s="8" t="s">
        <v>455</v>
      </c>
      <c r="H44" s="41" t="str">
        <f>Table13451112[[#Headers],[/Fault_Description]]</f>
        <v>/Fault_Description</v>
      </c>
      <c r="I44" s="41" t="str">
        <f>_xlfn.CONCAT(Table13451112[[#This Row],[PATH]],Table13451112[[#This Row],[Tag Path Addition '[Fault']]])</f>
        <v>[default]SPG/Liquid and Dust Collection/Liquid and Truck Unload/Liquid Resin/C9D_01/C9D_01_TT_0101/LOLOALM/Fault_Description</v>
      </c>
      <c r="J44" s="10" t="s">
        <v>400</v>
      </c>
      <c r="K44" s="45" t="str">
        <f>Table13451112[[#Headers],[/Equip_Description]]</f>
        <v>/Equip_Description</v>
      </c>
      <c r="L44" s="45" t="str">
        <f>_xlfn.CONCAT(Table13451112[[#This Row],[PATH]],Table13451112[[#This Row],[Tag Path Addition '[EQUIP']]])</f>
        <v>[default]SPG/Liquid and Dust Collection/Liquid and Truck Unload/Liquid Resin/C9D_01/C9D_01_TT_0101/LOLOALM/Equip_Description</v>
      </c>
      <c r="M44" s="10" t="s">
        <v>497</v>
      </c>
      <c r="N44" s="8" t="s">
        <v>154</v>
      </c>
    </row>
    <row r="45" spans="1:14" s="8" customFormat="1" x14ac:dyDescent="0.25">
      <c r="A45" s="8" t="s">
        <v>2</v>
      </c>
      <c r="B45" s="8" t="s">
        <v>153</v>
      </c>
      <c r="C45" s="8">
        <v>66</v>
      </c>
      <c r="D45" s="8" t="s">
        <v>52</v>
      </c>
      <c r="E45" s="8" t="str">
        <f>CONCATENATE(Table13451112[[#This Row],[WINDOWS]],"_",Table13451112[[#This Row],[Alarm_Name]])</f>
        <v>Liquid_Truck_Unload_Coded Alarm Triangle Individual 33</v>
      </c>
      <c r="F45" s="8" t="str">
        <f>_xlfn.CONCAT(LEFT(A45,5),MID(A45,6,4),"-",COUNTIF($A$2:A45,A45))</f>
        <v>Liquid_Tr-44</v>
      </c>
      <c r="G45" s="8" t="s">
        <v>456</v>
      </c>
      <c r="H45" s="41" t="str">
        <f>Table13451112[[#Headers],[/Fault_Description]]</f>
        <v>/Fault_Description</v>
      </c>
      <c r="I45" s="41" t="str">
        <f>_xlfn.CONCAT(Table13451112[[#This Row],[PATH]],Table13451112[[#This Row],[Tag Path Addition '[Fault']]])</f>
        <v>[default]SPG/Liquid and Dust Collection/Liquid and Truck Unload/Liquid Resin/C9D_01/C9D_01_LSL_0101/ALM/Fault_Description</v>
      </c>
      <c r="J45" s="10" t="s">
        <v>250</v>
      </c>
      <c r="K45" s="45" t="str">
        <f>Table13451112[[#Headers],[/Equip_Description]]</f>
        <v>/Equip_Description</v>
      </c>
      <c r="L45" s="45" t="str">
        <f>_xlfn.CONCAT(Table13451112[[#This Row],[PATH]],Table13451112[[#This Row],[Tag Path Addition '[EQUIP']]])</f>
        <v>[default]SPG/Liquid and Dust Collection/Liquid and Truck Unload/Liquid Resin/C9D_01/C9D_01_LSL_0101/ALM/Equip_Description</v>
      </c>
      <c r="M45" s="10" t="s">
        <v>498</v>
      </c>
      <c r="N45" s="8" t="s">
        <v>154</v>
      </c>
    </row>
    <row r="46" spans="1:14" s="8" customFormat="1" x14ac:dyDescent="0.25">
      <c r="A46" s="8" t="s">
        <v>2</v>
      </c>
      <c r="B46" s="8" t="s">
        <v>153</v>
      </c>
      <c r="C46" s="8">
        <v>66</v>
      </c>
      <c r="D46" s="8" t="s">
        <v>50</v>
      </c>
      <c r="E46" s="8" t="str">
        <f>CONCATENATE(Table13451112[[#This Row],[WINDOWS]],"_",Table13451112[[#This Row],[Alarm_Name]])</f>
        <v>Liquid_Truck_Unload_Coded Alarm Triangle Individual 31</v>
      </c>
      <c r="F46" s="8" t="str">
        <f>_xlfn.CONCAT(LEFT(A46,5),MID(A46,6,4),"-",COUNTIF($A$2:A46,A46))</f>
        <v>Liquid_Tr-45</v>
      </c>
      <c r="G46" s="8" t="s">
        <v>467</v>
      </c>
      <c r="H46" s="41" t="str">
        <f>Table13451112[[#Headers],[/Fault_Description]]</f>
        <v>/Fault_Description</v>
      </c>
      <c r="I46" s="41" t="str">
        <f>_xlfn.CONCAT(Table13451112[[#This Row],[PATH]],Table13451112[[#This Row],[Tag Path Addition '[Fault']]])</f>
        <v>[default]SPG/Liquid and Dust Collection/Liquid and Truck Unload/Liquid Resin/C9D_01/C9D_01_LT_0101/LOALM/Fault_Description</v>
      </c>
      <c r="J46" s="10" t="s">
        <v>399</v>
      </c>
      <c r="K46" s="45" t="str">
        <f>Table13451112[[#Headers],[/Equip_Description]]</f>
        <v>/Equip_Description</v>
      </c>
      <c r="L46" s="45" t="str">
        <f>_xlfn.CONCAT(Table13451112[[#This Row],[PATH]],Table13451112[[#This Row],[Tag Path Addition '[EQUIP']]])</f>
        <v>[default]SPG/Liquid and Dust Collection/Liquid and Truck Unload/Liquid Resin/C9D_01/C9D_01_LT_0101/LOALM/Equip_Description</v>
      </c>
      <c r="M46" s="10" t="s">
        <v>496</v>
      </c>
      <c r="N46" s="8" t="s">
        <v>154</v>
      </c>
    </row>
    <row r="47" spans="1:14" s="8" customFormat="1" x14ac:dyDescent="0.25">
      <c r="A47" s="8" t="s">
        <v>2</v>
      </c>
      <c r="B47" s="8" t="s">
        <v>153</v>
      </c>
      <c r="C47" s="8">
        <v>66</v>
      </c>
      <c r="D47" s="8" t="s">
        <v>51</v>
      </c>
      <c r="E47" s="8" t="str">
        <f>CONCATENATE(Table13451112[[#This Row],[WINDOWS]],"_",Table13451112[[#This Row],[Alarm_Name]])</f>
        <v>Liquid_Truck_Unload_Coded Alarm Triangle Individual 32</v>
      </c>
      <c r="F47" s="8" t="str">
        <f>_xlfn.CONCAT(LEFT(A47,5),MID(A47,6,4),"-",COUNTIF($A$2:A47,A47))</f>
        <v>Liquid_Tr-46</v>
      </c>
      <c r="G47" s="8" t="s">
        <v>468</v>
      </c>
      <c r="H47" s="41" t="str">
        <f>Table13451112[[#Headers],[/Fault_Description]]</f>
        <v>/Fault_Description</v>
      </c>
      <c r="I47" s="41" t="str">
        <f>_xlfn.CONCAT(Table13451112[[#This Row],[PATH]],Table13451112[[#This Row],[Tag Path Addition '[Fault']]])</f>
        <v>[default]SPG/Liquid and Dust Collection/Liquid and Truck Unload/Liquid Resin/C9D_01/C9D_01_LT_0101/LOLOALM/Fault_Description</v>
      </c>
      <c r="J47" s="10" t="s">
        <v>400</v>
      </c>
      <c r="K47" s="45" t="str">
        <f>Table13451112[[#Headers],[/Equip_Description]]</f>
        <v>/Equip_Description</v>
      </c>
      <c r="L47" s="45" t="str">
        <f>_xlfn.CONCAT(Table13451112[[#This Row],[PATH]],Table13451112[[#This Row],[Tag Path Addition '[EQUIP']]])</f>
        <v>[default]SPG/Liquid and Dust Collection/Liquid and Truck Unload/Liquid Resin/C9D_01/C9D_01_LT_0101/LOLOALM/Equip_Description</v>
      </c>
      <c r="M47" s="10" t="s">
        <v>496</v>
      </c>
      <c r="N47" s="8" t="s">
        <v>154</v>
      </c>
    </row>
    <row r="48" spans="1:14" s="8" customFormat="1" x14ac:dyDescent="0.25">
      <c r="A48" s="8" t="s">
        <v>2</v>
      </c>
      <c r="B48" s="8" t="s">
        <v>153</v>
      </c>
      <c r="C48" s="8">
        <v>66</v>
      </c>
      <c r="D48" s="8" t="s">
        <v>83</v>
      </c>
      <c r="E48" s="8" t="str">
        <f>CONCATENATE(Table13451112[[#This Row],[WINDOWS]],"_",Table13451112[[#This Row],[Alarm_Name]])</f>
        <v>Liquid_Truck_Unload_Coded Alarm Triangle Individual 66</v>
      </c>
      <c r="F48" s="8" t="str">
        <f>_xlfn.CONCAT(LEFT(A48,5),MID(A48,6,4),"-",COUNTIF($A$2:A48,A48))</f>
        <v>Liquid_Tr-47</v>
      </c>
      <c r="G48" s="8" t="s">
        <v>531</v>
      </c>
      <c r="H48" s="41" t="str">
        <f>Table13451112[[#Headers],[/Fault_Description]]</f>
        <v>/Fault_Description</v>
      </c>
      <c r="I48" s="41" t="str">
        <f>_xlfn.CONCAT(Table13451112[[#This Row],[PATH]],Table13451112[[#This Row],[Tag Path Addition '[Fault']]])</f>
        <v>[default]SPG/Liquid and Dust Collection/Liquid and Truck Unload/Premix Tote/C9XV_11/C9XV_11_ZSO_0242/ALM/Fault_Description</v>
      </c>
      <c r="J48" s="10" t="s">
        <v>242</v>
      </c>
      <c r="K48" s="45" t="str">
        <f>Table13451112[[#Headers],[/Equip_Description]]</f>
        <v>/Equip_Description</v>
      </c>
      <c r="L48" s="45" t="str">
        <f>_xlfn.CONCAT(Table13451112[[#This Row],[PATH]],Table13451112[[#This Row],[Tag Path Addition '[EQUIP']]])</f>
        <v>[default]SPG/Liquid and Dust Collection/Liquid and Truck Unload/Premix Tote/C9XV_11/C9XV_11_ZSO_0242/ALM/Equip_Description</v>
      </c>
      <c r="M48" s="10" t="s">
        <v>550</v>
      </c>
      <c r="N48" s="8" t="s">
        <v>154</v>
      </c>
    </row>
    <row r="49" spans="1:14" s="8" customFormat="1" x14ac:dyDescent="0.25">
      <c r="A49" s="8" t="s">
        <v>2</v>
      </c>
      <c r="B49" s="8" t="s">
        <v>153</v>
      </c>
      <c r="C49" s="8">
        <v>66</v>
      </c>
      <c r="D49" s="8" t="s">
        <v>82</v>
      </c>
      <c r="E49" s="8" t="str">
        <f>CONCATENATE(Table13451112[[#This Row],[WINDOWS]],"_",Table13451112[[#This Row],[Alarm_Name]])</f>
        <v>Liquid_Truck_Unload_Coded Alarm Triangle Individual 65</v>
      </c>
      <c r="F49" s="8" t="str">
        <f>_xlfn.CONCAT(LEFT(A49,5),MID(A49,6,4),"-",COUNTIF($A$2:A49,A49))</f>
        <v>Liquid_Tr-48</v>
      </c>
      <c r="G49" s="8" t="s">
        <v>532</v>
      </c>
      <c r="H49" s="41" t="str">
        <f>Table13451112[[#Headers],[/Fault_Description]]</f>
        <v>/Fault_Description</v>
      </c>
      <c r="I49" s="41" t="str">
        <f>_xlfn.CONCAT(Table13451112[[#This Row],[PATH]],Table13451112[[#This Row],[Tag Path Addition '[Fault']]])</f>
        <v>[default]SPG/Liquid and Dust Collection/Liquid and Truck Unload/Premix Tote/C9XV_11/C9XV_11_ZSC_0242/ALM/Fault_Description</v>
      </c>
      <c r="J49" s="10" t="s">
        <v>244</v>
      </c>
      <c r="K49" s="45" t="str">
        <f>Table13451112[[#Headers],[/Equip_Description]]</f>
        <v>/Equip_Description</v>
      </c>
      <c r="L49" s="45" t="str">
        <f>_xlfn.CONCAT(Table13451112[[#This Row],[PATH]],Table13451112[[#This Row],[Tag Path Addition '[EQUIP']]])</f>
        <v>[default]SPG/Liquid and Dust Collection/Liquid and Truck Unload/Premix Tote/C9XV_11/C9XV_11_ZSC_0242/ALM/Equip_Description</v>
      </c>
      <c r="M49" s="10" t="s">
        <v>550</v>
      </c>
      <c r="N49" s="8" t="s">
        <v>154</v>
      </c>
    </row>
    <row r="50" spans="1:14" s="8" customFormat="1" x14ac:dyDescent="0.25">
      <c r="A50" s="8" t="s">
        <v>2</v>
      </c>
      <c r="B50" s="8" t="s">
        <v>153</v>
      </c>
      <c r="C50" s="8">
        <v>66</v>
      </c>
      <c r="D50" s="8" t="s">
        <v>81</v>
      </c>
      <c r="E50" s="8" t="str">
        <f>CONCATENATE(Table13451112[[#This Row],[WINDOWS]],"_",Table13451112[[#This Row],[Alarm_Name]])</f>
        <v>Liquid_Truck_Unload_Coded Alarm Triangle Individual 64</v>
      </c>
      <c r="F50" s="8" t="str">
        <f>_xlfn.CONCAT(LEFT(A50,5),MID(A50,6,4),"-",COUNTIF($A$2:A50,A50))</f>
        <v>Liquid_Tr-49</v>
      </c>
      <c r="G50" s="8" t="s">
        <v>533</v>
      </c>
      <c r="H50" s="41" t="str">
        <f>Table13451112[[#Headers],[/Fault_Description]]</f>
        <v>/Fault_Description</v>
      </c>
      <c r="I50" s="41" t="str">
        <f>_xlfn.CONCAT(Table13451112[[#This Row],[PATH]],Table13451112[[#This Row],[Tag Path Addition '[Fault']]])</f>
        <v>[default]SPG/Liquid and Dust Collection/Liquid and Truck Unload/Premix Tote/C9XV_07/C9XV_07_ZSC_0239/ALM/Fault_Description</v>
      </c>
      <c r="J50" s="10" t="s">
        <v>244</v>
      </c>
      <c r="K50" s="45" t="str">
        <f>Table13451112[[#Headers],[/Equip_Description]]</f>
        <v>/Equip_Description</v>
      </c>
      <c r="L50" s="45" t="str">
        <f>_xlfn.CONCAT(Table13451112[[#This Row],[PATH]],Table13451112[[#This Row],[Tag Path Addition '[EQUIP']]])</f>
        <v>[default]SPG/Liquid and Dust Collection/Liquid and Truck Unload/Premix Tote/C9XV_07/C9XV_07_ZSC_0239/ALM/Equip_Description</v>
      </c>
      <c r="M50" s="10" t="s">
        <v>551</v>
      </c>
      <c r="N50" s="8" t="s">
        <v>154</v>
      </c>
    </row>
    <row r="51" spans="1:14" s="8" customFormat="1" x14ac:dyDescent="0.25">
      <c r="A51" s="8" t="s">
        <v>2</v>
      </c>
      <c r="B51" s="8" t="s">
        <v>153</v>
      </c>
      <c r="C51" s="8">
        <v>66</v>
      </c>
      <c r="D51" s="8" t="s">
        <v>80</v>
      </c>
      <c r="E51" s="8" t="str">
        <f>CONCATENATE(Table13451112[[#This Row],[WINDOWS]],"_",Table13451112[[#This Row],[Alarm_Name]])</f>
        <v>Liquid_Truck_Unload_Coded Alarm Triangle Individual 63</v>
      </c>
      <c r="F51" s="8" t="str">
        <f>_xlfn.CONCAT(LEFT(A51,5),MID(A51,6,4),"-",COUNTIF($A$2:A51,A51))</f>
        <v>Liquid_Tr-50</v>
      </c>
      <c r="G51" s="8" t="s">
        <v>534</v>
      </c>
      <c r="H51" s="41" t="str">
        <f>Table13451112[[#Headers],[/Fault_Description]]</f>
        <v>/Fault_Description</v>
      </c>
      <c r="I51" s="41" t="str">
        <f>_xlfn.CONCAT(Table13451112[[#This Row],[PATH]],Table13451112[[#This Row],[Tag Path Addition '[Fault']]])</f>
        <v>[default]SPG/Liquid and Dust Collection/Liquid and Truck Unload/Premix Tote/C9XV_07/C9XV_07_ZSO_0239/ALM/Fault_Description</v>
      </c>
      <c r="J51" s="10" t="s">
        <v>242</v>
      </c>
      <c r="K51" s="45" t="str">
        <f>Table13451112[[#Headers],[/Equip_Description]]</f>
        <v>/Equip_Description</v>
      </c>
      <c r="L51" s="45" t="str">
        <f>_xlfn.CONCAT(Table13451112[[#This Row],[PATH]],Table13451112[[#This Row],[Tag Path Addition '[EQUIP']]])</f>
        <v>[default]SPG/Liquid and Dust Collection/Liquid and Truck Unload/Premix Tote/C9XV_07/C9XV_07_ZSO_0239/ALM/Equip_Description</v>
      </c>
      <c r="M51" s="10" t="s">
        <v>551</v>
      </c>
      <c r="N51" s="8" t="s">
        <v>154</v>
      </c>
    </row>
    <row r="52" spans="1:14" s="8" customFormat="1" x14ac:dyDescent="0.25">
      <c r="A52" s="8" t="s">
        <v>2</v>
      </c>
      <c r="B52" s="8" t="s">
        <v>153</v>
      </c>
      <c r="C52" s="8">
        <v>66</v>
      </c>
      <c r="D52" s="8" t="s">
        <v>57</v>
      </c>
      <c r="E52" s="8" t="str">
        <f>CONCATENATE(Table13451112[[#This Row],[WINDOWS]],"_",Table13451112[[#This Row],[Alarm_Name]])</f>
        <v>Liquid_Truck_Unload_Coded Alarm Triangle Individual 40</v>
      </c>
      <c r="F52" s="8" t="str">
        <f>_xlfn.CONCAT(LEFT(A52,5),MID(A52,6,4),"-",COUNTIF($A$2:A52,A52))</f>
        <v>Liquid_Tr-51</v>
      </c>
      <c r="G52" s="8" t="s">
        <v>535</v>
      </c>
      <c r="H52" s="41" t="str">
        <f>Table13451112[[#Headers],[/Fault_Description]]</f>
        <v>/Fault_Description</v>
      </c>
      <c r="I52" s="41" t="str">
        <f>_xlfn.CONCAT(Table13451112[[#This Row],[PATH]],Table13451112[[#This Row],[Tag Path Addition '[Fault']]])</f>
        <v>[default]SPG/Liquid and Dust Collection/Liquid and Truck Unload/Premix Tote/C9XV_10/C9XV_10_ZSO_0241/ALM/Fault_Description</v>
      </c>
      <c r="J52" s="10" t="s">
        <v>242</v>
      </c>
      <c r="K52" s="45" t="str">
        <f>Table13451112[[#Headers],[/Equip_Description]]</f>
        <v>/Equip_Description</v>
      </c>
      <c r="L52" s="45" t="str">
        <f>_xlfn.CONCAT(Table13451112[[#This Row],[PATH]],Table13451112[[#This Row],[Tag Path Addition '[EQUIP']]])</f>
        <v>[default]SPG/Liquid and Dust Collection/Liquid and Truck Unload/Premix Tote/C9XV_10/C9XV_10_ZSO_0241/ALM/Equip_Description</v>
      </c>
      <c r="M52" s="10" t="s">
        <v>552</v>
      </c>
      <c r="N52" s="8" t="s">
        <v>154</v>
      </c>
    </row>
    <row r="53" spans="1:14" s="8" customFormat="1" x14ac:dyDescent="0.25">
      <c r="A53" s="8" t="s">
        <v>2</v>
      </c>
      <c r="B53" s="8" t="s">
        <v>153</v>
      </c>
      <c r="C53" s="8">
        <v>66</v>
      </c>
      <c r="D53" s="8" t="s">
        <v>56</v>
      </c>
      <c r="E53" s="8" t="str">
        <f>CONCATENATE(Table13451112[[#This Row],[WINDOWS]],"_",Table13451112[[#This Row],[Alarm_Name]])</f>
        <v>Liquid_Truck_Unload_Coded Alarm Triangle Individual 39</v>
      </c>
      <c r="F53" s="8" t="str">
        <f>_xlfn.CONCAT(LEFT(A53,5),MID(A53,6,4),"-",COUNTIF($A$2:A53,A53))</f>
        <v>Liquid_Tr-52</v>
      </c>
      <c r="G53" s="8" t="s">
        <v>536</v>
      </c>
      <c r="H53" s="41" t="str">
        <f>Table13451112[[#Headers],[/Fault_Description]]</f>
        <v>/Fault_Description</v>
      </c>
      <c r="I53" s="41" t="str">
        <f>_xlfn.CONCAT(Table13451112[[#This Row],[PATH]],Table13451112[[#This Row],[Tag Path Addition '[Fault']]])</f>
        <v>[default]SPG/Liquid and Dust Collection/Liquid and Truck Unload/Premix Tote/C9XV_10/C9XV_10_ZSC_0241/ALM/Fault_Description</v>
      </c>
      <c r="J53" s="10" t="s">
        <v>244</v>
      </c>
      <c r="K53" s="45" t="str">
        <f>Table13451112[[#Headers],[/Equip_Description]]</f>
        <v>/Equip_Description</v>
      </c>
      <c r="L53" s="45" t="str">
        <f>_xlfn.CONCAT(Table13451112[[#This Row],[PATH]],Table13451112[[#This Row],[Tag Path Addition '[EQUIP']]])</f>
        <v>[default]SPG/Liquid and Dust Collection/Liquid and Truck Unload/Premix Tote/C9XV_10/C9XV_10_ZSC_0241/ALM/Equip_Description</v>
      </c>
      <c r="M53" s="10" t="s">
        <v>552</v>
      </c>
      <c r="N53" s="8" t="s">
        <v>154</v>
      </c>
    </row>
    <row r="54" spans="1:14" s="8" customFormat="1" x14ac:dyDescent="0.25">
      <c r="A54" s="8" t="s">
        <v>2</v>
      </c>
      <c r="B54" s="8" t="s">
        <v>153</v>
      </c>
      <c r="C54" s="8">
        <v>66</v>
      </c>
      <c r="D54" s="8" t="s">
        <v>70</v>
      </c>
      <c r="E54" s="8" t="str">
        <f>CONCATENATE(Table13451112[[#This Row],[WINDOWS]],"_",Table13451112[[#This Row],[Alarm_Name]])</f>
        <v>Liquid_Truck_Unload_Coded Alarm Triangle Individual 53</v>
      </c>
      <c r="F54" s="8" t="str">
        <f>_xlfn.CONCAT(LEFT(A54,5),MID(A54,6,4),"-",COUNTIF($A$2:A54,A54))</f>
        <v>Liquid_Tr-53</v>
      </c>
      <c r="G54" s="8" t="s">
        <v>537</v>
      </c>
      <c r="H54" s="41" t="str">
        <f>Table13451112[[#Headers],[/Fault_Description]]</f>
        <v>/Fault_Description</v>
      </c>
      <c r="I54" s="41" t="str">
        <f>_xlfn.CONCAT(Table13451112[[#This Row],[PATH]],Table13451112[[#This Row],[Tag Path Addition '[Fault']]])</f>
        <v>[default]SPG/Liquid and Dust Collection/Liquid and Truck Unload/Premix Tote/C9XV_09/C9XV_09_ZSO_0240/ALM/Fault_Description</v>
      </c>
      <c r="J54" s="10" t="s">
        <v>242</v>
      </c>
      <c r="K54" s="45" t="str">
        <f>Table13451112[[#Headers],[/Equip_Description]]</f>
        <v>/Equip_Description</v>
      </c>
      <c r="L54" s="45" t="str">
        <f>_xlfn.CONCAT(Table13451112[[#This Row],[PATH]],Table13451112[[#This Row],[Tag Path Addition '[EQUIP']]])</f>
        <v>[default]SPG/Liquid and Dust Collection/Liquid and Truck Unload/Premix Tote/C9XV_09/C9XV_09_ZSO_0240/ALM/Equip_Description</v>
      </c>
      <c r="M54" s="10" t="s">
        <v>553</v>
      </c>
      <c r="N54" s="8" t="s">
        <v>154</v>
      </c>
    </row>
    <row r="55" spans="1:14" s="8" customFormat="1" x14ac:dyDescent="0.25">
      <c r="A55" s="8" t="s">
        <v>2</v>
      </c>
      <c r="B55" s="8" t="s">
        <v>153</v>
      </c>
      <c r="C55" s="8">
        <v>66</v>
      </c>
      <c r="D55" s="8" t="s">
        <v>59</v>
      </c>
      <c r="E55" s="8" t="str">
        <f>CONCATENATE(Table13451112[[#This Row],[WINDOWS]],"_",Table13451112[[#This Row],[Alarm_Name]])</f>
        <v>Liquid_Truck_Unload_Coded Alarm Triangle Individual 42</v>
      </c>
      <c r="F55" s="8" t="str">
        <f>_xlfn.CONCAT(LEFT(A55,5),MID(A55,6,4),"-",COUNTIF($A$2:A55,A55))</f>
        <v>Liquid_Tr-54</v>
      </c>
      <c r="G55" s="8" t="s">
        <v>538</v>
      </c>
      <c r="H55" s="41" t="str">
        <f>Table13451112[[#Headers],[/Fault_Description]]</f>
        <v>/Fault_Description</v>
      </c>
      <c r="I55" s="41" t="str">
        <f>_xlfn.CONCAT(Table13451112[[#This Row],[PATH]],Table13451112[[#This Row],[Tag Path Addition '[Fault']]])</f>
        <v>[default]SPG/Liquid and Dust Collection/Liquid and Truck Unload/Premix Tote/C9XV_09/C9XV_09_ZSC_0240/ALM/Fault_Description</v>
      </c>
      <c r="J55" s="10" t="s">
        <v>244</v>
      </c>
      <c r="K55" s="45" t="str">
        <f>Table13451112[[#Headers],[/Equip_Description]]</f>
        <v>/Equip_Description</v>
      </c>
      <c r="L55" s="45" t="str">
        <f>_xlfn.CONCAT(Table13451112[[#This Row],[PATH]],Table13451112[[#This Row],[Tag Path Addition '[EQUIP']]])</f>
        <v>[default]SPG/Liquid and Dust Collection/Liquid and Truck Unload/Premix Tote/C9XV_09/C9XV_09_ZSC_0240/ALM/Equip_Description</v>
      </c>
      <c r="M55" s="10" t="s">
        <v>553</v>
      </c>
      <c r="N55" s="8" t="s">
        <v>154</v>
      </c>
    </row>
    <row r="56" spans="1:14" s="8" customFormat="1" x14ac:dyDescent="0.25">
      <c r="A56" s="8" t="s">
        <v>2</v>
      </c>
      <c r="B56" s="8" t="s">
        <v>153</v>
      </c>
      <c r="C56" s="8">
        <v>66</v>
      </c>
      <c r="D56" s="8" t="s">
        <v>58</v>
      </c>
      <c r="E56" s="8" t="str">
        <f>CONCATENATE(Table13451112[[#This Row],[WINDOWS]],"_",Table13451112[[#This Row],[Alarm_Name]])</f>
        <v>Liquid_Truck_Unload_Coded Alarm Triangle Individual 41</v>
      </c>
      <c r="F56" s="8" t="str">
        <f>_xlfn.CONCAT(LEFT(A56,5),MID(A56,6,4),"-",COUNTIF($A$2:A56,A56))</f>
        <v>Liquid_Tr-55</v>
      </c>
      <c r="G56" s="8" t="s">
        <v>539</v>
      </c>
      <c r="H56" s="41" t="str">
        <f>Table13451112[[#Headers],[/Fault_Description]]</f>
        <v>/Fault_Description</v>
      </c>
      <c r="I56" s="41" t="str">
        <f>_xlfn.CONCAT(Table13451112[[#This Row],[PATH]],Table13451112[[#This Row],[Tag Path Addition '[Fault']]])</f>
        <v>[default]SPG/Liquid and Dust Collection/Liquid and Truck Unload/Premix Tote/C9XV_05/C9XV_05_ZSO_0237/ALM/Fault_Description</v>
      </c>
      <c r="J56" s="10" t="s">
        <v>242</v>
      </c>
      <c r="K56" s="45" t="str">
        <f>Table13451112[[#Headers],[/Equip_Description]]</f>
        <v>/Equip_Description</v>
      </c>
      <c r="L56" s="45" t="str">
        <f>_xlfn.CONCAT(Table13451112[[#This Row],[PATH]],Table13451112[[#This Row],[Tag Path Addition '[EQUIP']]])</f>
        <v>[default]SPG/Liquid and Dust Collection/Liquid and Truck Unload/Premix Tote/C9XV_05/C9XV_05_ZSO_0237/ALM/Equip_Description</v>
      </c>
      <c r="M56" s="10" t="s">
        <v>554</v>
      </c>
      <c r="N56" s="8" t="s">
        <v>154</v>
      </c>
    </row>
    <row r="57" spans="1:14" s="8" customFormat="1" x14ac:dyDescent="0.25">
      <c r="A57" s="8" t="s">
        <v>2</v>
      </c>
      <c r="B57" s="8" t="s">
        <v>153</v>
      </c>
      <c r="C57" s="8">
        <v>66</v>
      </c>
      <c r="D57" s="8" t="s">
        <v>88</v>
      </c>
      <c r="E57" s="8" t="str">
        <f>CONCATENATE(Table13451112[[#This Row],[WINDOWS]],"_",Table13451112[[#This Row],[Alarm_Name]])</f>
        <v>Liquid_Truck_Unload_Coded Alarm Triangle Individual 38</v>
      </c>
      <c r="F57" s="8" t="str">
        <f>_xlfn.CONCAT(LEFT(A57,5),MID(A57,6,4),"-",COUNTIF($A$2:A57,A57))</f>
        <v>Liquid_Tr-56</v>
      </c>
      <c r="G57" s="8" t="s">
        <v>540</v>
      </c>
      <c r="H57" s="41" t="str">
        <f>Table13451112[[#Headers],[/Fault_Description]]</f>
        <v>/Fault_Description</v>
      </c>
      <c r="I57" s="41" t="str">
        <f>_xlfn.CONCAT(Table13451112[[#This Row],[PATH]],Table13451112[[#This Row],[Tag Path Addition '[Fault']]])</f>
        <v>[default]SPG/Liquid and Dust Collection/Liquid and Truck Unload/Premix Tote/C9XV_05/C9XV_05_ZSC_0237/ALM/Fault_Description</v>
      </c>
      <c r="J57" s="10" t="s">
        <v>244</v>
      </c>
      <c r="K57" s="45" t="str">
        <f>Table13451112[[#Headers],[/Equip_Description]]</f>
        <v>/Equip_Description</v>
      </c>
      <c r="L57" s="45" t="str">
        <f>_xlfn.CONCAT(Table13451112[[#This Row],[PATH]],Table13451112[[#This Row],[Tag Path Addition '[EQUIP']]])</f>
        <v>[default]SPG/Liquid and Dust Collection/Liquid and Truck Unload/Premix Tote/C9XV_05/C9XV_05_ZSC_0237/ALM/Equip_Description</v>
      </c>
      <c r="M57" s="10" t="s">
        <v>554</v>
      </c>
      <c r="N57" s="8" t="s">
        <v>154</v>
      </c>
    </row>
    <row r="58" spans="1:14" s="8" customFormat="1" x14ac:dyDescent="0.25">
      <c r="A58" s="8" t="s">
        <v>2</v>
      </c>
      <c r="B58" s="8" t="s">
        <v>153</v>
      </c>
      <c r="C58" s="8">
        <v>66</v>
      </c>
      <c r="D58" s="8" t="s">
        <v>45</v>
      </c>
      <c r="E58" s="8" t="str">
        <f>CONCATENATE(Table13451112[[#This Row],[WINDOWS]],"_",Table13451112[[#This Row],[Alarm_Name]])</f>
        <v>Liquid_Truck_Unload_Coded Alarm Triangle Individual 26</v>
      </c>
      <c r="F58" s="8" t="str">
        <f>_xlfn.CONCAT(LEFT(A58,5),MID(A58,6,4),"-",COUNTIF($A$2:A58,A58))</f>
        <v>Liquid_Tr-57</v>
      </c>
      <c r="G58" s="8" t="s">
        <v>541</v>
      </c>
      <c r="H58" s="41" t="str">
        <f>Table13451112[[#Headers],[/Fault_Description]]</f>
        <v>/Fault_Description</v>
      </c>
      <c r="I58" s="41" t="str">
        <f>_xlfn.CONCAT(Table13451112[[#This Row],[PATH]],Table13451112[[#This Row],[Tag Path Addition '[Fault']]])</f>
        <v>[default]SPG/Liquid and Dust Collection/Liquid and Truck Unload/Premix Tote/C9XV_06/C9XV_06_ZSC_0238/ALM/Fault_Description</v>
      </c>
      <c r="J58" s="10" t="s">
        <v>244</v>
      </c>
      <c r="K58" s="45" t="str">
        <f>Table13451112[[#Headers],[/Equip_Description]]</f>
        <v>/Equip_Description</v>
      </c>
      <c r="L58" s="45" t="str">
        <f>_xlfn.CONCAT(Table13451112[[#This Row],[PATH]],Table13451112[[#This Row],[Tag Path Addition '[EQUIP']]])</f>
        <v>[default]SPG/Liquid and Dust Collection/Liquid and Truck Unload/Premix Tote/C9XV_06/C9XV_06_ZSC_0238/ALM/Equip_Description</v>
      </c>
      <c r="M58" s="10" t="s">
        <v>555</v>
      </c>
      <c r="N58" s="8" t="s">
        <v>154</v>
      </c>
    </row>
    <row r="59" spans="1:14" s="8" customFormat="1" x14ac:dyDescent="0.25">
      <c r="A59" s="8" t="s">
        <v>2</v>
      </c>
      <c r="B59" s="8" t="s">
        <v>153</v>
      </c>
      <c r="C59" s="8">
        <v>66</v>
      </c>
      <c r="D59" s="8" t="s">
        <v>44</v>
      </c>
      <c r="E59" s="8" t="str">
        <f>CONCATENATE(Table13451112[[#This Row],[WINDOWS]],"_",Table13451112[[#This Row],[Alarm_Name]])</f>
        <v>Liquid_Truck_Unload_Coded Alarm Triangle Individual 25</v>
      </c>
      <c r="F59" s="8" t="str">
        <f>_xlfn.CONCAT(LEFT(A59,5),MID(A59,6,4),"-",COUNTIF($A$2:A59,A59))</f>
        <v>Liquid_Tr-58</v>
      </c>
      <c r="G59" s="8" t="s">
        <v>542</v>
      </c>
      <c r="H59" s="41" t="str">
        <f>Table13451112[[#Headers],[/Fault_Description]]</f>
        <v>/Fault_Description</v>
      </c>
      <c r="I59" s="41" t="str">
        <f>_xlfn.CONCAT(Table13451112[[#This Row],[PATH]],Table13451112[[#This Row],[Tag Path Addition '[Fault']]])</f>
        <v>[default]SPG/Liquid and Dust Collection/Liquid and Truck Unload/Premix Tote/C9XV_06/C9XV_06_ZSO_0238/ALM/Fault_Description</v>
      </c>
      <c r="J59" s="10" t="s">
        <v>242</v>
      </c>
      <c r="K59" s="45" t="str">
        <f>Table13451112[[#Headers],[/Equip_Description]]</f>
        <v>/Equip_Description</v>
      </c>
      <c r="L59" s="45" t="str">
        <f>_xlfn.CONCAT(Table13451112[[#This Row],[PATH]],Table13451112[[#This Row],[Tag Path Addition '[EQUIP']]])</f>
        <v>[default]SPG/Liquid and Dust Collection/Liquid and Truck Unload/Premix Tote/C9XV_06/C9XV_06_ZSO_0238/ALM/Equip_Description</v>
      </c>
      <c r="M59" s="10" t="s">
        <v>555</v>
      </c>
      <c r="N59" s="8" t="s">
        <v>154</v>
      </c>
    </row>
    <row r="60" spans="1:14" s="8" customFormat="1" x14ac:dyDescent="0.25">
      <c r="A60" s="8" t="s">
        <v>2</v>
      </c>
      <c r="B60" s="8" t="s">
        <v>153</v>
      </c>
      <c r="C60" s="8">
        <v>66</v>
      </c>
      <c r="D60" s="8" t="s">
        <v>49</v>
      </c>
      <c r="E60" s="8" t="str">
        <f>CONCATENATE(Table13451112[[#This Row],[WINDOWS]],"_",Table13451112[[#This Row],[Alarm_Name]])</f>
        <v>Liquid_Truck_Unload_Coded Alarm Triangle Individual 30</v>
      </c>
      <c r="F60" s="8" t="str">
        <f>_xlfn.CONCAT(LEFT(A60,5),MID(A60,6,4),"-",COUNTIF($A$2:A60,A60))</f>
        <v>Liquid_Tr-59</v>
      </c>
      <c r="G60" s="8" t="s">
        <v>447</v>
      </c>
      <c r="H60" s="41" t="str">
        <f>Table13451112[[#Headers],[/Fault_Description]]</f>
        <v>/Fault_Description</v>
      </c>
      <c r="I60" s="41" t="str">
        <f>_xlfn.CONCAT(Table13451112[[#This Row],[PATH]],Table13451112[[#This Row],[Tag Path Addition '[Fault']]])</f>
        <v>[default]SPG/Liquid and Dust Collection/Liquid and Truck Unload/Liquid Resin/C9D_01/C9D_01_LT_0101/HIALM/Fault_Description</v>
      </c>
      <c r="J60" s="10" t="s">
        <v>398</v>
      </c>
      <c r="K60" s="45" t="str">
        <f>Table13451112[[#Headers],[/Equip_Description]]</f>
        <v>/Equip_Description</v>
      </c>
      <c r="L60" s="45" t="str">
        <f>_xlfn.CONCAT(Table13451112[[#This Row],[PATH]],Table13451112[[#This Row],[Tag Path Addition '[EQUIP']]])</f>
        <v>[default]SPG/Liquid and Dust Collection/Liquid and Truck Unload/Liquid Resin/C9D_01/C9D_01_LT_0101/HIALM/Equip_Description</v>
      </c>
      <c r="M60" s="10" t="s">
        <v>496</v>
      </c>
      <c r="N60" s="8" t="s">
        <v>154</v>
      </c>
    </row>
    <row r="61" spans="1:14" s="8" customFormat="1" x14ac:dyDescent="0.25">
      <c r="A61" s="8" t="s">
        <v>2</v>
      </c>
      <c r="B61" s="8" t="s">
        <v>153</v>
      </c>
      <c r="C61" s="8">
        <v>66</v>
      </c>
      <c r="D61" s="8" t="s">
        <v>48</v>
      </c>
      <c r="E61" s="8" t="str">
        <f>CONCATENATE(Table13451112[[#This Row],[WINDOWS]],"_",Table13451112[[#This Row],[Alarm_Name]])</f>
        <v>Liquid_Truck_Unload_Coded Alarm Triangle Individual 29</v>
      </c>
      <c r="F61" s="8" t="str">
        <f>_xlfn.CONCAT(LEFT(A61,5),MID(A61,6,4),"-",COUNTIF($A$2:A61,A61))</f>
        <v>Liquid_Tr-60</v>
      </c>
      <c r="G61" s="8" t="s">
        <v>446</v>
      </c>
      <c r="H61" s="41" t="str">
        <f>Table13451112[[#Headers],[/Fault_Description]]</f>
        <v>/Fault_Description</v>
      </c>
      <c r="I61" s="41" t="str">
        <f>_xlfn.CONCAT(Table13451112[[#This Row],[PATH]],Table13451112[[#This Row],[Tag Path Addition '[Fault']]])</f>
        <v>[default]SPG/Liquid and Dust Collection/Liquid and Truck Unload/Liquid Resin/C9D_01/C9D_01_LT_0101/HIHIALM/Fault_Description</v>
      </c>
      <c r="J61" s="10" t="s">
        <v>397</v>
      </c>
      <c r="K61" s="45" t="str">
        <f>Table13451112[[#Headers],[/Equip_Description]]</f>
        <v>/Equip_Description</v>
      </c>
      <c r="L61" s="45" t="str">
        <f>_xlfn.CONCAT(Table13451112[[#This Row],[PATH]],Table13451112[[#This Row],[Tag Path Addition '[EQUIP']]])</f>
        <v>[default]SPG/Liquid and Dust Collection/Liquid and Truck Unload/Liquid Resin/C9D_01/C9D_01_LT_0101/HIHIALM/Equip_Description</v>
      </c>
      <c r="M61" s="10" t="s">
        <v>496</v>
      </c>
      <c r="N61" s="8" t="s">
        <v>154</v>
      </c>
    </row>
    <row r="62" spans="1:14" s="8" customFormat="1" x14ac:dyDescent="0.25">
      <c r="A62" s="8" t="s">
        <v>2</v>
      </c>
      <c r="B62" s="8" t="s">
        <v>153</v>
      </c>
      <c r="C62" s="8">
        <v>66</v>
      </c>
      <c r="D62" s="8" t="s">
        <v>26</v>
      </c>
      <c r="E62" s="8" t="str">
        <f>CONCATENATE(Table13451112[[#This Row],[WINDOWS]],"_",Table13451112[[#This Row],[Alarm_Name]])</f>
        <v>Liquid_Truck_Unload_Coded Alarm Triangle Individual 10</v>
      </c>
      <c r="F62" s="8" t="str">
        <f>_xlfn.CONCAT(LEFT(A62,5),MID(A62,6,4),"-",COUNTIF($A$2:A62,A62))</f>
        <v>Liquid_Tr-61</v>
      </c>
      <c r="G62" s="8" t="s">
        <v>543</v>
      </c>
      <c r="H62" s="41" t="str">
        <f>Table13451112[[#Headers],[/Fault_Description]]</f>
        <v>/Fault_Description</v>
      </c>
      <c r="I62" s="41" t="str">
        <f>_xlfn.CONCAT(Table13451112[[#This Row],[PATH]],Table13451112[[#This Row],[Tag Path Addition '[Fault']]])</f>
        <v>[default]SPG/Liquid and Dust Collection/Liquid and Truck Unload/Liquid Resin/C9XV_03/C9XV_03_ZSC_0103/ALM/Fault_Description</v>
      </c>
      <c r="J62" s="10" t="s">
        <v>244</v>
      </c>
      <c r="K62" s="45" t="str">
        <f>Table13451112[[#Headers],[/Equip_Description]]</f>
        <v>/Equip_Description</v>
      </c>
      <c r="L62" s="45" t="str">
        <f>_xlfn.CONCAT(Table13451112[[#This Row],[PATH]],Table13451112[[#This Row],[Tag Path Addition '[EQUIP']]])</f>
        <v>[default]SPG/Liquid and Dust Collection/Liquid and Truck Unload/Liquid Resin/C9XV_03/C9XV_03_ZSC_0103/ALM/Equip_Description</v>
      </c>
      <c r="M62" s="10" t="s">
        <v>556</v>
      </c>
      <c r="N62" s="8" t="s">
        <v>154</v>
      </c>
    </row>
    <row r="63" spans="1:14" s="8" customFormat="1" x14ac:dyDescent="0.25">
      <c r="A63" s="8" t="s">
        <v>2</v>
      </c>
      <c r="B63" s="8" t="s">
        <v>153</v>
      </c>
      <c r="C63" s="8">
        <v>66</v>
      </c>
      <c r="D63" s="8" t="s">
        <v>25</v>
      </c>
      <c r="E63" s="8" t="str">
        <f>CONCATENATE(Table13451112[[#This Row],[WINDOWS]],"_",Table13451112[[#This Row],[Alarm_Name]])</f>
        <v>Liquid_Truck_Unload_Coded Alarm Triangle Individual 9</v>
      </c>
      <c r="F63" s="8" t="str">
        <f>_xlfn.CONCAT(LEFT(A63,5),MID(A63,6,4),"-",COUNTIF($A$2:A63,A63))</f>
        <v>Liquid_Tr-62</v>
      </c>
      <c r="G63" s="8" t="s">
        <v>544</v>
      </c>
      <c r="H63" s="41" t="str">
        <f>Table13451112[[#Headers],[/Fault_Description]]</f>
        <v>/Fault_Description</v>
      </c>
      <c r="I63" s="41" t="str">
        <f>_xlfn.CONCAT(Table13451112[[#This Row],[PATH]],Table13451112[[#This Row],[Tag Path Addition '[Fault']]])</f>
        <v>[default]SPG/Liquid and Dust Collection/Liquid and Truck Unload/Liquid Resin/C9XV_03/C9XV_03_ZSO_0103/ALM/Fault_Description</v>
      </c>
      <c r="J63" s="10" t="s">
        <v>242</v>
      </c>
      <c r="K63" s="45" t="str">
        <f>Table13451112[[#Headers],[/Equip_Description]]</f>
        <v>/Equip_Description</v>
      </c>
      <c r="L63" s="45" t="str">
        <f>_xlfn.CONCAT(Table13451112[[#This Row],[PATH]],Table13451112[[#This Row],[Tag Path Addition '[EQUIP']]])</f>
        <v>[default]SPG/Liquid and Dust Collection/Liquid and Truck Unload/Liquid Resin/C9XV_03/C9XV_03_ZSO_0103/ALM/Equip_Description</v>
      </c>
      <c r="M63" s="10" t="s">
        <v>556</v>
      </c>
      <c r="N63" s="8" t="s">
        <v>154</v>
      </c>
    </row>
    <row r="64" spans="1:14" s="8" customFormat="1" x14ac:dyDescent="0.25">
      <c r="A64" s="8" t="s">
        <v>2</v>
      </c>
      <c r="B64" s="8" t="s">
        <v>153</v>
      </c>
      <c r="C64" s="8">
        <v>66</v>
      </c>
      <c r="D64" s="8" t="s">
        <v>19</v>
      </c>
      <c r="E64" s="8" t="str">
        <f>CONCATENATE(Table13451112[[#This Row],[WINDOWS]],"_",Table13451112[[#This Row],[Alarm_Name]])</f>
        <v>Liquid_Truck_Unload_Coded Alarm Triangle Individual 3</v>
      </c>
      <c r="F64" s="8" t="str">
        <f>_xlfn.CONCAT(LEFT(A64,5),MID(A64,6,4),"-",COUNTIF($A$2:A64,A64))</f>
        <v>Liquid_Tr-63</v>
      </c>
      <c r="G64" s="8" t="s">
        <v>545</v>
      </c>
      <c r="H64" s="41" t="str">
        <f>Table13451112[[#Headers],[/Fault_Description]]</f>
        <v>/Fault_Description</v>
      </c>
      <c r="I64" s="41" t="str">
        <f>_xlfn.CONCAT(Table13451112[[#This Row],[PATH]],Table13451112[[#This Row],[Tag Path Addition '[Fault']]])</f>
        <v>[default]SPG/Liquid and Dust Collection/Liquid and Truck Unload/Liquid Resin/C9D_01/C9D_01_LSH_0101/ALM/Fault_Description</v>
      </c>
      <c r="J64" s="10" t="s">
        <v>165</v>
      </c>
      <c r="K64" s="45" t="str">
        <f>Table13451112[[#Headers],[/Equip_Description]]</f>
        <v>/Equip_Description</v>
      </c>
      <c r="L64" s="45" t="str">
        <f>_xlfn.CONCAT(Table13451112[[#This Row],[PATH]],Table13451112[[#This Row],[Tag Path Addition '[EQUIP']]])</f>
        <v>[default]SPG/Liquid and Dust Collection/Liquid and Truck Unload/Liquid Resin/C9D_01/C9D_01_LSH_0101/ALM/Equip_Description</v>
      </c>
      <c r="M64" s="10" t="s">
        <v>498</v>
      </c>
      <c r="N64" s="8" t="s">
        <v>154</v>
      </c>
    </row>
    <row r="65" spans="1:14" s="8" customFormat="1" x14ac:dyDescent="0.25">
      <c r="A65" s="8" t="s">
        <v>2</v>
      </c>
      <c r="B65" s="8" t="s">
        <v>153</v>
      </c>
      <c r="C65" s="8">
        <v>66</v>
      </c>
      <c r="D65" s="8" t="s">
        <v>16</v>
      </c>
      <c r="E65" s="8" t="str">
        <f>CONCATENATE(Table13451112[[#This Row],[WINDOWS]],"_",Table13451112[[#This Row],[Alarm_Name]])</f>
        <v>Liquid_Truck_Unload_Coded Alarm Triangle Individual</v>
      </c>
      <c r="F65" s="8" t="str">
        <f>_xlfn.CONCAT(LEFT(A65,5),MID(A65,6,4),"-",COUNTIF($A$2:A65,A65))</f>
        <v>Liquid_Tr-64</v>
      </c>
      <c r="G65" s="8" t="s">
        <v>546</v>
      </c>
      <c r="H65" s="41" t="str">
        <f>Table13451112[[#Headers],[/Fault_Description]]</f>
        <v>/Fault_Description</v>
      </c>
      <c r="I65" s="41" t="str">
        <f>_xlfn.CONCAT(Table13451112[[#This Row],[PATH]],Table13451112[[#This Row],[Tag Path Addition '[Fault']]])</f>
        <v>[default]SPG/Liquid and Dust Collection/Liquid and Truck Unload/Liquid Resin/C9P_01/C9P_01_YE_0101/ALM/Fault_Description</v>
      </c>
      <c r="J65" s="10" t="s">
        <v>166</v>
      </c>
      <c r="K65" s="45" t="str">
        <f>Table13451112[[#Headers],[/Equip_Description]]</f>
        <v>/Equip_Description</v>
      </c>
      <c r="L65" s="45" t="str">
        <f>_xlfn.CONCAT(Table13451112[[#This Row],[PATH]],Table13451112[[#This Row],[Tag Path Addition '[EQUIP']]])</f>
        <v>[default]SPG/Liquid and Dust Collection/Liquid and Truck Unload/Liquid Resin/C9P_01/C9P_01_YE_0101/ALM/Equip_Description</v>
      </c>
      <c r="M65" s="10" t="s">
        <v>557</v>
      </c>
      <c r="N65" s="8" t="s">
        <v>154</v>
      </c>
    </row>
    <row r="66" spans="1:14" s="8" customFormat="1" x14ac:dyDescent="0.25">
      <c r="A66" s="8" t="s">
        <v>2</v>
      </c>
      <c r="B66" s="8" t="s">
        <v>153</v>
      </c>
      <c r="C66" s="8">
        <v>66</v>
      </c>
      <c r="D66" s="8" t="s">
        <v>18</v>
      </c>
      <c r="E66" s="8" t="str">
        <f>CONCATENATE(Table13451112[[#This Row],[WINDOWS]],"_",Table13451112[[#This Row],[Alarm_Name]])</f>
        <v>Liquid_Truck_Unload_Coded Alarm Triangle Individual 2</v>
      </c>
      <c r="F66" s="8" t="str">
        <f>_xlfn.CONCAT(LEFT(A66,5),MID(A66,6,4),"-",COUNTIF($A$2:A66,A66))</f>
        <v>Liquid_Tr-65</v>
      </c>
      <c r="G66" s="8" t="s">
        <v>547</v>
      </c>
      <c r="H66" s="41" t="str">
        <f>Table13451112[[#Headers],[/Fault_Description]]</f>
        <v>/Fault_Description</v>
      </c>
      <c r="I66" s="41" t="str">
        <f>_xlfn.CONCAT(Table13451112[[#This Row],[PATH]],Table13451112[[#This Row],[Tag Path Addition '[Fault']]])</f>
        <v>[default]SPG/Liquid and Dust Collection/Liquid and Truck Unload/Liquid Resin/C9XV_01/C9XV_01_ZSC_0101/ALM/Fault_Description</v>
      </c>
      <c r="J66" s="10" t="s">
        <v>244</v>
      </c>
      <c r="K66" s="45" t="str">
        <f>Table13451112[[#Headers],[/Equip_Description]]</f>
        <v>/Equip_Description</v>
      </c>
      <c r="L66" s="45" t="str">
        <f>_xlfn.CONCAT(Table13451112[[#This Row],[PATH]],Table13451112[[#This Row],[Tag Path Addition '[EQUIP']]])</f>
        <v>[default]SPG/Liquid and Dust Collection/Liquid and Truck Unload/Liquid Resin/C9XV_01/C9XV_01_ZSC_0101/ALM/Equip_Description</v>
      </c>
      <c r="M66" s="10" t="s">
        <v>558</v>
      </c>
      <c r="N66" s="8" t="s">
        <v>154</v>
      </c>
    </row>
    <row r="67" spans="1:14" s="8" customFormat="1" x14ac:dyDescent="0.25">
      <c r="A67" s="8" t="s">
        <v>2</v>
      </c>
      <c r="B67" s="8" t="s">
        <v>153</v>
      </c>
      <c r="C67" s="8">
        <v>66</v>
      </c>
      <c r="D67" s="8" t="s">
        <v>34</v>
      </c>
      <c r="E67" s="8" t="str">
        <f>CONCATENATE(Table13451112[[#This Row],[WINDOWS]],"_",Table13451112[[#This Row],[Alarm_Name]])</f>
        <v>Liquid_Truck_Unload_Coded Alarm Triangle Individual 1</v>
      </c>
      <c r="F67" s="8" t="str">
        <f>_xlfn.CONCAT(LEFT(A67,5),MID(A67,6,4),"-",COUNTIF($A$2:A67,A67))</f>
        <v>Liquid_Tr-66</v>
      </c>
      <c r="G67" s="8" t="s">
        <v>548</v>
      </c>
      <c r="H67" s="41" t="str">
        <f>Table13451112[[#Headers],[/Fault_Description]]</f>
        <v>/Fault_Description</v>
      </c>
      <c r="I67" s="41" t="str">
        <f>_xlfn.CONCAT(Table13451112[[#This Row],[PATH]],Table13451112[[#This Row],[Tag Path Addition '[Fault']]])</f>
        <v>[default]SPG/Liquid and Dust Collection/Liquid and Truck Unload/Liquid Resin/C9XV_01/C9XV_01_ZSO_0101/ALM/Fault_Description</v>
      </c>
      <c r="J67" s="10" t="s">
        <v>242</v>
      </c>
      <c r="K67" s="45" t="str">
        <f>Table13451112[[#Headers],[/Equip_Description]]</f>
        <v>/Equip_Description</v>
      </c>
      <c r="L67" s="45" t="str">
        <f>_xlfn.CONCAT(Table13451112[[#This Row],[PATH]],Table13451112[[#This Row],[Tag Path Addition '[EQUIP']]])</f>
        <v>[default]SPG/Liquid and Dust Collection/Liquid and Truck Unload/Liquid Resin/C9XV_01/C9XV_01_ZSO_0101/ALM/Equip_Description</v>
      </c>
      <c r="M67" s="10" t="s">
        <v>558</v>
      </c>
      <c r="N67" s="8" t="s">
        <v>154</v>
      </c>
    </row>
  </sheetData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B109-FBE1-4E40-BA8A-AF103120B8E0}">
  <dimension ref="A1:O252"/>
  <sheetViews>
    <sheetView zoomScaleNormal="100" workbookViewId="0">
      <pane ySplit="1" topLeftCell="A53" activePane="bottomLeft" state="frozen"/>
      <selection pane="bottomLeft" activeCell="O23" sqref="O23"/>
    </sheetView>
  </sheetViews>
  <sheetFormatPr defaultRowHeight="15" x14ac:dyDescent="0.25"/>
  <cols>
    <col min="1" max="1" width="11.85546875" customWidth="1"/>
    <col min="2" max="2" width="22.42578125" customWidth="1"/>
    <col min="3" max="4" width="13.85546875" customWidth="1"/>
    <col min="5" max="5" width="17" customWidth="1"/>
    <col min="6" max="6" width="17" style="16" customWidth="1"/>
    <col min="7" max="8" width="12.5703125" customWidth="1"/>
    <col min="9" max="10" width="10.28515625" customWidth="1"/>
    <col min="11" max="11" width="10.5703125" customWidth="1"/>
    <col min="12" max="12" width="9.42578125" customWidth="1"/>
  </cols>
  <sheetData>
    <row r="1" spans="1:12" x14ac:dyDescent="0.25">
      <c r="A1" s="1" t="s">
        <v>11</v>
      </c>
      <c r="B1" s="1" t="s">
        <v>90</v>
      </c>
      <c r="C1" s="1" t="s">
        <v>14</v>
      </c>
      <c r="D1" s="1" t="s">
        <v>22</v>
      </c>
      <c r="E1" s="1" t="s">
        <v>12</v>
      </c>
      <c r="F1" s="15" t="s">
        <v>92</v>
      </c>
      <c r="G1" s="1" t="s">
        <v>155</v>
      </c>
      <c r="H1" s="1" t="s">
        <v>156</v>
      </c>
      <c r="I1" s="1" t="s">
        <v>13</v>
      </c>
      <c r="J1" s="1" t="s">
        <v>84</v>
      </c>
      <c r="K1" s="1" t="s">
        <v>85</v>
      </c>
      <c r="L1" s="1" t="s">
        <v>86</v>
      </c>
    </row>
    <row r="2" spans="1:12" x14ac:dyDescent="0.25">
      <c r="A2" s="2" t="s">
        <v>0</v>
      </c>
      <c r="B2" s="2"/>
      <c r="C2" s="2">
        <v>6</v>
      </c>
      <c r="D2" s="2" t="s">
        <v>16</v>
      </c>
      <c r="E2" s="2"/>
      <c r="F2" s="16" t="str">
        <f>CONCATENATE(Table134614[[#This Row],[Alarm_Name]],Table134614[[#This Row],[Alm_Description]])</f>
        <v>Coded Alarm Triangle Individual</v>
      </c>
      <c r="G2" s="2"/>
      <c r="H2" s="2"/>
    </row>
    <row r="3" spans="1:12" x14ac:dyDescent="0.25">
      <c r="A3" s="2" t="s">
        <v>0</v>
      </c>
      <c r="B3" s="2"/>
      <c r="C3" s="2">
        <v>6</v>
      </c>
      <c r="D3" s="2" t="s">
        <v>18</v>
      </c>
      <c r="E3" s="2"/>
      <c r="F3" s="16" t="str">
        <f>CONCATENATE(Table134614[[#This Row],[Alarm_Name]],Table134614[[#This Row],[Alm_Description]])</f>
        <v>Coded Alarm Triangle Individual 2</v>
      </c>
      <c r="G3" s="2"/>
      <c r="H3" s="2"/>
    </row>
    <row r="4" spans="1:12" x14ac:dyDescent="0.25">
      <c r="A4" s="2" t="s">
        <v>0</v>
      </c>
      <c r="B4" s="2"/>
      <c r="C4" s="2">
        <v>6</v>
      </c>
      <c r="D4" s="2" t="s">
        <v>19</v>
      </c>
      <c r="E4" s="2"/>
      <c r="F4" s="16" t="str">
        <f>CONCATENATE(Table134614[[#This Row],[Alarm_Name]],Table134614[[#This Row],[Alm_Description]])</f>
        <v>Coded Alarm Triangle Individual 3</v>
      </c>
      <c r="G4" s="2"/>
      <c r="H4" s="2"/>
    </row>
    <row r="5" spans="1:12" x14ac:dyDescent="0.25">
      <c r="A5" s="2" t="s">
        <v>0</v>
      </c>
      <c r="B5" s="2"/>
      <c r="C5" s="2">
        <v>6</v>
      </c>
      <c r="D5" s="2" t="s">
        <v>20</v>
      </c>
      <c r="E5" s="2"/>
      <c r="F5" s="16" t="str">
        <f>CONCATENATE(Table134614[[#This Row],[Alarm_Name]],Table134614[[#This Row],[Alm_Description]])</f>
        <v>Coded Alarm Triangle Individual 4</v>
      </c>
      <c r="G5" s="2"/>
      <c r="H5" s="2"/>
    </row>
    <row r="6" spans="1:12" x14ac:dyDescent="0.25">
      <c r="A6" s="2" t="s">
        <v>0</v>
      </c>
      <c r="B6" s="2"/>
      <c r="C6" s="2">
        <v>6</v>
      </c>
      <c r="D6" s="2" t="s">
        <v>15</v>
      </c>
      <c r="E6" s="2"/>
      <c r="F6" s="16" t="str">
        <f>CONCATENATE(Table134614[[#This Row],[Alarm_Name]],Table134614[[#This Row],[Alm_Description]])</f>
        <v>Coded Alarm Triangle Individual 5</v>
      </c>
      <c r="G6" s="2"/>
      <c r="H6" s="2"/>
    </row>
    <row r="7" spans="1:12" x14ac:dyDescent="0.25">
      <c r="A7" s="2" t="s">
        <v>0</v>
      </c>
      <c r="B7" s="2"/>
      <c r="C7" s="2">
        <v>6</v>
      </c>
      <c r="D7" s="2" t="s">
        <v>21</v>
      </c>
      <c r="E7" s="2"/>
      <c r="F7" s="16" t="str">
        <f>CONCATENATE(Table134614[[#This Row],[Alarm_Name]],Table134614[[#This Row],[Alm_Description]])</f>
        <v>Coded Alarm Triangle Individual 6</v>
      </c>
      <c r="G7" s="2"/>
      <c r="H7" s="2"/>
    </row>
    <row r="8" spans="1:12" x14ac:dyDescent="0.25">
      <c r="A8" s="3" t="s">
        <v>1</v>
      </c>
      <c r="B8" s="3"/>
      <c r="C8" s="3">
        <v>12</v>
      </c>
      <c r="D8" s="3" t="s">
        <v>34</v>
      </c>
      <c r="E8" s="3"/>
      <c r="F8" s="16" t="str">
        <f>CONCATENATE(Table134614[[#This Row],[Alarm_Name]],Table134614[[#This Row],[Alm_Description]])</f>
        <v>Coded Alarm Triangle Individual 1</v>
      </c>
      <c r="G8" s="3"/>
      <c r="H8" s="3"/>
    </row>
    <row r="9" spans="1:12" x14ac:dyDescent="0.25">
      <c r="A9" s="3" t="s">
        <v>1</v>
      </c>
      <c r="B9" s="3"/>
      <c r="C9" s="3">
        <v>12</v>
      </c>
      <c r="D9" s="3" t="s">
        <v>18</v>
      </c>
      <c r="E9" s="3"/>
      <c r="F9" s="16" t="str">
        <f>CONCATENATE(Table134614[[#This Row],[Alarm_Name]],Table134614[[#This Row],[Alm_Description]])</f>
        <v>Coded Alarm Triangle Individual 2</v>
      </c>
      <c r="G9" s="3"/>
      <c r="H9" s="3"/>
    </row>
    <row r="10" spans="1:12" x14ac:dyDescent="0.25">
      <c r="A10" s="3" t="s">
        <v>1</v>
      </c>
      <c r="B10" s="3"/>
      <c r="C10" s="3">
        <v>12</v>
      </c>
      <c r="D10" s="3" t="s">
        <v>19</v>
      </c>
      <c r="E10" s="3"/>
      <c r="F10" s="16" t="str">
        <f>CONCATENATE(Table134614[[#This Row],[Alarm_Name]],Table134614[[#This Row],[Alm_Description]])</f>
        <v>Coded Alarm Triangle Individual 3</v>
      </c>
      <c r="G10" s="3"/>
      <c r="H10" s="3"/>
    </row>
    <row r="11" spans="1:12" x14ac:dyDescent="0.25">
      <c r="A11" s="3" t="s">
        <v>1</v>
      </c>
      <c r="B11" s="3"/>
      <c r="C11" s="3">
        <v>12</v>
      </c>
      <c r="D11" s="3" t="s">
        <v>25</v>
      </c>
      <c r="E11" s="3"/>
      <c r="F11" s="16" t="str">
        <f>CONCATENATE(Table134614[[#This Row],[Alarm_Name]],Table134614[[#This Row],[Alm_Description]])</f>
        <v>Coded Alarm Triangle Individual 9</v>
      </c>
      <c r="G11" s="3"/>
      <c r="H11" s="3"/>
    </row>
    <row r="12" spans="1:12" x14ac:dyDescent="0.25">
      <c r="A12" s="3" t="s">
        <v>1</v>
      </c>
      <c r="B12" s="3"/>
      <c r="C12" s="3">
        <v>12</v>
      </c>
      <c r="D12" s="3" t="s">
        <v>26</v>
      </c>
      <c r="E12" s="3"/>
      <c r="F12" s="16" t="str">
        <f>CONCATENATE(Table134614[[#This Row],[Alarm_Name]],Table134614[[#This Row],[Alm_Description]])</f>
        <v>Coded Alarm Triangle Individual 10</v>
      </c>
      <c r="G12" s="3"/>
      <c r="H12" s="3"/>
    </row>
    <row r="13" spans="1:12" x14ac:dyDescent="0.25">
      <c r="A13" s="3" t="s">
        <v>1</v>
      </c>
      <c r="B13" s="3"/>
      <c r="C13" s="3">
        <v>12</v>
      </c>
      <c r="D13" s="3" t="s">
        <v>27</v>
      </c>
      <c r="E13" s="3"/>
      <c r="F13" s="16" t="str">
        <f>CONCATENATE(Table134614[[#This Row],[Alarm_Name]],Table134614[[#This Row],[Alm_Description]])</f>
        <v>Coded Alarm Triangle Individual 11</v>
      </c>
      <c r="G13" s="3"/>
      <c r="H13" s="3"/>
    </row>
    <row r="14" spans="1:12" x14ac:dyDescent="0.25">
      <c r="A14" s="3" t="s">
        <v>1</v>
      </c>
      <c r="B14" s="3"/>
      <c r="C14" s="3">
        <v>12</v>
      </c>
      <c r="D14" s="3" t="s">
        <v>28</v>
      </c>
      <c r="E14" s="3"/>
      <c r="F14" s="16" t="str">
        <f>CONCATENATE(Table134614[[#This Row],[Alarm_Name]],Table134614[[#This Row],[Alm_Description]])</f>
        <v>Coded Alarm Triangle Individual 12</v>
      </c>
      <c r="G14" s="3"/>
      <c r="H14" s="3"/>
    </row>
    <row r="15" spans="1:12" x14ac:dyDescent="0.25">
      <c r="A15" s="3" t="s">
        <v>1</v>
      </c>
      <c r="B15" s="3"/>
      <c r="C15" s="3">
        <v>12</v>
      </c>
      <c r="D15" s="3" t="s">
        <v>29</v>
      </c>
      <c r="E15" s="3"/>
      <c r="F15" s="16" t="str">
        <f>CONCATENATE(Table134614[[#This Row],[Alarm_Name]],Table134614[[#This Row],[Alm_Description]])</f>
        <v>Coded Alarm Triangle Individual 13</v>
      </c>
      <c r="G15" s="3"/>
      <c r="H15" s="3"/>
    </row>
    <row r="16" spans="1:12" x14ac:dyDescent="0.25">
      <c r="A16" s="3" t="s">
        <v>1</v>
      </c>
      <c r="B16" s="3"/>
      <c r="C16" s="3">
        <v>12</v>
      </c>
      <c r="D16" s="3" t="s">
        <v>30</v>
      </c>
      <c r="E16" s="3"/>
      <c r="F16" s="16" t="str">
        <f>CONCATENATE(Table134614[[#This Row],[Alarm_Name]],Table134614[[#This Row],[Alm_Description]])</f>
        <v>Coded Alarm Triangle Individual 14</v>
      </c>
      <c r="G16" s="3"/>
      <c r="H16" s="3"/>
    </row>
    <row r="17" spans="1:8" x14ac:dyDescent="0.25">
      <c r="A17" s="3" t="s">
        <v>1</v>
      </c>
      <c r="B17" s="3"/>
      <c r="C17" s="3">
        <v>12</v>
      </c>
      <c r="D17" s="3" t="s">
        <v>31</v>
      </c>
      <c r="E17" s="3"/>
      <c r="F17" s="16" t="str">
        <f>CONCATENATE(Table134614[[#This Row],[Alarm_Name]],Table134614[[#This Row],[Alm_Description]])</f>
        <v>Coded Alarm Triangle Individual 15</v>
      </c>
      <c r="G17" s="3"/>
      <c r="H17" s="3"/>
    </row>
    <row r="18" spans="1:8" x14ac:dyDescent="0.25">
      <c r="A18" s="3" t="s">
        <v>1</v>
      </c>
      <c r="B18" s="3"/>
      <c r="C18" s="3">
        <v>12</v>
      </c>
      <c r="D18" s="3" t="s">
        <v>35</v>
      </c>
      <c r="E18" s="3"/>
      <c r="F18" s="16" t="str">
        <f>CONCATENATE(Table134614[[#This Row],[Alarm_Name]],Table134614[[#This Row],[Alm_Description]])</f>
        <v>Coded Alarm Triangle Individual 77</v>
      </c>
      <c r="G18" s="3"/>
      <c r="H18" s="3"/>
    </row>
    <row r="19" spans="1:8" x14ac:dyDescent="0.25">
      <c r="A19" s="3" t="s">
        <v>1</v>
      </c>
      <c r="B19" s="3"/>
      <c r="C19" s="3">
        <v>12</v>
      </c>
      <c r="D19" s="3" t="s">
        <v>36</v>
      </c>
      <c r="E19" s="3"/>
      <c r="F19" s="16" t="str">
        <f>CONCATENATE(Table134614[[#This Row],[Alarm_Name]],Table134614[[#This Row],[Alm_Description]])</f>
        <v>Coded Alarm Triangle Individual 78</v>
      </c>
      <c r="G19" s="3"/>
      <c r="H19" s="3"/>
    </row>
    <row r="20" spans="1:8" x14ac:dyDescent="0.25">
      <c r="A20" s="4" t="s">
        <v>3</v>
      </c>
      <c r="B20" s="4"/>
      <c r="C20" s="4">
        <v>62</v>
      </c>
      <c r="D20" s="4" t="s">
        <v>18</v>
      </c>
      <c r="E20" s="4"/>
      <c r="F20" s="16" t="str">
        <f>CONCATENATE(Table134614[[#This Row],[Alarm_Name]],Table134614[[#This Row],[Alm_Description]])</f>
        <v>Coded Alarm Triangle Individual 2</v>
      </c>
      <c r="G20" s="4"/>
      <c r="H20" s="4"/>
    </row>
    <row r="21" spans="1:8" x14ac:dyDescent="0.25">
      <c r="A21" s="4" t="s">
        <v>3</v>
      </c>
      <c r="B21" s="4"/>
      <c r="C21" s="4">
        <v>62</v>
      </c>
      <c r="D21" s="4" t="s">
        <v>19</v>
      </c>
      <c r="E21" s="4"/>
      <c r="F21" s="16" t="str">
        <f>CONCATENATE(Table134614[[#This Row],[Alarm_Name]],Table134614[[#This Row],[Alm_Description]])</f>
        <v>Coded Alarm Triangle Individual 3</v>
      </c>
      <c r="G21" s="4"/>
      <c r="H21" s="4"/>
    </row>
    <row r="22" spans="1:8" x14ac:dyDescent="0.25">
      <c r="A22" s="4" t="s">
        <v>3</v>
      </c>
      <c r="B22" s="4"/>
      <c r="C22" s="4">
        <v>62</v>
      </c>
      <c r="D22" s="4" t="s">
        <v>20</v>
      </c>
      <c r="E22" s="4"/>
      <c r="F22" s="16" t="str">
        <f>CONCATENATE(Table134614[[#This Row],[Alarm_Name]],Table134614[[#This Row],[Alm_Description]])</f>
        <v>Coded Alarm Triangle Individual 4</v>
      </c>
      <c r="G22" s="4"/>
      <c r="H22" s="4"/>
    </row>
    <row r="23" spans="1:8" x14ac:dyDescent="0.25">
      <c r="A23" s="4" t="s">
        <v>3</v>
      </c>
      <c r="B23" s="4"/>
      <c r="C23" s="4">
        <v>62</v>
      </c>
      <c r="D23" s="4" t="s">
        <v>15</v>
      </c>
      <c r="E23" s="4"/>
      <c r="F23" s="16" t="str">
        <f>CONCATENATE(Table134614[[#This Row],[Alarm_Name]],Table134614[[#This Row],[Alm_Description]])</f>
        <v>Coded Alarm Triangle Individual 5</v>
      </c>
      <c r="G23" s="4"/>
      <c r="H23" s="4"/>
    </row>
    <row r="24" spans="1:8" x14ac:dyDescent="0.25">
      <c r="A24" s="4" t="s">
        <v>3</v>
      </c>
      <c r="B24" s="4"/>
      <c r="C24" s="4">
        <v>62</v>
      </c>
      <c r="D24" s="4" t="s">
        <v>21</v>
      </c>
      <c r="E24" s="4"/>
      <c r="F24" s="16" t="str">
        <f>CONCATENATE(Table134614[[#This Row],[Alarm_Name]],Table134614[[#This Row],[Alm_Description]])</f>
        <v>Coded Alarm Triangle Individual 6</v>
      </c>
      <c r="G24" s="4"/>
      <c r="H24" s="4"/>
    </row>
    <row r="25" spans="1:8" x14ac:dyDescent="0.25">
      <c r="A25" s="4" t="s">
        <v>3</v>
      </c>
      <c r="B25" s="4"/>
      <c r="C25" s="4">
        <v>62</v>
      </c>
      <c r="D25" s="4" t="s">
        <v>34</v>
      </c>
      <c r="E25" s="4"/>
      <c r="F25" s="16" t="str">
        <f>CONCATENATE(Table134614[[#This Row],[Alarm_Name]],Table134614[[#This Row],[Alm_Description]])</f>
        <v>Coded Alarm Triangle Individual 1</v>
      </c>
      <c r="G25" s="4"/>
      <c r="H25" s="4"/>
    </row>
    <row r="26" spans="1:8" x14ac:dyDescent="0.25">
      <c r="A26" s="4" t="s">
        <v>3</v>
      </c>
      <c r="B26" s="4"/>
      <c r="C26" s="4">
        <v>62</v>
      </c>
      <c r="D26" s="4" t="s">
        <v>18</v>
      </c>
      <c r="E26" s="4"/>
      <c r="F26" s="16" t="str">
        <f>CONCATENATE(Table134614[[#This Row],[Alarm_Name]],Table134614[[#This Row],[Alm_Description]])</f>
        <v>Coded Alarm Triangle Individual 2</v>
      </c>
      <c r="G26" s="4"/>
      <c r="H26" s="4"/>
    </row>
    <row r="27" spans="1:8" x14ac:dyDescent="0.25">
      <c r="A27" s="4" t="s">
        <v>3</v>
      </c>
      <c r="B27" s="4"/>
      <c r="C27" s="4">
        <v>62</v>
      </c>
      <c r="D27" s="4" t="s">
        <v>19</v>
      </c>
      <c r="E27" s="4"/>
      <c r="F27" s="16" t="str">
        <f>CONCATENATE(Table134614[[#This Row],[Alarm_Name]],Table134614[[#This Row],[Alm_Description]])</f>
        <v>Coded Alarm Triangle Individual 3</v>
      </c>
      <c r="G27" s="4"/>
      <c r="H27" s="4"/>
    </row>
    <row r="28" spans="1:8" x14ac:dyDescent="0.25">
      <c r="A28" s="4" t="s">
        <v>3</v>
      </c>
      <c r="B28" s="4"/>
      <c r="C28" s="4">
        <v>62</v>
      </c>
      <c r="D28" s="4" t="s">
        <v>25</v>
      </c>
      <c r="E28" s="4"/>
      <c r="F28" s="16" t="str">
        <f>CONCATENATE(Table134614[[#This Row],[Alarm_Name]],Table134614[[#This Row],[Alm_Description]])</f>
        <v>Coded Alarm Triangle Individual 9</v>
      </c>
      <c r="G28" s="4"/>
      <c r="H28" s="4"/>
    </row>
    <row r="29" spans="1:8" x14ac:dyDescent="0.25">
      <c r="A29" s="4" t="s">
        <v>3</v>
      </c>
      <c r="B29" s="4"/>
      <c r="C29" s="4">
        <v>62</v>
      </c>
      <c r="D29" s="4" t="s">
        <v>26</v>
      </c>
      <c r="E29" s="4"/>
      <c r="F29" s="16" t="str">
        <f>CONCATENATE(Table134614[[#This Row],[Alarm_Name]],Table134614[[#This Row],[Alm_Description]])</f>
        <v>Coded Alarm Triangle Individual 10</v>
      </c>
      <c r="G29" s="4"/>
      <c r="H29" s="4"/>
    </row>
    <row r="30" spans="1:8" x14ac:dyDescent="0.25">
      <c r="A30" s="4" t="s">
        <v>3</v>
      </c>
      <c r="B30" s="4"/>
      <c r="C30" s="4">
        <v>62</v>
      </c>
      <c r="D30" s="4" t="s">
        <v>27</v>
      </c>
      <c r="E30" s="4"/>
      <c r="F30" s="16" t="str">
        <f>CONCATENATE(Table134614[[#This Row],[Alarm_Name]],Table134614[[#This Row],[Alm_Description]])</f>
        <v>Coded Alarm Triangle Individual 11</v>
      </c>
      <c r="G30" s="4"/>
      <c r="H30" s="4"/>
    </row>
    <row r="31" spans="1:8" x14ac:dyDescent="0.25">
      <c r="A31" s="4" t="s">
        <v>3</v>
      </c>
      <c r="B31" s="4"/>
      <c r="C31" s="4">
        <v>62</v>
      </c>
      <c r="D31" s="4" t="s">
        <v>28</v>
      </c>
      <c r="E31" s="4"/>
      <c r="F31" s="16" t="str">
        <f>CONCATENATE(Table134614[[#This Row],[Alarm_Name]],Table134614[[#This Row],[Alm_Description]])</f>
        <v>Coded Alarm Triangle Individual 12</v>
      </c>
      <c r="G31" s="4"/>
      <c r="H31" s="4"/>
    </row>
    <row r="32" spans="1:8" x14ac:dyDescent="0.25">
      <c r="A32" s="4" t="s">
        <v>3</v>
      </c>
      <c r="B32" s="4"/>
      <c r="C32" s="4">
        <v>62</v>
      </c>
      <c r="D32" s="4" t="s">
        <v>29</v>
      </c>
      <c r="E32" s="4"/>
      <c r="F32" s="16" t="str">
        <f>CONCATENATE(Table134614[[#This Row],[Alarm_Name]],Table134614[[#This Row],[Alm_Description]])</f>
        <v>Coded Alarm Triangle Individual 13</v>
      </c>
      <c r="G32" s="4"/>
      <c r="H32" s="4"/>
    </row>
    <row r="33" spans="1:8" x14ac:dyDescent="0.25">
      <c r="A33" s="4" t="s">
        <v>3</v>
      </c>
      <c r="B33" s="4"/>
      <c r="C33" s="4">
        <v>62</v>
      </c>
      <c r="D33" s="4" t="s">
        <v>30</v>
      </c>
      <c r="E33" s="4"/>
      <c r="F33" s="16" t="str">
        <f>CONCATENATE(Table134614[[#This Row],[Alarm_Name]],Table134614[[#This Row],[Alm_Description]])</f>
        <v>Coded Alarm Triangle Individual 14</v>
      </c>
      <c r="G33" s="4"/>
      <c r="H33" s="4"/>
    </row>
    <row r="34" spans="1:8" x14ac:dyDescent="0.25">
      <c r="A34" s="4" t="s">
        <v>3</v>
      </c>
      <c r="B34" s="4"/>
      <c r="C34" s="4">
        <v>62</v>
      </c>
      <c r="D34" s="4" t="s">
        <v>31</v>
      </c>
      <c r="E34" s="4"/>
      <c r="F34" s="16" t="str">
        <f>CONCATENATE(Table134614[[#This Row],[Alarm_Name]],Table134614[[#This Row],[Alm_Description]])</f>
        <v>Coded Alarm Triangle Individual 15</v>
      </c>
      <c r="G34" s="4"/>
      <c r="H34" s="4"/>
    </row>
    <row r="35" spans="1:8" x14ac:dyDescent="0.25">
      <c r="A35" s="4" t="s">
        <v>3</v>
      </c>
      <c r="B35" s="4"/>
      <c r="C35" s="4">
        <v>62</v>
      </c>
      <c r="D35" s="4" t="s">
        <v>32</v>
      </c>
      <c r="E35" s="4"/>
      <c r="F35" s="16" t="str">
        <f>CONCATENATE(Table134614[[#This Row],[Alarm_Name]],Table134614[[#This Row],[Alm_Description]])</f>
        <v>Coded Alarm Triangle Individual 16</v>
      </c>
      <c r="G35" s="4"/>
      <c r="H35" s="4"/>
    </row>
    <row r="36" spans="1:8" x14ac:dyDescent="0.25">
      <c r="A36" s="4" t="s">
        <v>3</v>
      </c>
      <c r="B36" s="4"/>
      <c r="C36" s="4">
        <v>62</v>
      </c>
      <c r="D36" s="4" t="s">
        <v>33</v>
      </c>
      <c r="E36" s="4"/>
      <c r="F36" s="16" t="str">
        <f>CONCATENATE(Table134614[[#This Row],[Alarm_Name]],Table134614[[#This Row],[Alm_Description]])</f>
        <v>Coded Alarm Triangle Individual 17</v>
      </c>
      <c r="G36" s="4"/>
      <c r="H36" s="4"/>
    </row>
    <row r="37" spans="1:8" x14ac:dyDescent="0.25">
      <c r="A37" s="4" t="s">
        <v>3</v>
      </c>
      <c r="B37" s="4"/>
      <c r="C37" s="4">
        <v>62</v>
      </c>
      <c r="D37" s="4" t="s">
        <v>37</v>
      </c>
      <c r="E37" s="4"/>
      <c r="F37" s="16" t="str">
        <f>CONCATENATE(Table134614[[#This Row],[Alarm_Name]],Table134614[[#This Row],[Alm_Description]])</f>
        <v>Coded Alarm Triangle Individual 18</v>
      </c>
      <c r="G37" s="4"/>
      <c r="H37" s="4"/>
    </row>
    <row r="38" spans="1:8" x14ac:dyDescent="0.25">
      <c r="A38" s="4" t="s">
        <v>3</v>
      </c>
      <c r="B38" s="4"/>
      <c r="C38" s="4">
        <v>62</v>
      </c>
      <c r="D38" s="4" t="s">
        <v>38</v>
      </c>
      <c r="E38" s="4"/>
      <c r="F38" s="16" t="str">
        <f>CONCATENATE(Table134614[[#This Row],[Alarm_Name]],Table134614[[#This Row],[Alm_Description]])</f>
        <v>Coded Alarm Triangle Individual 19</v>
      </c>
      <c r="G38" s="4"/>
      <c r="H38" s="4"/>
    </row>
    <row r="39" spans="1:8" x14ac:dyDescent="0.25">
      <c r="A39" s="4" t="s">
        <v>3</v>
      </c>
      <c r="B39" s="4"/>
      <c r="C39" s="4">
        <v>62</v>
      </c>
      <c r="D39" s="4" t="s">
        <v>39</v>
      </c>
      <c r="E39" s="4"/>
      <c r="F39" s="16" t="str">
        <f>CONCATENATE(Table134614[[#This Row],[Alarm_Name]],Table134614[[#This Row],[Alm_Description]])</f>
        <v>Coded Alarm Triangle Individual 20</v>
      </c>
      <c r="G39" s="4"/>
      <c r="H39" s="4"/>
    </row>
    <row r="40" spans="1:8" x14ac:dyDescent="0.25">
      <c r="A40" s="4" t="s">
        <v>3</v>
      </c>
      <c r="B40" s="4"/>
      <c r="C40" s="4">
        <v>62</v>
      </c>
      <c r="D40" s="4" t="s">
        <v>40</v>
      </c>
      <c r="E40" s="4"/>
      <c r="F40" s="16" t="str">
        <f>CONCATENATE(Table134614[[#This Row],[Alarm_Name]],Table134614[[#This Row],[Alm_Description]])</f>
        <v>Coded Alarm Triangle Individual 21</v>
      </c>
      <c r="G40" s="4"/>
      <c r="H40" s="4"/>
    </row>
    <row r="41" spans="1:8" x14ac:dyDescent="0.25">
      <c r="A41" s="4" t="s">
        <v>3</v>
      </c>
      <c r="B41" s="4"/>
      <c r="C41" s="4">
        <v>62</v>
      </c>
      <c r="D41" s="4" t="s">
        <v>41</v>
      </c>
      <c r="E41" s="4"/>
      <c r="F41" s="16" t="str">
        <f>CONCATENATE(Table134614[[#This Row],[Alarm_Name]],Table134614[[#This Row],[Alm_Description]])</f>
        <v>Coded Alarm Triangle Individual 22</v>
      </c>
      <c r="G41" s="4"/>
      <c r="H41" s="4"/>
    </row>
    <row r="42" spans="1:8" x14ac:dyDescent="0.25">
      <c r="A42" s="4" t="s">
        <v>3</v>
      </c>
      <c r="B42" s="4"/>
      <c r="C42" s="4">
        <v>62</v>
      </c>
      <c r="D42" s="4" t="s">
        <v>42</v>
      </c>
      <c r="E42" s="4"/>
      <c r="F42" s="16" t="str">
        <f>CONCATENATE(Table134614[[#This Row],[Alarm_Name]],Table134614[[#This Row],[Alm_Description]])</f>
        <v>Coded Alarm Triangle Individual 23</v>
      </c>
      <c r="G42" s="4"/>
      <c r="H42" s="4"/>
    </row>
    <row r="43" spans="1:8" x14ac:dyDescent="0.25">
      <c r="A43" s="4" t="s">
        <v>3</v>
      </c>
      <c r="B43" s="4"/>
      <c r="C43" s="4">
        <v>62</v>
      </c>
      <c r="D43" s="4" t="s">
        <v>43</v>
      </c>
      <c r="E43" s="4"/>
      <c r="F43" s="16" t="str">
        <f>CONCATENATE(Table134614[[#This Row],[Alarm_Name]],Table134614[[#This Row],[Alm_Description]])</f>
        <v>Coded Alarm Triangle Individual 24</v>
      </c>
      <c r="G43" s="4"/>
      <c r="H43" s="4"/>
    </row>
    <row r="44" spans="1:8" x14ac:dyDescent="0.25">
      <c r="A44" s="4" t="s">
        <v>3</v>
      </c>
      <c r="B44" s="4"/>
      <c r="C44" s="4">
        <v>62</v>
      </c>
      <c r="D44" s="4" t="s">
        <v>44</v>
      </c>
      <c r="E44" s="4"/>
      <c r="F44" s="16" t="str">
        <f>CONCATENATE(Table134614[[#This Row],[Alarm_Name]],Table134614[[#This Row],[Alm_Description]])</f>
        <v>Coded Alarm Triangle Individual 25</v>
      </c>
      <c r="G44" s="4"/>
      <c r="H44" s="4"/>
    </row>
    <row r="45" spans="1:8" x14ac:dyDescent="0.25">
      <c r="A45" s="4" t="s">
        <v>3</v>
      </c>
      <c r="B45" s="4"/>
      <c r="C45" s="4">
        <v>62</v>
      </c>
      <c r="D45" s="4" t="s">
        <v>45</v>
      </c>
      <c r="E45" s="4"/>
      <c r="F45" s="16" t="str">
        <f>CONCATENATE(Table134614[[#This Row],[Alarm_Name]],Table134614[[#This Row],[Alm_Description]])</f>
        <v>Coded Alarm Triangle Individual 26</v>
      </c>
      <c r="G45" s="4"/>
      <c r="H45" s="4"/>
    </row>
    <row r="46" spans="1:8" x14ac:dyDescent="0.25">
      <c r="A46" s="4" t="s">
        <v>3</v>
      </c>
      <c r="B46" s="4"/>
      <c r="C46" s="4">
        <v>62</v>
      </c>
      <c r="D46" s="4" t="s">
        <v>46</v>
      </c>
      <c r="E46" s="4"/>
      <c r="F46" s="16" t="str">
        <f>CONCATENATE(Table134614[[#This Row],[Alarm_Name]],Table134614[[#This Row],[Alm_Description]])</f>
        <v>Coded Alarm Triangle Individual 27</v>
      </c>
      <c r="G46" s="4"/>
      <c r="H46" s="4"/>
    </row>
    <row r="47" spans="1:8" x14ac:dyDescent="0.25">
      <c r="A47" s="4" t="s">
        <v>3</v>
      </c>
      <c r="B47" s="4"/>
      <c r="C47" s="4">
        <v>62</v>
      </c>
      <c r="D47" s="4" t="s">
        <v>47</v>
      </c>
      <c r="E47" s="4"/>
      <c r="F47" s="16" t="str">
        <f>CONCATENATE(Table134614[[#This Row],[Alarm_Name]],Table134614[[#This Row],[Alm_Description]])</f>
        <v>Coded Alarm Triangle Individual 28</v>
      </c>
      <c r="G47" s="4"/>
      <c r="H47" s="4"/>
    </row>
    <row r="48" spans="1:8" x14ac:dyDescent="0.25">
      <c r="A48" s="4" t="s">
        <v>3</v>
      </c>
      <c r="B48" s="4"/>
      <c r="C48" s="4">
        <v>62</v>
      </c>
      <c r="D48" s="4" t="s">
        <v>48</v>
      </c>
      <c r="E48" s="4"/>
      <c r="F48" s="16" t="str">
        <f>CONCATENATE(Table134614[[#This Row],[Alarm_Name]],Table134614[[#This Row],[Alm_Description]])</f>
        <v>Coded Alarm Triangle Individual 29</v>
      </c>
      <c r="G48" s="4"/>
      <c r="H48" s="4"/>
    </row>
    <row r="49" spans="1:8" x14ac:dyDescent="0.25">
      <c r="A49" s="4" t="s">
        <v>3</v>
      </c>
      <c r="B49" s="4"/>
      <c r="C49" s="4">
        <v>62</v>
      </c>
      <c r="D49" s="4" t="s">
        <v>49</v>
      </c>
      <c r="E49" s="4"/>
      <c r="F49" s="16" t="str">
        <f>CONCATENATE(Table134614[[#This Row],[Alarm_Name]],Table134614[[#This Row],[Alm_Description]])</f>
        <v>Coded Alarm Triangle Individual 30</v>
      </c>
      <c r="G49" s="4"/>
      <c r="H49" s="4"/>
    </row>
    <row r="50" spans="1:8" x14ac:dyDescent="0.25">
      <c r="A50" s="4" t="s">
        <v>3</v>
      </c>
      <c r="B50" s="4"/>
      <c r="C50" s="4">
        <v>62</v>
      </c>
      <c r="D50" s="4" t="s">
        <v>50</v>
      </c>
      <c r="E50" s="4"/>
      <c r="F50" s="16" t="str">
        <f>CONCATENATE(Table134614[[#This Row],[Alarm_Name]],Table134614[[#This Row],[Alm_Description]])</f>
        <v>Coded Alarm Triangle Individual 31</v>
      </c>
      <c r="G50" s="4"/>
      <c r="H50" s="4"/>
    </row>
    <row r="51" spans="1:8" x14ac:dyDescent="0.25">
      <c r="A51" s="4" t="s">
        <v>3</v>
      </c>
      <c r="B51" s="4"/>
      <c r="C51" s="4">
        <v>62</v>
      </c>
      <c r="D51" s="4" t="s">
        <v>51</v>
      </c>
      <c r="E51" s="4"/>
      <c r="F51" s="16" t="str">
        <f>CONCATENATE(Table134614[[#This Row],[Alarm_Name]],Table134614[[#This Row],[Alm_Description]])</f>
        <v>Coded Alarm Triangle Individual 32</v>
      </c>
      <c r="G51" s="4"/>
      <c r="H51" s="4"/>
    </row>
    <row r="52" spans="1:8" x14ac:dyDescent="0.25">
      <c r="A52" s="4" t="s">
        <v>3</v>
      </c>
      <c r="B52" s="4"/>
      <c r="C52" s="4">
        <v>62</v>
      </c>
      <c r="D52" s="4" t="s">
        <v>52</v>
      </c>
      <c r="E52" s="4"/>
      <c r="F52" s="16" t="str">
        <f>CONCATENATE(Table134614[[#This Row],[Alarm_Name]],Table134614[[#This Row],[Alm_Description]])</f>
        <v>Coded Alarm Triangle Individual 33</v>
      </c>
      <c r="G52" s="4"/>
      <c r="H52" s="4"/>
    </row>
    <row r="53" spans="1:8" x14ac:dyDescent="0.25">
      <c r="A53" s="4" t="s">
        <v>3</v>
      </c>
      <c r="B53" s="4"/>
      <c r="C53" s="4">
        <v>62</v>
      </c>
      <c r="D53" s="4" t="s">
        <v>53</v>
      </c>
      <c r="E53" s="4"/>
      <c r="F53" s="16" t="str">
        <f>CONCATENATE(Table134614[[#This Row],[Alarm_Name]],Table134614[[#This Row],[Alm_Description]])</f>
        <v>Coded Alarm Triangle Individual 34</v>
      </c>
      <c r="G53" s="4"/>
      <c r="H53" s="4"/>
    </row>
    <row r="54" spans="1:8" x14ac:dyDescent="0.25">
      <c r="A54" s="4" t="s">
        <v>3</v>
      </c>
      <c r="B54" s="4"/>
      <c r="C54" s="4">
        <v>62</v>
      </c>
      <c r="D54" s="4" t="s">
        <v>56</v>
      </c>
      <c r="E54" s="4"/>
      <c r="F54" s="16" t="str">
        <f>CONCATENATE(Table134614[[#This Row],[Alarm_Name]],Table134614[[#This Row],[Alm_Description]])</f>
        <v>Coded Alarm Triangle Individual 39</v>
      </c>
      <c r="G54" s="4"/>
      <c r="H54" s="4"/>
    </row>
    <row r="55" spans="1:8" x14ac:dyDescent="0.25">
      <c r="A55" s="4" t="s">
        <v>3</v>
      </c>
      <c r="B55" s="4"/>
      <c r="C55" s="4">
        <v>62</v>
      </c>
      <c r="D55" s="4" t="s">
        <v>57</v>
      </c>
      <c r="E55" s="4"/>
      <c r="F55" s="16" t="str">
        <f>CONCATENATE(Table134614[[#This Row],[Alarm_Name]],Table134614[[#This Row],[Alm_Description]])</f>
        <v>Coded Alarm Triangle Individual 40</v>
      </c>
      <c r="G55" s="4"/>
      <c r="H55" s="4"/>
    </row>
    <row r="56" spans="1:8" x14ac:dyDescent="0.25">
      <c r="A56" s="4" t="s">
        <v>3</v>
      </c>
      <c r="B56" s="4"/>
      <c r="C56" s="4">
        <v>62</v>
      </c>
      <c r="D56" s="4" t="s">
        <v>58</v>
      </c>
      <c r="E56" s="4"/>
      <c r="F56" s="16" t="str">
        <f>CONCATENATE(Table134614[[#This Row],[Alarm_Name]],Table134614[[#This Row],[Alm_Description]])</f>
        <v>Coded Alarm Triangle Individual 41</v>
      </c>
      <c r="G56" s="4"/>
      <c r="H56" s="4"/>
    </row>
    <row r="57" spans="1:8" x14ac:dyDescent="0.25">
      <c r="A57" s="4" t="s">
        <v>3</v>
      </c>
      <c r="B57" s="4"/>
      <c r="C57" s="4">
        <v>62</v>
      </c>
      <c r="D57" s="4" t="s">
        <v>59</v>
      </c>
      <c r="E57" s="4"/>
      <c r="F57" s="16" t="str">
        <f>CONCATENATE(Table134614[[#This Row],[Alarm_Name]],Table134614[[#This Row],[Alm_Description]])</f>
        <v>Coded Alarm Triangle Individual 42</v>
      </c>
      <c r="G57" s="4"/>
      <c r="H57" s="4"/>
    </row>
    <row r="58" spans="1:8" x14ac:dyDescent="0.25">
      <c r="A58" s="4" t="s">
        <v>3</v>
      </c>
      <c r="B58" s="4"/>
      <c r="C58" s="4">
        <v>62</v>
      </c>
      <c r="D58" s="4" t="s">
        <v>60</v>
      </c>
      <c r="E58" s="4"/>
      <c r="F58" s="16" t="str">
        <f>CONCATENATE(Table134614[[#This Row],[Alarm_Name]],Table134614[[#This Row],[Alm_Description]])</f>
        <v>Coded Alarm Triangle Individual 43</v>
      </c>
      <c r="G58" s="4"/>
      <c r="H58" s="4"/>
    </row>
    <row r="59" spans="1:8" x14ac:dyDescent="0.25">
      <c r="A59" s="4" t="s">
        <v>3</v>
      </c>
      <c r="B59" s="4"/>
      <c r="C59" s="4">
        <v>62</v>
      </c>
      <c r="D59" s="4" t="s">
        <v>61</v>
      </c>
      <c r="E59" s="4"/>
      <c r="F59" s="16" t="str">
        <f>CONCATENATE(Table134614[[#This Row],[Alarm_Name]],Table134614[[#This Row],[Alm_Description]])</f>
        <v>Coded Alarm Triangle Individual 44</v>
      </c>
      <c r="G59" s="4"/>
      <c r="H59" s="4"/>
    </row>
    <row r="60" spans="1:8" x14ac:dyDescent="0.25">
      <c r="A60" s="4" t="s">
        <v>3</v>
      </c>
      <c r="B60" s="4"/>
      <c r="C60" s="4">
        <v>62</v>
      </c>
      <c r="D60" s="4" t="s">
        <v>62</v>
      </c>
      <c r="E60" s="4"/>
      <c r="F60" s="16" t="str">
        <f>CONCATENATE(Table134614[[#This Row],[Alarm_Name]],Table134614[[#This Row],[Alm_Description]])</f>
        <v>Coded Alarm Triangle Individual 45</v>
      </c>
      <c r="G60" s="4"/>
      <c r="H60" s="4"/>
    </row>
    <row r="61" spans="1:8" x14ac:dyDescent="0.25">
      <c r="A61" s="4" t="s">
        <v>3</v>
      </c>
      <c r="B61" s="4"/>
      <c r="C61" s="4">
        <v>62</v>
      </c>
      <c r="D61" s="4" t="s">
        <v>63</v>
      </c>
      <c r="E61" s="4"/>
      <c r="F61" s="16" t="str">
        <f>CONCATENATE(Table134614[[#This Row],[Alarm_Name]],Table134614[[#This Row],[Alm_Description]])</f>
        <v>Coded Alarm Triangle Individual 46</v>
      </c>
      <c r="G61" s="4"/>
      <c r="H61" s="4"/>
    </row>
    <row r="62" spans="1:8" x14ac:dyDescent="0.25">
      <c r="A62" s="4" t="s">
        <v>3</v>
      </c>
      <c r="B62" s="4"/>
      <c r="C62" s="4">
        <v>62</v>
      </c>
      <c r="D62" s="4" t="s">
        <v>64</v>
      </c>
      <c r="E62" s="4"/>
      <c r="F62" s="16" t="str">
        <f>CONCATENATE(Table134614[[#This Row],[Alarm_Name]],Table134614[[#This Row],[Alm_Description]])</f>
        <v>Coded Alarm Triangle Individual 47</v>
      </c>
      <c r="G62" s="4"/>
      <c r="H62" s="4"/>
    </row>
    <row r="63" spans="1:8" x14ac:dyDescent="0.25">
      <c r="A63" s="4" t="s">
        <v>3</v>
      </c>
      <c r="B63" s="4"/>
      <c r="C63" s="4">
        <v>62</v>
      </c>
      <c r="D63" s="4" t="s">
        <v>65</v>
      </c>
      <c r="E63" s="4"/>
      <c r="F63" s="16" t="str">
        <f>CONCATENATE(Table134614[[#This Row],[Alarm_Name]],Table134614[[#This Row],[Alm_Description]])</f>
        <v>Coded Alarm Triangle Individual 48</v>
      </c>
      <c r="G63" s="4"/>
      <c r="H63" s="4"/>
    </row>
    <row r="64" spans="1:8" x14ac:dyDescent="0.25">
      <c r="A64" s="4" t="s">
        <v>3</v>
      </c>
      <c r="B64" s="4"/>
      <c r="C64" s="4">
        <v>62</v>
      </c>
      <c r="D64" s="4" t="s">
        <v>66</v>
      </c>
      <c r="E64" s="4"/>
      <c r="F64" s="16" t="str">
        <f>CONCATENATE(Table134614[[#This Row],[Alarm_Name]],Table134614[[#This Row],[Alm_Description]])</f>
        <v>Coded Alarm Triangle Individual 49</v>
      </c>
      <c r="G64" s="4"/>
      <c r="H64" s="4"/>
    </row>
    <row r="65" spans="1:8" x14ac:dyDescent="0.25">
      <c r="A65" s="4" t="s">
        <v>3</v>
      </c>
      <c r="B65" s="4"/>
      <c r="C65" s="4">
        <v>62</v>
      </c>
      <c r="D65" s="4" t="s">
        <v>67</v>
      </c>
      <c r="E65" s="4"/>
      <c r="F65" s="16" t="str">
        <f>CONCATENATE(Table134614[[#This Row],[Alarm_Name]],Table134614[[#This Row],[Alm_Description]])</f>
        <v>Coded Alarm Triangle Individual 50</v>
      </c>
      <c r="G65" s="4"/>
      <c r="H65" s="4"/>
    </row>
    <row r="66" spans="1:8" x14ac:dyDescent="0.25">
      <c r="A66" s="4" t="s">
        <v>3</v>
      </c>
      <c r="B66" s="4"/>
      <c r="C66" s="4">
        <v>62</v>
      </c>
      <c r="D66" s="4" t="s">
        <v>68</v>
      </c>
      <c r="E66" s="4"/>
      <c r="F66" s="16" t="str">
        <f>CONCATENATE(Table134614[[#This Row],[Alarm_Name]],Table134614[[#This Row],[Alm_Description]])</f>
        <v>Coded Alarm Triangle Individual 51</v>
      </c>
      <c r="G66" s="4"/>
      <c r="H66" s="4"/>
    </row>
    <row r="67" spans="1:8" x14ac:dyDescent="0.25">
      <c r="A67" s="4" t="s">
        <v>3</v>
      </c>
      <c r="B67" s="4"/>
      <c r="C67" s="4">
        <v>62</v>
      </c>
      <c r="D67" s="4" t="s">
        <v>69</v>
      </c>
      <c r="E67" s="4"/>
      <c r="F67" s="16" t="str">
        <f>CONCATENATE(Table134614[[#This Row],[Alarm_Name]],Table134614[[#This Row],[Alm_Description]])</f>
        <v>Coded Alarm Triangle Individual 52</v>
      </c>
      <c r="G67" s="4"/>
      <c r="H67" s="4"/>
    </row>
    <row r="68" spans="1:8" x14ac:dyDescent="0.25">
      <c r="A68" s="4" t="s">
        <v>3</v>
      </c>
      <c r="B68" s="4"/>
      <c r="C68" s="4">
        <v>62</v>
      </c>
      <c r="D68" s="4" t="s">
        <v>70</v>
      </c>
      <c r="E68" s="4"/>
      <c r="F68" s="16" t="str">
        <f>CONCATENATE(Table134614[[#This Row],[Alarm_Name]],Table134614[[#This Row],[Alm_Description]])</f>
        <v>Coded Alarm Triangle Individual 53</v>
      </c>
      <c r="G68" s="4"/>
      <c r="H68" s="4"/>
    </row>
    <row r="69" spans="1:8" x14ac:dyDescent="0.25">
      <c r="A69" s="4" t="s">
        <v>3</v>
      </c>
      <c r="B69" s="4"/>
      <c r="C69" s="4">
        <v>62</v>
      </c>
      <c r="D69" s="4" t="s">
        <v>71</v>
      </c>
      <c r="E69" s="4"/>
      <c r="F69" s="16" t="str">
        <f>CONCATENATE(Table134614[[#This Row],[Alarm_Name]],Table134614[[#This Row],[Alm_Description]])</f>
        <v>Coded Alarm Triangle Individual 54</v>
      </c>
      <c r="G69" s="4"/>
      <c r="H69" s="4"/>
    </row>
    <row r="70" spans="1:8" x14ac:dyDescent="0.25">
      <c r="A70" s="4" t="s">
        <v>3</v>
      </c>
      <c r="B70" s="4"/>
      <c r="C70" s="4">
        <v>62</v>
      </c>
      <c r="D70" s="4" t="s">
        <v>72</v>
      </c>
      <c r="E70" s="4"/>
      <c r="F70" s="16" t="str">
        <f>CONCATENATE(Table134614[[#This Row],[Alarm_Name]],Table134614[[#This Row],[Alm_Description]])</f>
        <v>Coded Alarm Triangle Individual 55</v>
      </c>
      <c r="G70" s="4"/>
      <c r="H70" s="4"/>
    </row>
    <row r="71" spans="1:8" x14ac:dyDescent="0.25">
      <c r="A71" s="4" t="s">
        <v>3</v>
      </c>
      <c r="B71" s="4"/>
      <c r="C71" s="4">
        <v>62</v>
      </c>
      <c r="D71" s="4" t="s">
        <v>73</v>
      </c>
      <c r="E71" s="4"/>
      <c r="F71" s="16" t="str">
        <f>CONCATENATE(Table134614[[#This Row],[Alarm_Name]],Table134614[[#This Row],[Alm_Description]])</f>
        <v>Coded Alarm Triangle Individual 56</v>
      </c>
      <c r="G71" s="4"/>
      <c r="H71" s="4"/>
    </row>
    <row r="72" spans="1:8" x14ac:dyDescent="0.25">
      <c r="A72" s="4" t="s">
        <v>3</v>
      </c>
      <c r="B72" s="4"/>
      <c r="C72" s="4">
        <v>62</v>
      </c>
      <c r="D72" s="4" t="s">
        <v>74</v>
      </c>
      <c r="E72" s="4"/>
      <c r="F72" s="16" t="str">
        <f>CONCATENATE(Table134614[[#This Row],[Alarm_Name]],Table134614[[#This Row],[Alm_Description]])</f>
        <v>Coded Alarm Triangle Individual 57</v>
      </c>
      <c r="G72" s="4"/>
      <c r="H72" s="4"/>
    </row>
    <row r="73" spans="1:8" x14ac:dyDescent="0.25">
      <c r="A73" s="4" t="s">
        <v>3</v>
      </c>
      <c r="B73" s="4"/>
      <c r="C73" s="4">
        <v>62</v>
      </c>
      <c r="D73" s="4" t="s">
        <v>75</v>
      </c>
      <c r="E73" s="4"/>
      <c r="F73" s="16" t="str">
        <f>CONCATENATE(Table134614[[#This Row],[Alarm_Name]],Table134614[[#This Row],[Alm_Description]])</f>
        <v>Coded Alarm Triangle Individual 58</v>
      </c>
      <c r="G73" s="4"/>
      <c r="H73" s="4"/>
    </row>
    <row r="74" spans="1:8" x14ac:dyDescent="0.25">
      <c r="A74" s="4" t="s">
        <v>3</v>
      </c>
      <c r="B74" s="4"/>
      <c r="C74" s="4">
        <v>62</v>
      </c>
      <c r="D74" s="4" t="s">
        <v>76</v>
      </c>
      <c r="E74" s="4"/>
      <c r="F74" s="16" t="str">
        <f>CONCATENATE(Table134614[[#This Row],[Alarm_Name]],Table134614[[#This Row],[Alm_Description]])</f>
        <v>Coded Alarm Triangle Individual 59</v>
      </c>
      <c r="G74" s="4"/>
      <c r="H74" s="4"/>
    </row>
    <row r="75" spans="1:8" x14ac:dyDescent="0.25">
      <c r="A75" s="4" t="s">
        <v>3</v>
      </c>
      <c r="B75" s="4"/>
      <c r="C75" s="4">
        <v>62</v>
      </c>
      <c r="D75" s="4" t="s">
        <v>77</v>
      </c>
      <c r="E75" s="4"/>
      <c r="F75" s="16" t="str">
        <f>CONCATENATE(Table134614[[#This Row],[Alarm_Name]],Table134614[[#This Row],[Alm_Description]])</f>
        <v>Coded Alarm Triangle Individual 60</v>
      </c>
      <c r="G75" s="4"/>
      <c r="H75" s="4"/>
    </row>
    <row r="76" spans="1:8" x14ac:dyDescent="0.25">
      <c r="A76" s="4" t="s">
        <v>3</v>
      </c>
      <c r="B76" s="4"/>
      <c r="C76" s="4">
        <v>62</v>
      </c>
      <c r="D76" s="4" t="s">
        <v>78</v>
      </c>
      <c r="E76" s="4"/>
      <c r="F76" s="16" t="str">
        <f>CONCATENATE(Table134614[[#This Row],[Alarm_Name]],Table134614[[#This Row],[Alm_Description]])</f>
        <v>Coded Alarm Triangle Individual 61</v>
      </c>
      <c r="G76" s="4"/>
      <c r="H76" s="4"/>
    </row>
    <row r="77" spans="1:8" x14ac:dyDescent="0.25">
      <c r="A77" s="4" t="s">
        <v>3</v>
      </c>
      <c r="B77" s="4"/>
      <c r="C77" s="4">
        <v>62</v>
      </c>
      <c r="D77" s="4" t="s">
        <v>79</v>
      </c>
      <c r="E77" s="4"/>
      <c r="F77" s="16" t="str">
        <f>CONCATENATE(Table134614[[#This Row],[Alarm_Name]],Table134614[[#This Row],[Alm_Description]])</f>
        <v>Coded Alarm Triangle Individual 62</v>
      </c>
      <c r="G77" s="4"/>
      <c r="H77" s="4"/>
    </row>
    <row r="78" spans="1:8" x14ac:dyDescent="0.25">
      <c r="A78" s="4" t="s">
        <v>3</v>
      </c>
      <c r="B78" s="4"/>
      <c r="C78" s="4">
        <v>62</v>
      </c>
      <c r="D78" s="4" t="s">
        <v>80</v>
      </c>
      <c r="E78" s="4"/>
      <c r="F78" s="16" t="str">
        <f>CONCATENATE(Table134614[[#This Row],[Alarm_Name]],Table134614[[#This Row],[Alm_Description]])</f>
        <v>Coded Alarm Triangle Individual 63</v>
      </c>
      <c r="G78" s="4"/>
      <c r="H78" s="4"/>
    </row>
    <row r="79" spans="1:8" x14ac:dyDescent="0.25">
      <c r="A79" s="4" t="s">
        <v>3</v>
      </c>
      <c r="B79" s="4"/>
      <c r="C79" s="4">
        <v>62</v>
      </c>
      <c r="D79" s="4" t="s">
        <v>81</v>
      </c>
      <c r="E79" s="4"/>
      <c r="F79" s="16" t="str">
        <f>CONCATENATE(Table134614[[#This Row],[Alarm_Name]],Table134614[[#This Row],[Alm_Description]])</f>
        <v>Coded Alarm Triangle Individual 64</v>
      </c>
      <c r="G79" s="4"/>
      <c r="H79" s="4"/>
    </row>
    <row r="80" spans="1:8" x14ac:dyDescent="0.25">
      <c r="A80" s="4" t="s">
        <v>3</v>
      </c>
      <c r="B80" s="4"/>
      <c r="C80" s="4">
        <v>62</v>
      </c>
      <c r="D80" s="4" t="s">
        <v>82</v>
      </c>
      <c r="E80" s="4"/>
      <c r="F80" s="16" t="str">
        <f>CONCATENATE(Table134614[[#This Row],[Alarm_Name]],Table134614[[#This Row],[Alm_Description]])</f>
        <v>Coded Alarm Triangle Individual 65</v>
      </c>
      <c r="G80" s="4"/>
      <c r="H80" s="4"/>
    </row>
    <row r="81" spans="1:8" x14ac:dyDescent="0.25">
      <c r="A81" s="4" t="s">
        <v>3</v>
      </c>
      <c r="B81" s="4"/>
      <c r="C81" s="4">
        <v>62</v>
      </c>
      <c r="D81" s="4" t="s">
        <v>83</v>
      </c>
      <c r="E81" s="4"/>
      <c r="F81" s="16" t="str">
        <f>CONCATENATE(Table134614[[#This Row],[Alarm_Name]],Table134614[[#This Row],[Alm_Description]])</f>
        <v>Coded Alarm Triangle Individual 66</v>
      </c>
      <c r="G81" s="4"/>
      <c r="H81" s="4"/>
    </row>
    <row r="82" spans="1:8" x14ac:dyDescent="0.25">
      <c r="A82" s="5" t="s">
        <v>4</v>
      </c>
      <c r="B82" s="5"/>
      <c r="C82" s="5">
        <v>28</v>
      </c>
      <c r="D82" s="5" t="s">
        <v>16</v>
      </c>
      <c r="E82" s="5"/>
      <c r="F82" s="16" t="str">
        <f>CONCATENATE(Table134614[[#This Row],[Alarm_Name]],Table134614[[#This Row],[Alm_Description]])</f>
        <v>Coded Alarm Triangle Individual</v>
      </c>
      <c r="G82" s="5"/>
      <c r="H82" s="5"/>
    </row>
    <row r="83" spans="1:8" x14ac:dyDescent="0.25">
      <c r="A83" s="5" t="s">
        <v>4</v>
      </c>
      <c r="B83" s="5"/>
      <c r="C83" s="5">
        <v>28</v>
      </c>
      <c r="D83" s="5" t="s">
        <v>34</v>
      </c>
      <c r="E83" s="5"/>
      <c r="F83" s="16" t="str">
        <f>CONCATENATE(Table134614[[#This Row],[Alarm_Name]],Table134614[[#This Row],[Alm_Description]])</f>
        <v>Coded Alarm Triangle Individual 1</v>
      </c>
      <c r="G83" s="5"/>
      <c r="H83" s="5"/>
    </row>
    <row r="84" spans="1:8" x14ac:dyDescent="0.25">
      <c r="A84" s="5" t="s">
        <v>4</v>
      </c>
      <c r="B84" s="5"/>
      <c r="C84" s="5">
        <v>28</v>
      </c>
      <c r="D84" s="5" t="s">
        <v>18</v>
      </c>
      <c r="E84" s="5"/>
      <c r="F84" s="16" t="str">
        <f>CONCATENATE(Table134614[[#This Row],[Alarm_Name]],Table134614[[#This Row],[Alm_Description]])</f>
        <v>Coded Alarm Triangle Individual 2</v>
      </c>
      <c r="G84" s="5"/>
      <c r="H84" s="5"/>
    </row>
    <row r="85" spans="1:8" x14ac:dyDescent="0.25">
      <c r="A85" s="5" t="s">
        <v>4</v>
      </c>
      <c r="B85" s="5"/>
      <c r="C85" s="5">
        <v>28</v>
      </c>
      <c r="D85" s="5" t="s">
        <v>19</v>
      </c>
      <c r="E85" s="5"/>
      <c r="F85" s="16" t="str">
        <f>CONCATENATE(Table134614[[#This Row],[Alarm_Name]],Table134614[[#This Row],[Alm_Description]])</f>
        <v>Coded Alarm Triangle Individual 3</v>
      </c>
      <c r="G85" s="5"/>
      <c r="H85" s="5"/>
    </row>
    <row r="86" spans="1:8" x14ac:dyDescent="0.25">
      <c r="A86" s="5" t="s">
        <v>4</v>
      </c>
      <c r="B86" s="5"/>
      <c r="C86" s="5">
        <v>28</v>
      </c>
      <c r="D86" s="5" t="s">
        <v>20</v>
      </c>
      <c r="E86" s="5"/>
      <c r="F86" s="16" t="str">
        <f>CONCATENATE(Table134614[[#This Row],[Alarm_Name]],Table134614[[#This Row],[Alm_Description]])</f>
        <v>Coded Alarm Triangle Individual 4</v>
      </c>
      <c r="G86" s="5"/>
      <c r="H86" s="5"/>
    </row>
    <row r="87" spans="1:8" x14ac:dyDescent="0.25">
      <c r="A87" s="5" t="s">
        <v>4</v>
      </c>
      <c r="B87" s="5"/>
      <c r="C87" s="5">
        <v>28</v>
      </c>
      <c r="D87" s="5" t="s">
        <v>15</v>
      </c>
      <c r="E87" s="5"/>
      <c r="F87" s="16" t="str">
        <f>CONCATENATE(Table134614[[#This Row],[Alarm_Name]],Table134614[[#This Row],[Alm_Description]])</f>
        <v>Coded Alarm Triangle Individual 5</v>
      </c>
      <c r="G87" s="5"/>
      <c r="H87" s="5"/>
    </row>
    <row r="88" spans="1:8" x14ac:dyDescent="0.25">
      <c r="A88" s="5" t="s">
        <v>4</v>
      </c>
      <c r="B88" s="5"/>
      <c r="C88" s="5">
        <v>28</v>
      </c>
      <c r="D88" s="5" t="s">
        <v>21</v>
      </c>
      <c r="E88" s="5"/>
      <c r="F88" s="16" t="str">
        <f>CONCATENATE(Table134614[[#This Row],[Alarm_Name]],Table134614[[#This Row],[Alm_Description]])</f>
        <v>Coded Alarm Triangle Individual 6</v>
      </c>
      <c r="G88" s="5"/>
      <c r="H88" s="5"/>
    </row>
    <row r="89" spans="1:8" x14ac:dyDescent="0.25">
      <c r="A89" s="5" t="s">
        <v>4</v>
      </c>
      <c r="B89" s="5"/>
      <c r="C89" s="5">
        <v>28</v>
      </c>
      <c r="D89" s="5" t="s">
        <v>34</v>
      </c>
      <c r="E89" s="5"/>
      <c r="F89" s="16" t="str">
        <f>CONCATENATE(Table134614[[#This Row],[Alarm_Name]],Table134614[[#This Row],[Alm_Description]])</f>
        <v>Coded Alarm Triangle Individual 1</v>
      </c>
      <c r="G89" s="5"/>
      <c r="H89" s="5"/>
    </row>
    <row r="90" spans="1:8" x14ac:dyDescent="0.25">
      <c r="A90" s="5" t="s">
        <v>4</v>
      </c>
      <c r="B90" s="5"/>
      <c r="C90" s="5">
        <v>28</v>
      </c>
      <c r="D90" s="5" t="s">
        <v>18</v>
      </c>
      <c r="E90" s="5"/>
      <c r="F90" s="16" t="str">
        <f>CONCATENATE(Table134614[[#This Row],[Alarm_Name]],Table134614[[#This Row],[Alm_Description]])</f>
        <v>Coded Alarm Triangle Individual 2</v>
      </c>
      <c r="G90" s="5"/>
      <c r="H90" s="5"/>
    </row>
    <row r="91" spans="1:8" x14ac:dyDescent="0.25">
      <c r="A91" s="5" t="s">
        <v>4</v>
      </c>
      <c r="B91" s="5"/>
      <c r="C91" s="5">
        <v>28</v>
      </c>
      <c r="D91" s="5" t="s">
        <v>19</v>
      </c>
      <c r="E91" s="5"/>
      <c r="F91" s="16" t="str">
        <f>CONCATENATE(Table134614[[#This Row],[Alarm_Name]],Table134614[[#This Row],[Alm_Description]])</f>
        <v>Coded Alarm Triangle Individual 3</v>
      </c>
      <c r="G91" s="5"/>
      <c r="H91" s="5"/>
    </row>
    <row r="92" spans="1:8" x14ac:dyDescent="0.25">
      <c r="A92" s="5" t="s">
        <v>4</v>
      </c>
      <c r="B92" s="5"/>
      <c r="C92" s="5">
        <v>28</v>
      </c>
      <c r="D92" s="5" t="s">
        <v>25</v>
      </c>
      <c r="E92" s="5"/>
      <c r="F92" s="16" t="str">
        <f>CONCATENATE(Table134614[[#This Row],[Alarm_Name]],Table134614[[#This Row],[Alm_Description]])</f>
        <v>Coded Alarm Triangle Individual 9</v>
      </c>
      <c r="G92" s="5"/>
      <c r="H92" s="5"/>
    </row>
    <row r="93" spans="1:8" x14ac:dyDescent="0.25">
      <c r="A93" s="5" t="s">
        <v>4</v>
      </c>
      <c r="B93" s="5"/>
      <c r="C93" s="5">
        <v>28</v>
      </c>
      <c r="D93" s="5" t="s">
        <v>26</v>
      </c>
      <c r="E93" s="5"/>
      <c r="F93" s="16" t="str">
        <f>CONCATENATE(Table134614[[#This Row],[Alarm_Name]],Table134614[[#This Row],[Alm_Description]])</f>
        <v>Coded Alarm Triangle Individual 10</v>
      </c>
      <c r="G93" s="5"/>
      <c r="H93" s="5"/>
    </row>
    <row r="94" spans="1:8" x14ac:dyDescent="0.25">
      <c r="A94" s="5" t="s">
        <v>4</v>
      </c>
      <c r="B94" s="5"/>
      <c r="C94" s="5">
        <v>28</v>
      </c>
      <c r="D94" s="5" t="s">
        <v>27</v>
      </c>
      <c r="E94" s="5"/>
      <c r="F94" s="16" t="str">
        <f>CONCATENATE(Table134614[[#This Row],[Alarm_Name]],Table134614[[#This Row],[Alm_Description]])</f>
        <v>Coded Alarm Triangle Individual 11</v>
      </c>
      <c r="G94" s="5"/>
      <c r="H94" s="5"/>
    </row>
    <row r="95" spans="1:8" x14ac:dyDescent="0.25">
      <c r="A95" s="5" t="s">
        <v>4</v>
      </c>
      <c r="B95" s="5"/>
      <c r="C95" s="5">
        <v>28</v>
      </c>
      <c r="D95" s="5" t="s">
        <v>28</v>
      </c>
      <c r="E95" s="5"/>
      <c r="F95" s="16" t="str">
        <f>CONCATENATE(Table134614[[#This Row],[Alarm_Name]],Table134614[[#This Row],[Alm_Description]])</f>
        <v>Coded Alarm Triangle Individual 12</v>
      </c>
      <c r="G95" s="5"/>
      <c r="H95" s="5"/>
    </row>
    <row r="96" spans="1:8" x14ac:dyDescent="0.25">
      <c r="A96" s="5" t="s">
        <v>4</v>
      </c>
      <c r="B96" s="5"/>
      <c r="C96" s="5">
        <v>28</v>
      </c>
      <c r="D96" s="5" t="s">
        <v>29</v>
      </c>
      <c r="E96" s="5"/>
      <c r="F96" s="16" t="str">
        <f>CONCATENATE(Table134614[[#This Row],[Alarm_Name]],Table134614[[#This Row],[Alm_Description]])</f>
        <v>Coded Alarm Triangle Individual 13</v>
      </c>
      <c r="G96" s="5"/>
      <c r="H96" s="5"/>
    </row>
    <row r="97" spans="1:15" x14ac:dyDescent="0.25">
      <c r="A97" s="5" t="s">
        <v>4</v>
      </c>
      <c r="B97" s="5"/>
      <c r="C97" s="5">
        <v>28</v>
      </c>
      <c r="D97" s="5" t="s">
        <v>30</v>
      </c>
      <c r="E97" s="5"/>
      <c r="F97" s="16" t="str">
        <f>CONCATENATE(Table134614[[#This Row],[Alarm_Name]],Table134614[[#This Row],[Alm_Description]])</f>
        <v>Coded Alarm Triangle Individual 14</v>
      </c>
      <c r="G97" s="5"/>
      <c r="H97" s="5"/>
    </row>
    <row r="98" spans="1:15" x14ac:dyDescent="0.25">
      <c r="A98" s="5" t="s">
        <v>4</v>
      </c>
      <c r="B98" s="5"/>
      <c r="C98" s="5">
        <v>28</v>
      </c>
      <c r="D98" s="5" t="s">
        <v>31</v>
      </c>
      <c r="E98" s="5"/>
      <c r="F98" s="16" t="str">
        <f>CONCATENATE(Table134614[[#This Row],[Alarm_Name]],Table134614[[#This Row],[Alm_Description]])</f>
        <v>Coded Alarm Triangle Individual 15</v>
      </c>
      <c r="G98" s="5"/>
      <c r="H98" s="5"/>
    </row>
    <row r="99" spans="1:15" x14ac:dyDescent="0.25">
      <c r="A99" s="5" t="s">
        <v>4</v>
      </c>
      <c r="B99" s="5"/>
      <c r="C99" s="5">
        <v>28</v>
      </c>
      <c r="D99" s="5" t="s">
        <v>32</v>
      </c>
      <c r="E99" s="5"/>
      <c r="F99" s="16" t="str">
        <f>CONCATENATE(Table134614[[#This Row],[Alarm_Name]],Table134614[[#This Row],[Alm_Description]])</f>
        <v>Coded Alarm Triangle Individual 16</v>
      </c>
      <c r="G99" s="5"/>
      <c r="H99" s="5"/>
    </row>
    <row r="100" spans="1:15" x14ac:dyDescent="0.25">
      <c r="A100" s="5" t="s">
        <v>4</v>
      </c>
      <c r="B100" s="5"/>
      <c r="C100" s="5">
        <v>28</v>
      </c>
      <c r="D100" s="5" t="s">
        <v>33</v>
      </c>
      <c r="E100" s="5"/>
      <c r="F100" s="16" t="str">
        <f>CONCATENATE(Table134614[[#This Row],[Alarm_Name]],Table134614[[#This Row],[Alm_Description]])</f>
        <v>Coded Alarm Triangle Individual 17</v>
      </c>
      <c r="G100" s="5"/>
      <c r="H100" s="5"/>
    </row>
    <row r="101" spans="1:15" x14ac:dyDescent="0.25">
      <c r="A101" s="5" t="s">
        <v>4</v>
      </c>
      <c r="B101" s="5"/>
      <c r="C101" s="5">
        <v>28</v>
      </c>
      <c r="D101" s="5" t="s">
        <v>44</v>
      </c>
      <c r="E101" s="5"/>
      <c r="F101" s="16" t="str">
        <f>CONCATENATE(Table134614[[#This Row],[Alarm_Name]],Table134614[[#This Row],[Alm_Description]])</f>
        <v>Coded Alarm Triangle Individual 25</v>
      </c>
      <c r="G101" s="5"/>
      <c r="H101" s="5"/>
    </row>
    <row r="102" spans="1:15" x14ac:dyDescent="0.25">
      <c r="A102" s="5" t="s">
        <v>4</v>
      </c>
      <c r="B102" s="5"/>
      <c r="C102" s="5">
        <v>28</v>
      </c>
      <c r="D102" s="5" t="s">
        <v>53</v>
      </c>
      <c r="E102" s="5"/>
      <c r="F102" s="16" t="str">
        <f>CONCATENATE(Table134614[[#This Row],[Alarm_Name]],Table134614[[#This Row],[Alm_Description]])</f>
        <v>Coded Alarm Triangle Individual 34</v>
      </c>
      <c r="G102" s="5"/>
      <c r="H102" s="5"/>
      <c r="O102" s="7" t="s">
        <v>6</v>
      </c>
    </row>
    <row r="103" spans="1:15" x14ac:dyDescent="0.25">
      <c r="A103" s="5" t="s">
        <v>4</v>
      </c>
      <c r="B103" s="5"/>
      <c r="C103" s="5">
        <v>28</v>
      </c>
      <c r="D103" s="5" t="s">
        <v>54</v>
      </c>
      <c r="E103" s="5"/>
      <c r="F103" s="16" t="str">
        <f>CONCATENATE(Table134614[[#This Row],[Alarm_Name]],Table134614[[#This Row],[Alm_Description]])</f>
        <v>Coded Alarm Triangle Individual 35</v>
      </c>
      <c r="G103" s="5"/>
      <c r="H103" s="5"/>
      <c r="O103" s="6" t="s">
        <v>7</v>
      </c>
    </row>
    <row r="104" spans="1:15" x14ac:dyDescent="0.25">
      <c r="A104" s="5" t="s">
        <v>4</v>
      </c>
      <c r="B104" s="5"/>
      <c r="C104" s="5">
        <v>28</v>
      </c>
      <c r="D104" s="5" t="s">
        <v>56</v>
      </c>
      <c r="E104" s="5"/>
      <c r="F104" s="16" t="str">
        <f>CONCATENATE(Table134614[[#This Row],[Alarm_Name]],Table134614[[#This Row],[Alm_Description]])</f>
        <v>Coded Alarm Triangle Individual 39</v>
      </c>
      <c r="G104" s="5"/>
      <c r="H104" s="5"/>
      <c r="O104" s="7" t="s">
        <v>8</v>
      </c>
    </row>
    <row r="105" spans="1:15" x14ac:dyDescent="0.25">
      <c r="A105" s="5" t="s">
        <v>4</v>
      </c>
      <c r="B105" s="5"/>
      <c r="C105" s="5">
        <v>28</v>
      </c>
      <c r="D105" s="5" t="s">
        <v>64</v>
      </c>
      <c r="E105" s="5"/>
      <c r="F105" s="16" t="str">
        <f>CONCATENATE(Table134614[[#This Row],[Alarm_Name]],Table134614[[#This Row],[Alm_Description]])</f>
        <v>Coded Alarm Triangle Individual 47</v>
      </c>
      <c r="G105" s="5"/>
      <c r="H105" s="5"/>
      <c r="O105" s="6" t="s">
        <v>9</v>
      </c>
    </row>
    <row r="106" spans="1:15" x14ac:dyDescent="0.25">
      <c r="A106" s="5" t="s">
        <v>4</v>
      </c>
      <c r="B106" s="5"/>
      <c r="C106" s="5">
        <v>28</v>
      </c>
      <c r="D106" s="5" t="s">
        <v>74</v>
      </c>
      <c r="E106" s="5"/>
      <c r="F106" s="16" t="str">
        <f>CONCATENATE(Table134614[[#This Row],[Alarm_Name]],Table134614[[#This Row],[Alm_Description]])</f>
        <v>Coded Alarm Triangle Individual 57</v>
      </c>
      <c r="G106" s="5"/>
      <c r="H106" s="5"/>
      <c r="O106" s="7" t="s">
        <v>10</v>
      </c>
    </row>
    <row r="107" spans="1:15" x14ac:dyDescent="0.25">
      <c r="A107" s="5" t="s">
        <v>4</v>
      </c>
      <c r="B107" s="5"/>
      <c r="C107" s="5">
        <v>28</v>
      </c>
      <c r="D107" s="5" t="s">
        <v>75</v>
      </c>
      <c r="E107" s="5"/>
      <c r="F107" s="16" t="str">
        <f>CONCATENATE(Table134614[[#This Row],[Alarm_Name]],Table134614[[#This Row],[Alm_Description]])</f>
        <v>Coded Alarm Triangle Individual 58</v>
      </c>
      <c r="G107" s="5"/>
      <c r="H107" s="5"/>
      <c r="O107" s="6" t="s">
        <v>2</v>
      </c>
    </row>
    <row r="108" spans="1:15" x14ac:dyDescent="0.25">
      <c r="A108" s="5" t="s">
        <v>4</v>
      </c>
      <c r="B108" s="5"/>
      <c r="C108" s="5">
        <v>28</v>
      </c>
      <c r="D108" s="5" t="s">
        <v>76</v>
      </c>
      <c r="E108" s="5"/>
      <c r="F108" s="16" t="str">
        <f>CONCATENATE(Table134614[[#This Row],[Alarm_Name]],Table134614[[#This Row],[Alm_Description]])</f>
        <v>Coded Alarm Triangle Individual 59</v>
      </c>
      <c r="G108" s="5"/>
      <c r="H108" s="5"/>
    </row>
    <row r="109" spans="1:15" x14ac:dyDescent="0.25">
      <c r="A109" s="5" t="s">
        <v>4</v>
      </c>
      <c r="B109" s="5"/>
      <c r="C109" s="5">
        <v>28</v>
      </c>
      <c r="D109" s="5" t="s">
        <v>89</v>
      </c>
      <c r="E109" s="5"/>
      <c r="F109" s="16" t="str">
        <f>CONCATENATE(Table134614[[#This Row],[Alarm_Name]],Table134614[[#This Row],[Alm_Description]])</f>
        <v>Coded Alarm Triangle Individual 82</v>
      </c>
      <c r="G109" s="5"/>
      <c r="H109" s="5"/>
    </row>
    <row r="110" spans="1:15" x14ac:dyDescent="0.25">
      <c r="A110" t="s">
        <v>5</v>
      </c>
      <c r="B110" t="s">
        <v>91</v>
      </c>
      <c r="C110">
        <v>53</v>
      </c>
      <c r="D110" s="8" t="s">
        <v>16</v>
      </c>
      <c r="F110" s="16" t="str">
        <f>CONCATENATE(Table134614[[#This Row],[Alarm_Name]],Table134614[[#This Row],[Alm_Description]])</f>
        <v>Coded Alarm Triangle Individual</v>
      </c>
    </row>
    <row r="111" spans="1:15" x14ac:dyDescent="0.25">
      <c r="A111" t="s">
        <v>5</v>
      </c>
      <c r="B111" t="s">
        <v>91</v>
      </c>
      <c r="C111">
        <v>54</v>
      </c>
      <c r="D111" s="8" t="s">
        <v>34</v>
      </c>
      <c r="F111" s="16" t="str">
        <f>CONCATENATE(Table134614[[#This Row],[Alarm_Name]],Table134614[[#This Row],[Alm_Description]])</f>
        <v>Coded Alarm Triangle Individual 1</v>
      </c>
    </row>
    <row r="112" spans="1:15" x14ac:dyDescent="0.25">
      <c r="A112" t="s">
        <v>5</v>
      </c>
      <c r="B112" t="s">
        <v>91</v>
      </c>
      <c r="C112">
        <v>55</v>
      </c>
      <c r="D112" s="8" t="s">
        <v>18</v>
      </c>
      <c r="F112" s="16" t="str">
        <f>CONCATENATE(Table134614[[#This Row],[Alarm_Name]],Table134614[[#This Row],[Alm_Description]])</f>
        <v>Coded Alarm Triangle Individual 2</v>
      </c>
    </row>
    <row r="113" spans="1:6" x14ac:dyDescent="0.25">
      <c r="A113" t="s">
        <v>5</v>
      </c>
      <c r="B113" t="s">
        <v>91</v>
      </c>
      <c r="C113">
        <v>56</v>
      </c>
      <c r="D113" s="8" t="s">
        <v>19</v>
      </c>
      <c r="F113" s="16" t="str">
        <f>CONCATENATE(Table134614[[#This Row],[Alarm_Name]],Table134614[[#This Row],[Alm_Description]])</f>
        <v>Coded Alarm Triangle Individual 3</v>
      </c>
    </row>
    <row r="114" spans="1:6" x14ac:dyDescent="0.25">
      <c r="A114" t="s">
        <v>5</v>
      </c>
      <c r="B114" t="s">
        <v>91</v>
      </c>
      <c r="C114">
        <v>57</v>
      </c>
      <c r="D114" s="8" t="s">
        <v>20</v>
      </c>
      <c r="F114" s="16" t="str">
        <f>CONCATENATE(Table134614[[#This Row],[Alarm_Name]],Table134614[[#This Row],[Alm_Description]])</f>
        <v>Coded Alarm Triangle Individual 4</v>
      </c>
    </row>
    <row r="115" spans="1:6" x14ac:dyDescent="0.25">
      <c r="A115" t="s">
        <v>5</v>
      </c>
      <c r="B115" t="s">
        <v>91</v>
      </c>
      <c r="C115">
        <v>58</v>
      </c>
      <c r="D115" s="8" t="s">
        <v>15</v>
      </c>
      <c r="F115" s="16" t="str">
        <f>CONCATENATE(Table134614[[#This Row],[Alarm_Name]],Table134614[[#This Row],[Alm_Description]])</f>
        <v>Coded Alarm Triangle Individual 5</v>
      </c>
    </row>
    <row r="116" spans="1:6" x14ac:dyDescent="0.25">
      <c r="A116" t="s">
        <v>5</v>
      </c>
      <c r="B116" t="s">
        <v>91</v>
      </c>
      <c r="C116">
        <v>59</v>
      </c>
      <c r="D116" s="8" t="s">
        <v>21</v>
      </c>
      <c r="F116" s="16" t="str">
        <f>CONCATENATE(Table134614[[#This Row],[Alarm_Name]],Table134614[[#This Row],[Alm_Description]])</f>
        <v>Coded Alarm Triangle Individual 6</v>
      </c>
    </row>
    <row r="117" spans="1:6" x14ac:dyDescent="0.25">
      <c r="A117" t="s">
        <v>5</v>
      </c>
      <c r="B117" t="s">
        <v>91</v>
      </c>
      <c r="C117">
        <v>60</v>
      </c>
      <c r="D117" s="8" t="s">
        <v>23</v>
      </c>
      <c r="F117" s="16" t="str">
        <f>CONCATENATE(Table134614[[#This Row],[Alarm_Name]],Table134614[[#This Row],[Alm_Description]])</f>
        <v>Coded Alarm Triangle Individual 7</v>
      </c>
    </row>
    <row r="118" spans="1:6" x14ac:dyDescent="0.25">
      <c r="A118" t="s">
        <v>5</v>
      </c>
      <c r="B118" t="s">
        <v>91</v>
      </c>
      <c r="C118">
        <v>61</v>
      </c>
      <c r="D118" s="8" t="s">
        <v>24</v>
      </c>
      <c r="F118" s="16" t="str">
        <f>CONCATENATE(Table134614[[#This Row],[Alarm_Name]],Table134614[[#This Row],[Alm_Description]])</f>
        <v>Coded Alarm Triangle Individual 8</v>
      </c>
    </row>
    <row r="119" spans="1:6" x14ac:dyDescent="0.25">
      <c r="A119" t="s">
        <v>5</v>
      </c>
      <c r="B119" t="s">
        <v>91</v>
      </c>
      <c r="C119">
        <v>62</v>
      </c>
      <c r="D119" s="8" t="s">
        <v>25</v>
      </c>
      <c r="F119" s="16" t="str">
        <f>CONCATENATE(Table134614[[#This Row],[Alarm_Name]],Table134614[[#This Row],[Alm_Description]])</f>
        <v>Coded Alarm Triangle Individual 9</v>
      </c>
    </row>
    <row r="120" spans="1:6" x14ac:dyDescent="0.25">
      <c r="A120" t="s">
        <v>5</v>
      </c>
      <c r="B120" t="s">
        <v>91</v>
      </c>
      <c r="C120">
        <v>63</v>
      </c>
      <c r="D120" s="8" t="s">
        <v>26</v>
      </c>
      <c r="F120" s="16" t="str">
        <f>CONCATENATE(Table134614[[#This Row],[Alarm_Name]],Table134614[[#This Row],[Alm_Description]])</f>
        <v>Coded Alarm Triangle Individual 10</v>
      </c>
    </row>
    <row r="121" spans="1:6" x14ac:dyDescent="0.25">
      <c r="A121" t="s">
        <v>5</v>
      </c>
      <c r="B121" t="s">
        <v>91</v>
      </c>
      <c r="C121">
        <v>64</v>
      </c>
      <c r="D121" s="8" t="s">
        <v>27</v>
      </c>
      <c r="F121" s="16" t="str">
        <f>CONCATENATE(Table134614[[#This Row],[Alarm_Name]],Table134614[[#This Row],[Alm_Description]])</f>
        <v>Coded Alarm Triangle Individual 11</v>
      </c>
    </row>
    <row r="122" spans="1:6" x14ac:dyDescent="0.25">
      <c r="A122" t="s">
        <v>5</v>
      </c>
      <c r="B122" t="s">
        <v>91</v>
      </c>
      <c r="C122">
        <v>65</v>
      </c>
      <c r="D122" s="8" t="s">
        <v>28</v>
      </c>
      <c r="F122" s="16" t="str">
        <f>CONCATENATE(Table134614[[#This Row],[Alarm_Name]],Table134614[[#This Row],[Alm_Description]])</f>
        <v>Coded Alarm Triangle Individual 12</v>
      </c>
    </row>
    <row r="123" spans="1:6" x14ac:dyDescent="0.25">
      <c r="A123" t="s">
        <v>5</v>
      </c>
      <c r="B123" t="s">
        <v>91</v>
      </c>
      <c r="C123">
        <v>66</v>
      </c>
      <c r="D123" s="8" t="s">
        <v>29</v>
      </c>
      <c r="F123" s="16" t="str">
        <f>CONCATENATE(Table134614[[#This Row],[Alarm_Name]],Table134614[[#This Row],[Alm_Description]])</f>
        <v>Coded Alarm Triangle Individual 13</v>
      </c>
    </row>
    <row r="124" spans="1:6" x14ac:dyDescent="0.25">
      <c r="A124" t="s">
        <v>5</v>
      </c>
      <c r="B124" t="s">
        <v>91</v>
      </c>
      <c r="C124">
        <v>67</v>
      </c>
      <c r="D124" s="8" t="s">
        <v>30</v>
      </c>
      <c r="F124" s="16" t="str">
        <f>CONCATENATE(Table134614[[#This Row],[Alarm_Name]],Table134614[[#This Row],[Alm_Description]])</f>
        <v>Coded Alarm Triangle Individual 14</v>
      </c>
    </row>
    <row r="125" spans="1:6" x14ac:dyDescent="0.25">
      <c r="A125" t="s">
        <v>5</v>
      </c>
      <c r="B125" t="s">
        <v>91</v>
      </c>
      <c r="C125">
        <v>68</v>
      </c>
      <c r="D125" s="8" t="s">
        <v>31</v>
      </c>
      <c r="F125" s="16" t="str">
        <f>CONCATENATE(Table134614[[#This Row],[Alarm_Name]],Table134614[[#This Row],[Alm_Description]])</f>
        <v>Coded Alarm Triangle Individual 15</v>
      </c>
    </row>
    <row r="126" spans="1:6" x14ac:dyDescent="0.25">
      <c r="A126" t="s">
        <v>5</v>
      </c>
      <c r="B126" t="s">
        <v>91</v>
      </c>
      <c r="C126">
        <v>69</v>
      </c>
      <c r="D126" s="8" t="s">
        <v>32</v>
      </c>
      <c r="F126" s="16" t="str">
        <f>CONCATENATE(Table134614[[#This Row],[Alarm_Name]],Table134614[[#This Row],[Alm_Description]])</f>
        <v>Coded Alarm Triangle Individual 16</v>
      </c>
    </row>
    <row r="127" spans="1:6" x14ac:dyDescent="0.25">
      <c r="A127" t="s">
        <v>5</v>
      </c>
      <c r="B127" t="s">
        <v>91</v>
      </c>
      <c r="C127">
        <v>70</v>
      </c>
      <c r="D127" s="8" t="s">
        <v>33</v>
      </c>
      <c r="F127" s="16" t="str">
        <f>CONCATENATE(Table134614[[#This Row],[Alarm_Name]],Table134614[[#This Row],[Alm_Description]])</f>
        <v>Coded Alarm Triangle Individual 17</v>
      </c>
    </row>
    <row r="128" spans="1:6" x14ac:dyDescent="0.25">
      <c r="A128" t="s">
        <v>5</v>
      </c>
      <c r="B128" t="s">
        <v>91</v>
      </c>
      <c r="C128">
        <v>71</v>
      </c>
      <c r="D128" s="8" t="s">
        <v>37</v>
      </c>
      <c r="F128" s="16" t="str">
        <f>CONCATENATE(Table134614[[#This Row],[Alarm_Name]],Table134614[[#This Row],[Alm_Description]])</f>
        <v>Coded Alarm Triangle Individual 18</v>
      </c>
    </row>
    <row r="129" spans="1:6" x14ac:dyDescent="0.25">
      <c r="A129" t="s">
        <v>5</v>
      </c>
      <c r="B129" t="s">
        <v>91</v>
      </c>
      <c r="C129">
        <v>72</v>
      </c>
      <c r="D129" s="8" t="s">
        <v>38</v>
      </c>
      <c r="F129" s="16" t="str">
        <f>CONCATENATE(Table134614[[#This Row],[Alarm_Name]],Table134614[[#This Row],[Alm_Description]])</f>
        <v>Coded Alarm Triangle Individual 19</v>
      </c>
    </row>
    <row r="130" spans="1:6" x14ac:dyDescent="0.25">
      <c r="A130" t="s">
        <v>5</v>
      </c>
      <c r="B130" t="s">
        <v>91</v>
      </c>
      <c r="C130">
        <v>73</v>
      </c>
      <c r="D130" s="8" t="s">
        <v>39</v>
      </c>
      <c r="F130" s="16" t="str">
        <f>CONCATENATE(Table134614[[#This Row],[Alarm_Name]],Table134614[[#This Row],[Alm_Description]])</f>
        <v>Coded Alarm Triangle Individual 20</v>
      </c>
    </row>
    <row r="131" spans="1:6" x14ac:dyDescent="0.25">
      <c r="A131" t="s">
        <v>5</v>
      </c>
      <c r="B131" t="s">
        <v>91</v>
      </c>
      <c r="C131">
        <v>74</v>
      </c>
      <c r="D131" s="8" t="s">
        <v>40</v>
      </c>
      <c r="F131" s="16" t="str">
        <f>CONCATENATE(Table134614[[#This Row],[Alarm_Name]],Table134614[[#This Row],[Alm_Description]])</f>
        <v>Coded Alarm Triangle Individual 21</v>
      </c>
    </row>
    <row r="132" spans="1:6" x14ac:dyDescent="0.25">
      <c r="A132" t="s">
        <v>5</v>
      </c>
      <c r="B132" t="s">
        <v>91</v>
      </c>
      <c r="C132">
        <v>75</v>
      </c>
      <c r="D132" s="8" t="s">
        <v>41</v>
      </c>
      <c r="F132" s="16" t="str">
        <f>CONCATENATE(Table134614[[#This Row],[Alarm_Name]],Table134614[[#This Row],[Alm_Description]])</f>
        <v>Coded Alarm Triangle Individual 22</v>
      </c>
    </row>
    <row r="133" spans="1:6" x14ac:dyDescent="0.25">
      <c r="A133" t="s">
        <v>5</v>
      </c>
      <c r="B133" t="s">
        <v>91</v>
      </c>
      <c r="C133">
        <v>76</v>
      </c>
      <c r="D133" s="8" t="s">
        <v>42</v>
      </c>
      <c r="F133" s="16" t="str">
        <f>CONCATENATE(Table134614[[#This Row],[Alarm_Name]],Table134614[[#This Row],[Alm_Description]])</f>
        <v>Coded Alarm Triangle Individual 23</v>
      </c>
    </row>
    <row r="134" spans="1:6" x14ac:dyDescent="0.25">
      <c r="A134" t="s">
        <v>5</v>
      </c>
      <c r="B134" t="s">
        <v>91</v>
      </c>
      <c r="C134">
        <v>77</v>
      </c>
      <c r="D134" s="8" t="s">
        <v>43</v>
      </c>
      <c r="F134" s="16" t="str">
        <f>CONCATENATE(Table134614[[#This Row],[Alarm_Name]],Table134614[[#This Row],[Alm_Description]])</f>
        <v>Coded Alarm Triangle Individual 24</v>
      </c>
    </row>
    <row r="135" spans="1:6" x14ac:dyDescent="0.25">
      <c r="A135" t="s">
        <v>5</v>
      </c>
      <c r="B135" t="s">
        <v>91</v>
      </c>
      <c r="C135">
        <v>78</v>
      </c>
      <c r="D135" s="8" t="s">
        <v>44</v>
      </c>
      <c r="F135" s="16" t="str">
        <f>CONCATENATE(Table134614[[#This Row],[Alarm_Name]],Table134614[[#This Row],[Alm_Description]])</f>
        <v>Coded Alarm Triangle Individual 25</v>
      </c>
    </row>
    <row r="136" spans="1:6" x14ac:dyDescent="0.25">
      <c r="A136" t="s">
        <v>5</v>
      </c>
      <c r="B136" t="s">
        <v>91</v>
      </c>
      <c r="C136">
        <v>79</v>
      </c>
      <c r="D136" s="8" t="s">
        <v>45</v>
      </c>
      <c r="F136" s="16" t="str">
        <f>CONCATENATE(Table134614[[#This Row],[Alarm_Name]],Table134614[[#This Row],[Alm_Description]])</f>
        <v>Coded Alarm Triangle Individual 26</v>
      </c>
    </row>
    <row r="137" spans="1:6" x14ac:dyDescent="0.25">
      <c r="A137" t="s">
        <v>5</v>
      </c>
      <c r="B137" t="s">
        <v>91</v>
      </c>
      <c r="C137">
        <v>80</v>
      </c>
      <c r="D137" s="8" t="s">
        <v>46</v>
      </c>
      <c r="F137" s="16" t="str">
        <f>CONCATENATE(Table134614[[#This Row],[Alarm_Name]],Table134614[[#This Row],[Alm_Description]])</f>
        <v>Coded Alarm Triangle Individual 27</v>
      </c>
    </row>
    <row r="138" spans="1:6" x14ac:dyDescent="0.25">
      <c r="A138" t="s">
        <v>5</v>
      </c>
      <c r="B138" t="s">
        <v>91</v>
      </c>
      <c r="C138">
        <v>81</v>
      </c>
      <c r="D138" s="8" t="s">
        <v>47</v>
      </c>
      <c r="F138" s="16" t="str">
        <f>CONCATENATE(Table134614[[#This Row],[Alarm_Name]],Table134614[[#This Row],[Alm_Description]])</f>
        <v>Coded Alarm Triangle Individual 28</v>
      </c>
    </row>
    <row r="139" spans="1:6" x14ac:dyDescent="0.25">
      <c r="A139" t="s">
        <v>5</v>
      </c>
      <c r="B139" t="s">
        <v>91</v>
      </c>
      <c r="C139">
        <v>82</v>
      </c>
      <c r="D139" s="8" t="s">
        <v>48</v>
      </c>
      <c r="F139" s="16" t="str">
        <f>CONCATENATE(Table134614[[#This Row],[Alarm_Name]],Table134614[[#This Row],[Alm_Description]])</f>
        <v>Coded Alarm Triangle Individual 29</v>
      </c>
    </row>
    <row r="140" spans="1:6" x14ac:dyDescent="0.25">
      <c r="A140" t="s">
        <v>5</v>
      </c>
      <c r="B140" t="s">
        <v>91</v>
      </c>
      <c r="C140">
        <v>83</v>
      </c>
      <c r="D140" s="8" t="s">
        <v>49</v>
      </c>
      <c r="F140" s="16" t="str">
        <f>CONCATENATE(Table134614[[#This Row],[Alarm_Name]],Table134614[[#This Row],[Alm_Description]])</f>
        <v>Coded Alarm Triangle Individual 30</v>
      </c>
    </row>
    <row r="141" spans="1:6" x14ac:dyDescent="0.25">
      <c r="A141" t="s">
        <v>5</v>
      </c>
      <c r="B141" t="s">
        <v>91</v>
      </c>
      <c r="C141">
        <v>84</v>
      </c>
      <c r="D141" s="8" t="s">
        <v>50</v>
      </c>
      <c r="F141" s="16" t="str">
        <f>CONCATENATE(Table134614[[#This Row],[Alarm_Name]],Table134614[[#This Row],[Alm_Description]])</f>
        <v>Coded Alarm Triangle Individual 31</v>
      </c>
    </row>
    <row r="142" spans="1:6" x14ac:dyDescent="0.25">
      <c r="A142" t="s">
        <v>5</v>
      </c>
      <c r="B142" t="s">
        <v>91</v>
      </c>
      <c r="C142">
        <v>85</v>
      </c>
      <c r="D142" s="8" t="s">
        <v>51</v>
      </c>
      <c r="F142" s="16" t="str">
        <f>CONCATENATE(Table134614[[#This Row],[Alarm_Name]],Table134614[[#This Row],[Alm_Description]])</f>
        <v>Coded Alarm Triangle Individual 32</v>
      </c>
    </row>
    <row r="143" spans="1:6" x14ac:dyDescent="0.25">
      <c r="A143" t="s">
        <v>5</v>
      </c>
      <c r="B143" t="s">
        <v>91</v>
      </c>
      <c r="C143">
        <v>86</v>
      </c>
      <c r="D143" s="8" t="s">
        <v>52</v>
      </c>
      <c r="F143" s="16" t="str">
        <f>CONCATENATE(Table134614[[#This Row],[Alarm_Name]],Table134614[[#This Row],[Alm_Description]])</f>
        <v>Coded Alarm Triangle Individual 33</v>
      </c>
    </row>
    <row r="144" spans="1:6" x14ac:dyDescent="0.25">
      <c r="A144" t="s">
        <v>5</v>
      </c>
      <c r="B144" t="s">
        <v>91</v>
      </c>
      <c r="C144">
        <v>87</v>
      </c>
      <c r="D144" s="8" t="s">
        <v>53</v>
      </c>
      <c r="F144" s="16" t="str">
        <f>CONCATENATE(Table134614[[#This Row],[Alarm_Name]],Table134614[[#This Row],[Alm_Description]])</f>
        <v>Coded Alarm Triangle Individual 34</v>
      </c>
    </row>
    <row r="145" spans="1:6" x14ac:dyDescent="0.25">
      <c r="A145" t="s">
        <v>5</v>
      </c>
      <c r="B145" t="s">
        <v>91</v>
      </c>
      <c r="C145">
        <v>88</v>
      </c>
      <c r="D145" s="8" t="s">
        <v>54</v>
      </c>
      <c r="F145" s="16" t="str">
        <f>CONCATENATE(Table134614[[#This Row],[Alarm_Name]],Table134614[[#This Row],[Alm_Description]])</f>
        <v>Coded Alarm Triangle Individual 35</v>
      </c>
    </row>
    <row r="146" spans="1:6" x14ac:dyDescent="0.25">
      <c r="A146" t="s">
        <v>5</v>
      </c>
      <c r="B146" t="s">
        <v>91</v>
      </c>
      <c r="C146">
        <v>89</v>
      </c>
      <c r="D146" s="8" t="s">
        <v>55</v>
      </c>
      <c r="F146" s="16" t="str">
        <f>CONCATENATE(Table134614[[#This Row],[Alarm_Name]],Table134614[[#This Row],[Alm_Description]])</f>
        <v>Coded Alarm Triangle Individual 36</v>
      </c>
    </row>
    <row r="147" spans="1:6" x14ac:dyDescent="0.25">
      <c r="A147" t="s">
        <v>5</v>
      </c>
      <c r="B147" t="s">
        <v>91</v>
      </c>
      <c r="C147">
        <v>90</v>
      </c>
      <c r="D147" s="8" t="s">
        <v>87</v>
      </c>
      <c r="F147" s="16" t="str">
        <f>CONCATENATE(Table134614[[#This Row],[Alarm_Name]],Table134614[[#This Row],[Alm_Description]])</f>
        <v>Coded Alarm Triangle Individual 37</v>
      </c>
    </row>
    <row r="148" spans="1:6" x14ac:dyDescent="0.25">
      <c r="A148" t="s">
        <v>5</v>
      </c>
      <c r="B148" t="s">
        <v>91</v>
      </c>
      <c r="C148">
        <v>91</v>
      </c>
      <c r="D148" s="8" t="s">
        <v>88</v>
      </c>
      <c r="F148" s="16" t="str">
        <f>CONCATENATE(Table134614[[#This Row],[Alarm_Name]],Table134614[[#This Row],[Alm_Description]])</f>
        <v>Coded Alarm Triangle Individual 38</v>
      </c>
    </row>
    <row r="149" spans="1:6" x14ac:dyDescent="0.25">
      <c r="A149" t="s">
        <v>5</v>
      </c>
      <c r="B149" t="s">
        <v>91</v>
      </c>
      <c r="C149">
        <v>92</v>
      </c>
      <c r="D149" s="8" t="s">
        <v>56</v>
      </c>
      <c r="F149" s="16" t="str">
        <f>CONCATENATE(Table134614[[#This Row],[Alarm_Name]],Table134614[[#This Row],[Alm_Description]])</f>
        <v>Coded Alarm Triangle Individual 39</v>
      </c>
    </row>
    <row r="150" spans="1:6" x14ac:dyDescent="0.25">
      <c r="A150" t="s">
        <v>5</v>
      </c>
      <c r="B150" t="s">
        <v>91</v>
      </c>
      <c r="C150">
        <v>93</v>
      </c>
      <c r="D150" s="8" t="s">
        <v>57</v>
      </c>
      <c r="F150" s="16" t="str">
        <f>CONCATENATE(Table134614[[#This Row],[Alarm_Name]],Table134614[[#This Row],[Alm_Description]])</f>
        <v>Coded Alarm Triangle Individual 40</v>
      </c>
    </row>
    <row r="151" spans="1:6" x14ac:dyDescent="0.25">
      <c r="A151" t="s">
        <v>5</v>
      </c>
      <c r="B151" t="s">
        <v>91</v>
      </c>
      <c r="C151">
        <v>94</v>
      </c>
      <c r="D151" s="8" t="s">
        <v>58</v>
      </c>
      <c r="F151" s="16" t="str">
        <f>CONCATENATE(Table134614[[#This Row],[Alarm_Name]],Table134614[[#This Row],[Alm_Description]])</f>
        <v>Coded Alarm Triangle Individual 41</v>
      </c>
    </row>
    <row r="152" spans="1:6" x14ac:dyDescent="0.25">
      <c r="A152" t="s">
        <v>5</v>
      </c>
      <c r="B152" t="s">
        <v>91</v>
      </c>
      <c r="C152">
        <v>95</v>
      </c>
      <c r="D152" s="8" t="s">
        <v>60</v>
      </c>
      <c r="F152" s="16" t="str">
        <f>CONCATENATE(Table134614[[#This Row],[Alarm_Name]],Table134614[[#This Row],[Alm_Description]])</f>
        <v>Coded Alarm Triangle Individual 43</v>
      </c>
    </row>
    <row r="153" spans="1:6" x14ac:dyDescent="0.25">
      <c r="A153" t="s">
        <v>5</v>
      </c>
      <c r="B153" t="s">
        <v>91</v>
      </c>
      <c r="C153">
        <v>96</v>
      </c>
      <c r="D153" s="8" t="s">
        <v>63</v>
      </c>
      <c r="F153" s="16" t="str">
        <f>CONCATENATE(Table134614[[#This Row],[Alarm_Name]],Table134614[[#This Row],[Alm_Description]])</f>
        <v>Coded Alarm Triangle Individual 46</v>
      </c>
    </row>
    <row r="154" spans="1:6" x14ac:dyDescent="0.25">
      <c r="A154" t="s">
        <v>5</v>
      </c>
      <c r="B154" t="s">
        <v>91</v>
      </c>
      <c r="C154">
        <v>97</v>
      </c>
      <c r="D154" s="8" t="s">
        <v>66</v>
      </c>
      <c r="F154" s="16" t="str">
        <f>CONCATENATE(Table134614[[#This Row],[Alarm_Name]],Table134614[[#This Row],[Alm_Description]])</f>
        <v>Coded Alarm Triangle Individual 49</v>
      </c>
    </row>
    <row r="155" spans="1:6" x14ac:dyDescent="0.25">
      <c r="A155" t="s">
        <v>5</v>
      </c>
      <c r="B155" t="s">
        <v>91</v>
      </c>
      <c r="C155">
        <v>98</v>
      </c>
      <c r="D155" s="8" t="s">
        <v>67</v>
      </c>
      <c r="F155" s="16" t="str">
        <f>CONCATENATE(Table134614[[#This Row],[Alarm_Name]],Table134614[[#This Row],[Alm_Description]])</f>
        <v>Coded Alarm Triangle Individual 50</v>
      </c>
    </row>
    <row r="156" spans="1:6" x14ac:dyDescent="0.25">
      <c r="A156" t="s">
        <v>5</v>
      </c>
      <c r="B156" t="s">
        <v>91</v>
      </c>
      <c r="C156">
        <v>99</v>
      </c>
      <c r="D156" s="8" t="s">
        <v>68</v>
      </c>
      <c r="F156" s="16" t="str">
        <f>CONCATENATE(Table134614[[#This Row],[Alarm_Name]],Table134614[[#This Row],[Alm_Description]])</f>
        <v>Coded Alarm Triangle Individual 51</v>
      </c>
    </row>
    <row r="157" spans="1:6" x14ac:dyDescent="0.25">
      <c r="A157" t="s">
        <v>5</v>
      </c>
      <c r="B157" t="s">
        <v>91</v>
      </c>
      <c r="C157">
        <v>100</v>
      </c>
      <c r="D157" s="8" t="s">
        <v>69</v>
      </c>
      <c r="F157" s="16" t="str">
        <f>CONCATENATE(Table134614[[#This Row],[Alarm_Name]],Table134614[[#This Row],[Alm_Description]])</f>
        <v>Coded Alarm Triangle Individual 52</v>
      </c>
    </row>
    <row r="158" spans="1:6" x14ac:dyDescent="0.25">
      <c r="A158" t="s">
        <v>5</v>
      </c>
      <c r="B158" t="s">
        <v>91</v>
      </c>
      <c r="C158">
        <v>101</v>
      </c>
      <c r="D158" s="8" t="s">
        <v>71</v>
      </c>
      <c r="F158" s="16" t="str">
        <f>CONCATENATE(Table134614[[#This Row],[Alarm_Name]],Table134614[[#This Row],[Alm_Description]])</f>
        <v>Coded Alarm Triangle Individual 54</v>
      </c>
    </row>
    <row r="159" spans="1:6" x14ac:dyDescent="0.25">
      <c r="A159" t="s">
        <v>5</v>
      </c>
      <c r="B159" t="s">
        <v>91</v>
      </c>
      <c r="C159">
        <v>102</v>
      </c>
      <c r="D159" s="8" t="s">
        <v>74</v>
      </c>
      <c r="F159" s="16" t="str">
        <f>CONCATENATE(Table134614[[#This Row],[Alarm_Name]],Table134614[[#This Row],[Alm_Description]])</f>
        <v>Coded Alarm Triangle Individual 57</v>
      </c>
    </row>
    <row r="160" spans="1:6" x14ac:dyDescent="0.25">
      <c r="A160" t="s">
        <v>5</v>
      </c>
      <c r="B160" t="s">
        <v>91</v>
      </c>
      <c r="C160">
        <v>103</v>
      </c>
      <c r="D160" s="8" t="s">
        <v>75</v>
      </c>
      <c r="F160" s="16" t="str">
        <f>CONCATENATE(Table134614[[#This Row],[Alarm_Name]],Table134614[[#This Row],[Alm_Description]])</f>
        <v>Coded Alarm Triangle Individual 58</v>
      </c>
    </row>
    <row r="161" spans="1:14" x14ac:dyDescent="0.25">
      <c r="A161" t="s">
        <v>5</v>
      </c>
      <c r="B161" t="s">
        <v>91</v>
      </c>
      <c r="C161">
        <v>104</v>
      </c>
      <c r="D161" s="8" t="s">
        <v>76</v>
      </c>
      <c r="F161" s="16" t="str">
        <f>CONCATENATE(Table134614[[#This Row],[Alarm_Name]],Table134614[[#This Row],[Alm_Description]])</f>
        <v>Coded Alarm Triangle Individual 59</v>
      </c>
      <c r="N161" s="7"/>
    </row>
    <row r="162" spans="1:14" x14ac:dyDescent="0.25">
      <c r="A162" t="s">
        <v>5</v>
      </c>
      <c r="B162" t="s">
        <v>91</v>
      </c>
      <c r="C162">
        <v>105</v>
      </c>
      <c r="D162" s="8" t="s">
        <v>77</v>
      </c>
      <c r="F162" s="16" t="str">
        <f>CONCATENATE(Table134614[[#This Row],[Alarm_Name]],Table134614[[#This Row],[Alm_Description]])</f>
        <v>Coded Alarm Triangle Individual 60</v>
      </c>
      <c r="N162" s="6" t="s">
        <v>7</v>
      </c>
    </row>
    <row r="163" spans="1:14" x14ac:dyDescent="0.25">
      <c r="A163" t="s">
        <v>6</v>
      </c>
      <c r="B163" t="s">
        <v>93</v>
      </c>
      <c r="C163">
        <v>83</v>
      </c>
      <c r="D163" t="s">
        <v>17</v>
      </c>
      <c r="F163" s="16" t="str">
        <f>CONCATENATE(Table134614[[#This Row],[Alarm_Name]],Table134614[[#This Row],[Alm_Description]])</f>
        <v xml:space="preserve">Coded Alarm Triangle Individual </v>
      </c>
      <c r="N163" s="7" t="s">
        <v>8</v>
      </c>
    </row>
    <row r="164" spans="1:14" x14ac:dyDescent="0.25">
      <c r="A164" t="s">
        <v>6</v>
      </c>
      <c r="B164" t="s">
        <v>93</v>
      </c>
      <c r="C164">
        <v>84</v>
      </c>
      <c r="D164" t="s">
        <v>17</v>
      </c>
      <c r="E164">
        <v>1</v>
      </c>
      <c r="F164" s="16" t="str">
        <f>CONCATENATE(Table134614[[#This Row],[Alarm_Name]],Table134614[[#This Row],[Alm_Description]])</f>
        <v>Coded Alarm Triangle Individual 1</v>
      </c>
      <c r="G164" s="9"/>
      <c r="N164" s="6" t="s">
        <v>9</v>
      </c>
    </row>
    <row r="165" spans="1:14" x14ac:dyDescent="0.25">
      <c r="A165" t="s">
        <v>6</v>
      </c>
      <c r="B165" t="s">
        <v>93</v>
      </c>
      <c r="C165">
        <v>85</v>
      </c>
      <c r="D165" t="s">
        <v>17</v>
      </c>
      <c r="E165">
        <f>E164+1</f>
        <v>2</v>
      </c>
      <c r="F165" s="16" t="str">
        <f>CONCATENATE(Table134614[[#This Row],[Alarm_Name]],Table134614[[#This Row],[Alm_Description]])</f>
        <v>Coded Alarm Triangle Individual 2</v>
      </c>
      <c r="G165" s="9"/>
      <c r="N165" s="7" t="s">
        <v>10</v>
      </c>
    </row>
    <row r="166" spans="1:14" x14ac:dyDescent="0.25">
      <c r="A166" t="s">
        <v>6</v>
      </c>
      <c r="B166" t="s">
        <v>93</v>
      </c>
      <c r="C166">
        <v>86</v>
      </c>
      <c r="D166" t="s">
        <v>17</v>
      </c>
      <c r="E166">
        <f t="shared" ref="E166:E229" si="0">E165+1</f>
        <v>3</v>
      </c>
      <c r="F166" s="16" t="str">
        <f>CONCATENATE(Table134614[[#This Row],[Alarm_Name]],Table134614[[#This Row],[Alm_Description]])</f>
        <v>Coded Alarm Triangle Individual 3</v>
      </c>
      <c r="G166" s="9"/>
      <c r="N166" s="6" t="s">
        <v>2</v>
      </c>
    </row>
    <row r="167" spans="1:14" x14ac:dyDescent="0.25">
      <c r="A167" t="s">
        <v>6</v>
      </c>
      <c r="B167" t="s">
        <v>93</v>
      </c>
      <c r="C167">
        <v>87</v>
      </c>
      <c r="D167" t="s">
        <v>17</v>
      </c>
      <c r="E167">
        <f t="shared" si="0"/>
        <v>4</v>
      </c>
      <c r="F167" s="16" t="str">
        <f>CONCATENATE(Table134614[[#This Row],[Alarm_Name]],Table134614[[#This Row],[Alm_Description]])</f>
        <v>Coded Alarm Triangle Individual 4</v>
      </c>
      <c r="G167" s="9"/>
    </row>
    <row r="168" spans="1:14" x14ac:dyDescent="0.25">
      <c r="A168" t="s">
        <v>6</v>
      </c>
      <c r="B168" t="s">
        <v>93</v>
      </c>
      <c r="C168">
        <v>88</v>
      </c>
      <c r="D168" t="s">
        <v>17</v>
      </c>
      <c r="E168">
        <f t="shared" si="0"/>
        <v>5</v>
      </c>
      <c r="F168" s="16" t="str">
        <f>CONCATENATE(Table134614[[#This Row],[Alarm_Name]],Table134614[[#This Row],[Alm_Description]])</f>
        <v>Coded Alarm Triangle Individual 5</v>
      </c>
      <c r="G168" s="9"/>
    </row>
    <row r="169" spans="1:14" x14ac:dyDescent="0.25">
      <c r="A169" t="s">
        <v>6</v>
      </c>
      <c r="B169" t="s">
        <v>93</v>
      </c>
      <c r="C169">
        <v>89</v>
      </c>
      <c r="D169" t="s">
        <v>17</v>
      </c>
      <c r="E169">
        <f t="shared" si="0"/>
        <v>6</v>
      </c>
      <c r="F169" s="16" t="str">
        <f>CONCATENATE(Table134614[[#This Row],[Alarm_Name]],Table134614[[#This Row],[Alm_Description]])</f>
        <v>Coded Alarm Triangle Individual 6</v>
      </c>
      <c r="G169" s="9"/>
    </row>
    <row r="170" spans="1:14" x14ac:dyDescent="0.25">
      <c r="A170" t="s">
        <v>6</v>
      </c>
      <c r="B170" t="s">
        <v>93</v>
      </c>
      <c r="C170">
        <v>90</v>
      </c>
      <c r="D170" t="s">
        <v>17</v>
      </c>
      <c r="E170">
        <f t="shared" si="0"/>
        <v>7</v>
      </c>
      <c r="F170" s="17" t="str">
        <f>CONCATENATE(Table134614[[#This Row],[Alarm_Name]],Table134614[[#This Row],[Alm_Description]])</f>
        <v>Coded Alarm Triangle Individual 7</v>
      </c>
      <c r="G170" s="9"/>
    </row>
    <row r="171" spans="1:14" x14ac:dyDescent="0.25">
      <c r="A171" t="s">
        <v>6</v>
      </c>
      <c r="B171" t="s">
        <v>93</v>
      </c>
      <c r="C171">
        <v>91</v>
      </c>
      <c r="D171" t="s">
        <v>17</v>
      </c>
      <c r="E171">
        <f t="shared" si="0"/>
        <v>8</v>
      </c>
      <c r="F171" s="17" t="str">
        <f>CONCATENATE(Table134614[[#This Row],[Alarm_Name]],Table134614[[#This Row],[Alm_Description]])</f>
        <v>Coded Alarm Triangle Individual 8</v>
      </c>
      <c r="G171" s="9"/>
    </row>
    <row r="172" spans="1:14" x14ac:dyDescent="0.25">
      <c r="A172" t="s">
        <v>6</v>
      </c>
      <c r="B172" t="s">
        <v>93</v>
      </c>
      <c r="C172">
        <v>92</v>
      </c>
      <c r="D172" t="s">
        <v>17</v>
      </c>
      <c r="E172">
        <f t="shared" si="0"/>
        <v>9</v>
      </c>
      <c r="F172" s="17" t="str">
        <f>CONCATENATE(Table134614[[#This Row],[Alarm_Name]],Table134614[[#This Row],[Alm_Description]])</f>
        <v>Coded Alarm Triangle Individual 9</v>
      </c>
      <c r="G172" s="9"/>
    </row>
    <row r="173" spans="1:14" x14ac:dyDescent="0.25">
      <c r="A173" t="s">
        <v>6</v>
      </c>
      <c r="B173" t="s">
        <v>93</v>
      </c>
      <c r="C173">
        <v>93</v>
      </c>
      <c r="D173" t="s">
        <v>17</v>
      </c>
      <c r="E173">
        <f t="shared" si="0"/>
        <v>10</v>
      </c>
      <c r="F173" s="17" t="str">
        <f>CONCATENATE(Table134614[[#This Row],[Alarm_Name]],Table134614[[#This Row],[Alm_Description]])</f>
        <v>Coded Alarm Triangle Individual 10</v>
      </c>
      <c r="G173" s="9"/>
    </row>
    <row r="174" spans="1:14" x14ac:dyDescent="0.25">
      <c r="A174" t="s">
        <v>6</v>
      </c>
      <c r="B174" t="s">
        <v>93</v>
      </c>
      <c r="C174">
        <v>94</v>
      </c>
      <c r="D174" t="s">
        <v>17</v>
      </c>
      <c r="E174">
        <f t="shared" si="0"/>
        <v>11</v>
      </c>
      <c r="F174" s="17" t="str">
        <f>CONCATENATE(Table134614[[#This Row],[Alarm_Name]],Table134614[[#This Row],[Alm_Description]])</f>
        <v>Coded Alarm Triangle Individual 11</v>
      </c>
      <c r="G174" s="9"/>
    </row>
    <row r="175" spans="1:14" x14ac:dyDescent="0.25">
      <c r="A175" t="s">
        <v>6</v>
      </c>
      <c r="B175" t="s">
        <v>93</v>
      </c>
      <c r="C175">
        <v>95</v>
      </c>
      <c r="D175" t="s">
        <v>17</v>
      </c>
      <c r="E175">
        <f t="shared" si="0"/>
        <v>12</v>
      </c>
      <c r="F175" s="17" t="str">
        <f>CONCATENATE(Table134614[[#This Row],[Alarm_Name]],Table134614[[#This Row],[Alm_Description]])</f>
        <v>Coded Alarm Triangle Individual 12</v>
      </c>
      <c r="G175" s="9"/>
    </row>
    <row r="176" spans="1:14" x14ac:dyDescent="0.25">
      <c r="A176" t="s">
        <v>6</v>
      </c>
      <c r="B176" t="s">
        <v>93</v>
      </c>
      <c r="C176">
        <v>96</v>
      </c>
      <c r="D176" t="s">
        <v>17</v>
      </c>
      <c r="E176">
        <f t="shared" si="0"/>
        <v>13</v>
      </c>
      <c r="F176" s="17" t="str">
        <f>CONCATENATE(Table134614[[#This Row],[Alarm_Name]],Table134614[[#This Row],[Alm_Description]])</f>
        <v>Coded Alarm Triangle Individual 13</v>
      </c>
      <c r="G176" s="9"/>
    </row>
    <row r="177" spans="1:7" x14ac:dyDescent="0.25">
      <c r="A177" t="s">
        <v>6</v>
      </c>
      <c r="B177" t="s">
        <v>93</v>
      </c>
      <c r="C177">
        <v>97</v>
      </c>
      <c r="D177" t="s">
        <v>17</v>
      </c>
      <c r="E177">
        <f t="shared" si="0"/>
        <v>14</v>
      </c>
      <c r="F177" s="17" t="str">
        <f>CONCATENATE(Table134614[[#This Row],[Alarm_Name]],Table134614[[#This Row],[Alm_Description]])</f>
        <v>Coded Alarm Triangle Individual 14</v>
      </c>
      <c r="G177" s="9"/>
    </row>
    <row r="178" spans="1:7" x14ac:dyDescent="0.25">
      <c r="A178" t="s">
        <v>6</v>
      </c>
      <c r="B178" t="s">
        <v>93</v>
      </c>
      <c r="C178">
        <v>98</v>
      </c>
      <c r="D178" t="s">
        <v>17</v>
      </c>
      <c r="E178">
        <f t="shared" si="0"/>
        <v>15</v>
      </c>
      <c r="F178" s="17" t="str">
        <f>CONCATENATE(Table134614[[#This Row],[Alarm_Name]],Table134614[[#This Row],[Alm_Description]])</f>
        <v>Coded Alarm Triangle Individual 15</v>
      </c>
      <c r="G178" s="9"/>
    </row>
    <row r="179" spans="1:7" x14ac:dyDescent="0.25">
      <c r="A179" t="s">
        <v>6</v>
      </c>
      <c r="B179" t="s">
        <v>93</v>
      </c>
      <c r="C179">
        <v>99</v>
      </c>
      <c r="D179" t="s">
        <v>17</v>
      </c>
      <c r="E179">
        <f t="shared" si="0"/>
        <v>16</v>
      </c>
      <c r="F179" s="17" t="str">
        <f>CONCATENATE(Table134614[[#This Row],[Alarm_Name]],Table134614[[#This Row],[Alm_Description]])</f>
        <v>Coded Alarm Triangle Individual 16</v>
      </c>
      <c r="G179" s="9"/>
    </row>
    <row r="180" spans="1:7" x14ac:dyDescent="0.25">
      <c r="A180" t="s">
        <v>6</v>
      </c>
      <c r="B180" t="s">
        <v>93</v>
      </c>
      <c r="C180">
        <v>100</v>
      </c>
      <c r="D180" t="s">
        <v>17</v>
      </c>
      <c r="E180">
        <f t="shared" si="0"/>
        <v>17</v>
      </c>
      <c r="F180" s="17" t="str">
        <f>CONCATENATE(Table134614[[#This Row],[Alarm_Name]],Table134614[[#This Row],[Alm_Description]])</f>
        <v>Coded Alarm Triangle Individual 17</v>
      </c>
      <c r="G180" s="9"/>
    </row>
    <row r="181" spans="1:7" x14ac:dyDescent="0.25">
      <c r="A181" t="s">
        <v>6</v>
      </c>
      <c r="B181" t="s">
        <v>93</v>
      </c>
      <c r="C181">
        <v>101</v>
      </c>
      <c r="D181" t="s">
        <v>17</v>
      </c>
      <c r="E181">
        <f t="shared" si="0"/>
        <v>18</v>
      </c>
      <c r="F181" s="17" t="str">
        <f>CONCATENATE(Table134614[[#This Row],[Alarm_Name]],Table134614[[#This Row],[Alm_Description]])</f>
        <v>Coded Alarm Triangle Individual 18</v>
      </c>
      <c r="G181" s="9"/>
    </row>
    <row r="182" spans="1:7" x14ac:dyDescent="0.25">
      <c r="A182" t="s">
        <v>6</v>
      </c>
      <c r="B182" t="s">
        <v>93</v>
      </c>
      <c r="C182">
        <v>102</v>
      </c>
      <c r="D182" t="s">
        <v>17</v>
      </c>
      <c r="E182">
        <f t="shared" si="0"/>
        <v>19</v>
      </c>
      <c r="F182" s="17" t="str">
        <f>CONCATENATE(Table134614[[#This Row],[Alarm_Name]],Table134614[[#This Row],[Alm_Description]])</f>
        <v>Coded Alarm Triangle Individual 19</v>
      </c>
      <c r="G182" s="9"/>
    </row>
    <row r="183" spans="1:7" x14ac:dyDescent="0.25">
      <c r="A183" t="s">
        <v>6</v>
      </c>
      <c r="B183" t="s">
        <v>93</v>
      </c>
      <c r="C183">
        <v>103</v>
      </c>
      <c r="D183" t="s">
        <v>17</v>
      </c>
      <c r="E183">
        <f t="shared" si="0"/>
        <v>20</v>
      </c>
      <c r="F183" s="17" t="str">
        <f>CONCATENATE(Table134614[[#This Row],[Alarm_Name]],Table134614[[#This Row],[Alm_Description]])</f>
        <v>Coded Alarm Triangle Individual 20</v>
      </c>
      <c r="G183" s="9"/>
    </row>
    <row r="184" spans="1:7" x14ac:dyDescent="0.25">
      <c r="A184" t="s">
        <v>6</v>
      </c>
      <c r="B184" t="s">
        <v>93</v>
      </c>
      <c r="C184">
        <v>104</v>
      </c>
      <c r="D184" t="s">
        <v>17</v>
      </c>
      <c r="E184">
        <f t="shared" si="0"/>
        <v>21</v>
      </c>
      <c r="F184" s="17" t="str">
        <f>CONCATENATE(Table134614[[#This Row],[Alarm_Name]],Table134614[[#This Row],[Alm_Description]])</f>
        <v>Coded Alarm Triangle Individual 21</v>
      </c>
      <c r="G184" s="9"/>
    </row>
    <row r="185" spans="1:7" x14ac:dyDescent="0.25">
      <c r="A185" t="s">
        <v>6</v>
      </c>
      <c r="B185" t="s">
        <v>93</v>
      </c>
      <c r="C185">
        <v>105</v>
      </c>
      <c r="D185" t="s">
        <v>17</v>
      </c>
      <c r="E185">
        <f t="shared" si="0"/>
        <v>22</v>
      </c>
      <c r="F185" s="17" t="str">
        <f>CONCATENATE(Table134614[[#This Row],[Alarm_Name]],Table134614[[#This Row],[Alm_Description]])</f>
        <v>Coded Alarm Triangle Individual 22</v>
      </c>
      <c r="G185" s="9"/>
    </row>
    <row r="186" spans="1:7" x14ac:dyDescent="0.25">
      <c r="A186" t="s">
        <v>6</v>
      </c>
      <c r="B186" t="s">
        <v>93</v>
      </c>
      <c r="C186">
        <v>106</v>
      </c>
      <c r="D186" t="s">
        <v>17</v>
      </c>
      <c r="E186">
        <f t="shared" si="0"/>
        <v>23</v>
      </c>
      <c r="F186" s="17" t="str">
        <f>CONCATENATE(Table134614[[#This Row],[Alarm_Name]],Table134614[[#This Row],[Alm_Description]])</f>
        <v>Coded Alarm Triangle Individual 23</v>
      </c>
      <c r="G186" s="9"/>
    </row>
    <row r="187" spans="1:7" x14ac:dyDescent="0.25">
      <c r="A187" t="s">
        <v>6</v>
      </c>
      <c r="B187" t="s">
        <v>93</v>
      </c>
      <c r="C187">
        <v>107</v>
      </c>
      <c r="D187" t="s">
        <v>17</v>
      </c>
      <c r="E187">
        <f t="shared" si="0"/>
        <v>24</v>
      </c>
      <c r="F187" s="17" t="str">
        <f>CONCATENATE(Table134614[[#This Row],[Alarm_Name]],Table134614[[#This Row],[Alm_Description]])</f>
        <v>Coded Alarm Triangle Individual 24</v>
      </c>
      <c r="G187" s="9"/>
    </row>
    <row r="188" spans="1:7" x14ac:dyDescent="0.25">
      <c r="A188" t="s">
        <v>6</v>
      </c>
      <c r="B188" t="s">
        <v>93</v>
      </c>
      <c r="C188">
        <v>108</v>
      </c>
      <c r="D188" t="s">
        <v>17</v>
      </c>
      <c r="E188">
        <f t="shared" si="0"/>
        <v>25</v>
      </c>
      <c r="F188" s="17" t="str">
        <f>CONCATENATE(Table134614[[#This Row],[Alarm_Name]],Table134614[[#This Row],[Alm_Description]])</f>
        <v>Coded Alarm Triangle Individual 25</v>
      </c>
      <c r="G188" s="9"/>
    </row>
    <row r="189" spans="1:7" x14ac:dyDescent="0.25">
      <c r="A189" t="s">
        <v>6</v>
      </c>
      <c r="B189" t="s">
        <v>93</v>
      </c>
      <c r="C189">
        <v>109</v>
      </c>
      <c r="D189" t="s">
        <v>17</v>
      </c>
      <c r="E189">
        <f t="shared" si="0"/>
        <v>26</v>
      </c>
      <c r="F189" s="17" t="str">
        <f>CONCATENATE(Table134614[[#This Row],[Alarm_Name]],Table134614[[#This Row],[Alm_Description]])</f>
        <v>Coded Alarm Triangle Individual 26</v>
      </c>
      <c r="G189" s="9"/>
    </row>
    <row r="190" spans="1:7" x14ac:dyDescent="0.25">
      <c r="A190" t="s">
        <v>6</v>
      </c>
      <c r="B190" t="s">
        <v>93</v>
      </c>
      <c r="C190">
        <v>110</v>
      </c>
      <c r="D190" t="s">
        <v>17</v>
      </c>
      <c r="E190">
        <f t="shared" si="0"/>
        <v>27</v>
      </c>
      <c r="F190" s="17" t="str">
        <f>CONCATENATE(Table134614[[#This Row],[Alarm_Name]],Table134614[[#This Row],[Alm_Description]])</f>
        <v>Coded Alarm Triangle Individual 27</v>
      </c>
      <c r="G190" s="9"/>
    </row>
    <row r="191" spans="1:7" x14ac:dyDescent="0.25">
      <c r="A191" t="s">
        <v>6</v>
      </c>
      <c r="B191" t="s">
        <v>93</v>
      </c>
      <c r="C191">
        <v>111</v>
      </c>
      <c r="D191" t="s">
        <v>17</v>
      </c>
      <c r="E191">
        <f t="shared" si="0"/>
        <v>28</v>
      </c>
      <c r="F191" s="17" t="str">
        <f>CONCATENATE(Table134614[[#This Row],[Alarm_Name]],Table134614[[#This Row],[Alm_Description]])</f>
        <v>Coded Alarm Triangle Individual 28</v>
      </c>
      <c r="G191" s="9"/>
    </row>
    <row r="192" spans="1:7" x14ac:dyDescent="0.25">
      <c r="A192" t="s">
        <v>6</v>
      </c>
      <c r="B192" t="s">
        <v>93</v>
      </c>
      <c r="C192">
        <v>112</v>
      </c>
      <c r="D192" t="s">
        <v>17</v>
      </c>
      <c r="E192">
        <f t="shared" si="0"/>
        <v>29</v>
      </c>
      <c r="F192" s="17" t="str">
        <f>CONCATENATE(Table134614[[#This Row],[Alarm_Name]],Table134614[[#This Row],[Alm_Description]])</f>
        <v>Coded Alarm Triangle Individual 29</v>
      </c>
      <c r="G192" s="9"/>
    </row>
    <row r="193" spans="1:7" x14ac:dyDescent="0.25">
      <c r="A193" t="s">
        <v>6</v>
      </c>
      <c r="B193" t="s">
        <v>93</v>
      </c>
      <c r="C193">
        <v>113</v>
      </c>
      <c r="D193" t="s">
        <v>17</v>
      </c>
      <c r="E193">
        <f t="shared" si="0"/>
        <v>30</v>
      </c>
      <c r="F193" s="17" t="str">
        <f>CONCATENATE(Table134614[[#This Row],[Alarm_Name]],Table134614[[#This Row],[Alm_Description]])</f>
        <v>Coded Alarm Triangle Individual 30</v>
      </c>
      <c r="G193" s="9"/>
    </row>
    <row r="194" spans="1:7" x14ac:dyDescent="0.25">
      <c r="A194" t="s">
        <v>6</v>
      </c>
      <c r="B194" t="s">
        <v>93</v>
      </c>
      <c r="C194">
        <v>114</v>
      </c>
      <c r="D194" t="s">
        <v>17</v>
      </c>
      <c r="E194">
        <f t="shared" si="0"/>
        <v>31</v>
      </c>
      <c r="F194" s="17" t="str">
        <f>CONCATENATE(Table134614[[#This Row],[Alarm_Name]],Table134614[[#This Row],[Alm_Description]])</f>
        <v>Coded Alarm Triangle Individual 31</v>
      </c>
      <c r="G194" s="9"/>
    </row>
    <row r="195" spans="1:7" x14ac:dyDescent="0.25">
      <c r="A195" t="s">
        <v>6</v>
      </c>
      <c r="B195" t="s">
        <v>93</v>
      </c>
      <c r="C195">
        <v>115</v>
      </c>
      <c r="D195" t="s">
        <v>17</v>
      </c>
      <c r="E195">
        <f t="shared" si="0"/>
        <v>32</v>
      </c>
      <c r="F195" s="17" t="str">
        <f>CONCATENATE(Table134614[[#This Row],[Alarm_Name]],Table134614[[#This Row],[Alm_Description]])</f>
        <v>Coded Alarm Triangle Individual 32</v>
      </c>
      <c r="G195" s="9"/>
    </row>
    <row r="196" spans="1:7" x14ac:dyDescent="0.25">
      <c r="A196" t="s">
        <v>6</v>
      </c>
      <c r="B196" t="s">
        <v>93</v>
      </c>
      <c r="C196">
        <v>116</v>
      </c>
      <c r="D196" t="s">
        <v>17</v>
      </c>
      <c r="E196">
        <f t="shared" si="0"/>
        <v>33</v>
      </c>
      <c r="F196" s="17" t="str">
        <f>CONCATENATE(Table134614[[#This Row],[Alarm_Name]],Table134614[[#This Row],[Alm_Description]])</f>
        <v>Coded Alarm Triangle Individual 33</v>
      </c>
      <c r="G196" s="9"/>
    </row>
    <row r="197" spans="1:7" x14ac:dyDescent="0.25">
      <c r="A197" t="s">
        <v>6</v>
      </c>
      <c r="B197" t="s">
        <v>93</v>
      </c>
      <c r="C197">
        <v>117</v>
      </c>
      <c r="D197" t="s">
        <v>17</v>
      </c>
      <c r="E197">
        <f t="shared" si="0"/>
        <v>34</v>
      </c>
      <c r="F197" s="17" t="str">
        <f>CONCATENATE(Table134614[[#This Row],[Alarm_Name]],Table134614[[#This Row],[Alm_Description]])</f>
        <v>Coded Alarm Triangle Individual 34</v>
      </c>
      <c r="G197" s="9"/>
    </row>
    <row r="198" spans="1:7" x14ac:dyDescent="0.25">
      <c r="A198" t="s">
        <v>6</v>
      </c>
      <c r="B198" t="s">
        <v>93</v>
      </c>
      <c r="C198">
        <v>118</v>
      </c>
      <c r="D198" t="s">
        <v>17</v>
      </c>
      <c r="E198">
        <f t="shared" si="0"/>
        <v>35</v>
      </c>
      <c r="F198" s="17" t="str">
        <f>CONCATENATE(Table134614[[#This Row],[Alarm_Name]],Table134614[[#This Row],[Alm_Description]])</f>
        <v>Coded Alarm Triangle Individual 35</v>
      </c>
      <c r="G198" s="9"/>
    </row>
    <row r="199" spans="1:7" x14ac:dyDescent="0.25">
      <c r="A199" t="s">
        <v>6</v>
      </c>
      <c r="B199" t="s">
        <v>93</v>
      </c>
      <c r="C199">
        <v>119</v>
      </c>
      <c r="D199" t="s">
        <v>17</v>
      </c>
      <c r="E199">
        <f t="shared" si="0"/>
        <v>36</v>
      </c>
      <c r="F199" s="17" t="str">
        <f>CONCATENATE(Table134614[[#This Row],[Alarm_Name]],Table134614[[#This Row],[Alm_Description]])</f>
        <v>Coded Alarm Triangle Individual 36</v>
      </c>
      <c r="G199" s="9"/>
    </row>
    <row r="200" spans="1:7" x14ac:dyDescent="0.25">
      <c r="A200" t="s">
        <v>6</v>
      </c>
      <c r="B200" t="s">
        <v>93</v>
      </c>
      <c r="C200">
        <v>120</v>
      </c>
      <c r="D200" t="s">
        <v>17</v>
      </c>
      <c r="E200">
        <f t="shared" si="0"/>
        <v>37</v>
      </c>
      <c r="F200" s="17" t="str">
        <f>CONCATENATE(Table134614[[#This Row],[Alarm_Name]],Table134614[[#This Row],[Alm_Description]])</f>
        <v>Coded Alarm Triangle Individual 37</v>
      </c>
      <c r="G200" s="9"/>
    </row>
    <row r="201" spans="1:7" x14ac:dyDescent="0.25">
      <c r="A201" t="s">
        <v>6</v>
      </c>
      <c r="B201" t="s">
        <v>93</v>
      </c>
      <c r="C201">
        <v>121</v>
      </c>
      <c r="D201" t="s">
        <v>17</v>
      </c>
      <c r="E201">
        <f t="shared" si="0"/>
        <v>38</v>
      </c>
      <c r="F201" s="17" t="str">
        <f>CONCATENATE(Table134614[[#This Row],[Alarm_Name]],Table134614[[#This Row],[Alm_Description]])</f>
        <v>Coded Alarm Triangle Individual 38</v>
      </c>
      <c r="G201" s="9"/>
    </row>
    <row r="202" spans="1:7" x14ac:dyDescent="0.25">
      <c r="A202" t="s">
        <v>6</v>
      </c>
      <c r="B202" t="s">
        <v>93</v>
      </c>
      <c r="C202">
        <v>122</v>
      </c>
      <c r="D202" t="s">
        <v>17</v>
      </c>
      <c r="E202">
        <f t="shared" si="0"/>
        <v>39</v>
      </c>
      <c r="F202" s="17" t="str">
        <f>CONCATENATE(Table134614[[#This Row],[Alarm_Name]],Table134614[[#This Row],[Alm_Description]])</f>
        <v>Coded Alarm Triangle Individual 39</v>
      </c>
      <c r="G202" s="9"/>
    </row>
    <row r="203" spans="1:7" x14ac:dyDescent="0.25">
      <c r="A203" t="s">
        <v>6</v>
      </c>
      <c r="B203" t="s">
        <v>93</v>
      </c>
      <c r="C203">
        <v>123</v>
      </c>
      <c r="D203" t="s">
        <v>17</v>
      </c>
      <c r="E203">
        <f t="shared" si="0"/>
        <v>40</v>
      </c>
      <c r="F203" s="17" t="str">
        <f>CONCATENATE(Table134614[[#This Row],[Alarm_Name]],Table134614[[#This Row],[Alm_Description]])</f>
        <v>Coded Alarm Triangle Individual 40</v>
      </c>
      <c r="G203" s="9"/>
    </row>
    <row r="204" spans="1:7" x14ac:dyDescent="0.25">
      <c r="A204" t="s">
        <v>6</v>
      </c>
      <c r="B204" t="s">
        <v>93</v>
      </c>
      <c r="C204">
        <v>124</v>
      </c>
      <c r="D204" t="s">
        <v>17</v>
      </c>
      <c r="E204">
        <f t="shared" si="0"/>
        <v>41</v>
      </c>
      <c r="F204" s="17" t="str">
        <f>CONCATENATE(Table134614[[#This Row],[Alarm_Name]],Table134614[[#This Row],[Alm_Description]])</f>
        <v>Coded Alarm Triangle Individual 41</v>
      </c>
      <c r="G204" s="9"/>
    </row>
    <row r="205" spans="1:7" x14ac:dyDescent="0.25">
      <c r="A205" t="s">
        <v>6</v>
      </c>
      <c r="B205" t="s">
        <v>93</v>
      </c>
      <c r="C205">
        <v>125</v>
      </c>
      <c r="D205" t="s">
        <v>17</v>
      </c>
      <c r="E205">
        <f t="shared" si="0"/>
        <v>42</v>
      </c>
      <c r="F205" s="17" t="str">
        <f>CONCATENATE(Table134614[[#This Row],[Alarm_Name]],Table134614[[#This Row],[Alm_Description]])</f>
        <v>Coded Alarm Triangle Individual 42</v>
      </c>
      <c r="G205" s="9"/>
    </row>
    <row r="206" spans="1:7" x14ac:dyDescent="0.25">
      <c r="A206" t="s">
        <v>6</v>
      </c>
      <c r="B206" t="s">
        <v>93</v>
      </c>
      <c r="C206">
        <v>126</v>
      </c>
      <c r="D206" t="s">
        <v>17</v>
      </c>
      <c r="E206">
        <f t="shared" si="0"/>
        <v>43</v>
      </c>
      <c r="F206" s="17" t="str">
        <f>CONCATENATE(Table134614[[#This Row],[Alarm_Name]],Table134614[[#This Row],[Alm_Description]])</f>
        <v>Coded Alarm Triangle Individual 43</v>
      </c>
      <c r="G206" s="9"/>
    </row>
    <row r="207" spans="1:7" x14ac:dyDescent="0.25">
      <c r="A207" t="s">
        <v>6</v>
      </c>
      <c r="B207" t="s">
        <v>93</v>
      </c>
      <c r="C207">
        <v>127</v>
      </c>
      <c r="D207" t="s">
        <v>17</v>
      </c>
      <c r="E207">
        <f t="shared" si="0"/>
        <v>44</v>
      </c>
      <c r="F207" s="17" t="str">
        <f>CONCATENATE(Table134614[[#This Row],[Alarm_Name]],Table134614[[#This Row],[Alm_Description]])</f>
        <v>Coded Alarm Triangle Individual 44</v>
      </c>
      <c r="G207" s="9"/>
    </row>
    <row r="208" spans="1:7" x14ac:dyDescent="0.25">
      <c r="A208" t="s">
        <v>6</v>
      </c>
      <c r="B208" t="s">
        <v>93</v>
      </c>
      <c r="C208">
        <v>128</v>
      </c>
      <c r="D208" t="s">
        <v>17</v>
      </c>
      <c r="E208">
        <f t="shared" si="0"/>
        <v>45</v>
      </c>
      <c r="F208" s="17" t="str">
        <f>CONCATENATE(Table134614[[#This Row],[Alarm_Name]],Table134614[[#This Row],[Alm_Description]])</f>
        <v>Coded Alarm Triangle Individual 45</v>
      </c>
      <c r="G208" s="9"/>
    </row>
    <row r="209" spans="1:7" x14ac:dyDescent="0.25">
      <c r="A209" t="s">
        <v>6</v>
      </c>
      <c r="B209" t="s">
        <v>93</v>
      </c>
      <c r="C209">
        <v>129</v>
      </c>
      <c r="D209" t="s">
        <v>17</v>
      </c>
      <c r="E209">
        <f t="shared" si="0"/>
        <v>46</v>
      </c>
      <c r="F209" s="17" t="str">
        <f>CONCATENATE(Table134614[[#This Row],[Alarm_Name]],Table134614[[#This Row],[Alm_Description]])</f>
        <v>Coded Alarm Triangle Individual 46</v>
      </c>
      <c r="G209" s="9"/>
    </row>
    <row r="210" spans="1:7" x14ac:dyDescent="0.25">
      <c r="A210" t="s">
        <v>6</v>
      </c>
      <c r="B210" t="s">
        <v>93</v>
      </c>
      <c r="C210">
        <v>130</v>
      </c>
      <c r="D210" t="s">
        <v>17</v>
      </c>
      <c r="E210">
        <f t="shared" si="0"/>
        <v>47</v>
      </c>
      <c r="F210" s="17" t="str">
        <f>CONCATENATE(Table134614[[#This Row],[Alarm_Name]],Table134614[[#This Row],[Alm_Description]])</f>
        <v>Coded Alarm Triangle Individual 47</v>
      </c>
      <c r="G210" s="9"/>
    </row>
    <row r="211" spans="1:7" x14ac:dyDescent="0.25">
      <c r="A211" t="s">
        <v>6</v>
      </c>
      <c r="B211" t="s">
        <v>93</v>
      </c>
      <c r="C211">
        <v>131</v>
      </c>
      <c r="D211" t="s">
        <v>17</v>
      </c>
      <c r="E211">
        <f t="shared" si="0"/>
        <v>48</v>
      </c>
      <c r="F211" s="17" t="str">
        <f>CONCATENATE(Table134614[[#This Row],[Alarm_Name]],Table134614[[#This Row],[Alm_Description]])</f>
        <v>Coded Alarm Triangle Individual 48</v>
      </c>
      <c r="G211" s="9"/>
    </row>
    <row r="212" spans="1:7" x14ac:dyDescent="0.25">
      <c r="A212" t="s">
        <v>6</v>
      </c>
      <c r="B212" t="s">
        <v>93</v>
      </c>
      <c r="C212">
        <v>132</v>
      </c>
      <c r="D212" t="s">
        <v>17</v>
      </c>
      <c r="E212">
        <f t="shared" si="0"/>
        <v>49</v>
      </c>
      <c r="F212" s="17" t="str">
        <f>CONCATENATE(Table134614[[#This Row],[Alarm_Name]],Table134614[[#This Row],[Alm_Description]])</f>
        <v>Coded Alarm Triangle Individual 49</v>
      </c>
      <c r="G212" s="9"/>
    </row>
    <row r="213" spans="1:7" x14ac:dyDescent="0.25">
      <c r="A213" t="s">
        <v>6</v>
      </c>
      <c r="B213" t="s">
        <v>93</v>
      </c>
      <c r="C213">
        <v>133</v>
      </c>
      <c r="D213" t="s">
        <v>17</v>
      </c>
      <c r="E213">
        <f t="shared" si="0"/>
        <v>50</v>
      </c>
      <c r="F213" s="17" t="str">
        <f>CONCATENATE(Table134614[[#This Row],[Alarm_Name]],Table134614[[#This Row],[Alm_Description]])</f>
        <v>Coded Alarm Triangle Individual 50</v>
      </c>
      <c r="G213" s="9"/>
    </row>
    <row r="214" spans="1:7" x14ac:dyDescent="0.25">
      <c r="A214" t="s">
        <v>6</v>
      </c>
      <c r="B214" t="s">
        <v>93</v>
      </c>
      <c r="C214">
        <v>134</v>
      </c>
      <c r="D214" t="s">
        <v>17</v>
      </c>
      <c r="E214">
        <f t="shared" si="0"/>
        <v>51</v>
      </c>
      <c r="F214" s="17" t="str">
        <f>CONCATENATE(Table134614[[#This Row],[Alarm_Name]],Table134614[[#This Row],[Alm_Description]])</f>
        <v>Coded Alarm Triangle Individual 51</v>
      </c>
      <c r="G214" s="9"/>
    </row>
    <row r="215" spans="1:7" x14ac:dyDescent="0.25">
      <c r="A215" t="s">
        <v>6</v>
      </c>
      <c r="B215" t="s">
        <v>93</v>
      </c>
      <c r="C215">
        <v>135</v>
      </c>
      <c r="D215" t="s">
        <v>17</v>
      </c>
      <c r="E215">
        <f t="shared" si="0"/>
        <v>52</v>
      </c>
      <c r="F215" s="17" t="str">
        <f>CONCATENATE(Table134614[[#This Row],[Alarm_Name]],Table134614[[#This Row],[Alm_Description]])</f>
        <v>Coded Alarm Triangle Individual 52</v>
      </c>
      <c r="G215" s="9"/>
    </row>
    <row r="216" spans="1:7" x14ac:dyDescent="0.25">
      <c r="A216" t="s">
        <v>6</v>
      </c>
      <c r="B216" t="s">
        <v>93</v>
      </c>
      <c r="C216">
        <v>136</v>
      </c>
      <c r="D216" t="s">
        <v>17</v>
      </c>
      <c r="E216">
        <f t="shared" si="0"/>
        <v>53</v>
      </c>
      <c r="F216" s="17" t="str">
        <f>CONCATENATE(Table134614[[#This Row],[Alarm_Name]],Table134614[[#This Row],[Alm_Description]])</f>
        <v>Coded Alarm Triangle Individual 53</v>
      </c>
      <c r="G216" s="9"/>
    </row>
    <row r="217" spans="1:7" x14ac:dyDescent="0.25">
      <c r="A217" t="s">
        <v>6</v>
      </c>
      <c r="B217" t="s">
        <v>93</v>
      </c>
      <c r="C217">
        <v>137</v>
      </c>
      <c r="D217" t="s">
        <v>17</v>
      </c>
      <c r="E217">
        <f t="shared" si="0"/>
        <v>54</v>
      </c>
      <c r="F217" s="17" t="str">
        <f>CONCATENATE(Table134614[[#This Row],[Alarm_Name]],Table134614[[#This Row],[Alm_Description]])</f>
        <v>Coded Alarm Triangle Individual 54</v>
      </c>
      <c r="G217" s="9"/>
    </row>
    <row r="218" spans="1:7" x14ac:dyDescent="0.25">
      <c r="A218" t="s">
        <v>6</v>
      </c>
      <c r="B218" t="s">
        <v>93</v>
      </c>
      <c r="C218">
        <v>138</v>
      </c>
      <c r="D218" t="s">
        <v>17</v>
      </c>
      <c r="E218">
        <f t="shared" si="0"/>
        <v>55</v>
      </c>
      <c r="F218" s="17" t="str">
        <f>CONCATENATE(Table134614[[#This Row],[Alarm_Name]],Table134614[[#This Row],[Alm_Description]])</f>
        <v>Coded Alarm Triangle Individual 55</v>
      </c>
      <c r="G218" s="9"/>
    </row>
    <row r="219" spans="1:7" x14ac:dyDescent="0.25">
      <c r="A219" t="s">
        <v>6</v>
      </c>
      <c r="B219" t="s">
        <v>93</v>
      </c>
      <c r="C219">
        <v>139</v>
      </c>
      <c r="D219" t="s">
        <v>17</v>
      </c>
      <c r="E219">
        <f t="shared" si="0"/>
        <v>56</v>
      </c>
      <c r="F219" s="17" t="str">
        <f>CONCATENATE(Table134614[[#This Row],[Alarm_Name]],Table134614[[#This Row],[Alm_Description]])</f>
        <v>Coded Alarm Triangle Individual 56</v>
      </c>
      <c r="G219" s="9"/>
    </row>
    <row r="220" spans="1:7" x14ac:dyDescent="0.25">
      <c r="A220" t="s">
        <v>6</v>
      </c>
      <c r="B220" t="s">
        <v>93</v>
      </c>
      <c r="C220">
        <v>140</v>
      </c>
      <c r="D220" t="s">
        <v>17</v>
      </c>
      <c r="E220">
        <f t="shared" si="0"/>
        <v>57</v>
      </c>
      <c r="F220" s="17" t="str">
        <f>CONCATENATE(Table134614[[#This Row],[Alarm_Name]],Table134614[[#This Row],[Alm_Description]])</f>
        <v>Coded Alarm Triangle Individual 57</v>
      </c>
      <c r="G220" s="9"/>
    </row>
    <row r="221" spans="1:7" x14ac:dyDescent="0.25">
      <c r="A221" t="s">
        <v>6</v>
      </c>
      <c r="B221" t="s">
        <v>93</v>
      </c>
      <c r="C221">
        <v>141</v>
      </c>
      <c r="D221" t="s">
        <v>17</v>
      </c>
      <c r="E221">
        <f t="shared" si="0"/>
        <v>58</v>
      </c>
      <c r="F221" s="17" t="str">
        <f>CONCATENATE(Table134614[[#This Row],[Alarm_Name]],Table134614[[#This Row],[Alm_Description]])</f>
        <v>Coded Alarm Triangle Individual 58</v>
      </c>
      <c r="G221" s="9"/>
    </row>
    <row r="222" spans="1:7" x14ac:dyDescent="0.25">
      <c r="A222" t="s">
        <v>6</v>
      </c>
      <c r="B222" t="s">
        <v>93</v>
      </c>
      <c r="C222">
        <v>142</v>
      </c>
      <c r="D222" t="s">
        <v>17</v>
      </c>
      <c r="E222">
        <f t="shared" si="0"/>
        <v>59</v>
      </c>
      <c r="F222" s="17" t="str">
        <f>CONCATENATE(Table134614[[#This Row],[Alarm_Name]],Table134614[[#This Row],[Alm_Description]])</f>
        <v>Coded Alarm Triangle Individual 59</v>
      </c>
      <c r="G222" s="9"/>
    </row>
    <row r="223" spans="1:7" x14ac:dyDescent="0.25">
      <c r="A223" t="s">
        <v>6</v>
      </c>
      <c r="B223" t="s">
        <v>93</v>
      </c>
      <c r="C223">
        <v>143</v>
      </c>
      <c r="D223" t="s">
        <v>17</v>
      </c>
      <c r="E223">
        <f t="shared" si="0"/>
        <v>60</v>
      </c>
      <c r="F223" s="17" t="str">
        <f>CONCATENATE(Table134614[[#This Row],[Alarm_Name]],Table134614[[#This Row],[Alm_Description]])</f>
        <v>Coded Alarm Triangle Individual 60</v>
      </c>
      <c r="G223" s="9"/>
    </row>
    <row r="224" spans="1:7" x14ac:dyDescent="0.25">
      <c r="A224" t="s">
        <v>6</v>
      </c>
      <c r="B224" t="s">
        <v>93</v>
      </c>
      <c r="C224">
        <v>144</v>
      </c>
      <c r="D224" t="s">
        <v>17</v>
      </c>
      <c r="E224">
        <f t="shared" si="0"/>
        <v>61</v>
      </c>
      <c r="F224" s="17" t="str">
        <f>CONCATENATE(Table134614[[#This Row],[Alarm_Name]],Table134614[[#This Row],[Alm_Description]])</f>
        <v>Coded Alarm Triangle Individual 61</v>
      </c>
      <c r="G224" s="9"/>
    </row>
    <row r="225" spans="1:7" x14ac:dyDescent="0.25">
      <c r="A225" t="s">
        <v>6</v>
      </c>
      <c r="B225" t="s">
        <v>93</v>
      </c>
      <c r="C225">
        <v>145</v>
      </c>
      <c r="D225" t="s">
        <v>17</v>
      </c>
      <c r="E225">
        <f t="shared" si="0"/>
        <v>62</v>
      </c>
      <c r="F225" s="17" t="str">
        <f>CONCATENATE(Table134614[[#This Row],[Alarm_Name]],Table134614[[#This Row],[Alm_Description]])</f>
        <v>Coded Alarm Triangle Individual 62</v>
      </c>
      <c r="G225" s="9"/>
    </row>
    <row r="226" spans="1:7" x14ac:dyDescent="0.25">
      <c r="A226" t="s">
        <v>6</v>
      </c>
      <c r="B226" t="s">
        <v>93</v>
      </c>
      <c r="C226">
        <v>146</v>
      </c>
      <c r="D226" t="s">
        <v>17</v>
      </c>
      <c r="E226">
        <f t="shared" si="0"/>
        <v>63</v>
      </c>
      <c r="F226" s="17" t="str">
        <f>CONCATENATE(Table134614[[#This Row],[Alarm_Name]],Table134614[[#This Row],[Alm_Description]])</f>
        <v>Coded Alarm Triangle Individual 63</v>
      </c>
      <c r="G226" s="9"/>
    </row>
    <row r="227" spans="1:7" x14ac:dyDescent="0.25">
      <c r="A227" t="s">
        <v>6</v>
      </c>
      <c r="B227" t="s">
        <v>93</v>
      </c>
      <c r="C227">
        <v>147</v>
      </c>
      <c r="D227" t="s">
        <v>17</v>
      </c>
      <c r="E227">
        <f t="shared" si="0"/>
        <v>64</v>
      </c>
      <c r="F227" s="17" t="str">
        <f>CONCATENATE(Table134614[[#This Row],[Alarm_Name]],Table134614[[#This Row],[Alm_Description]])</f>
        <v>Coded Alarm Triangle Individual 64</v>
      </c>
      <c r="G227" s="9"/>
    </row>
    <row r="228" spans="1:7" x14ac:dyDescent="0.25">
      <c r="A228" t="s">
        <v>6</v>
      </c>
      <c r="B228" t="s">
        <v>93</v>
      </c>
      <c r="C228">
        <v>148</v>
      </c>
      <c r="D228" t="s">
        <v>17</v>
      </c>
      <c r="E228">
        <f t="shared" si="0"/>
        <v>65</v>
      </c>
      <c r="F228" s="17" t="str">
        <f>CONCATENATE(Table134614[[#This Row],[Alarm_Name]],Table134614[[#This Row],[Alm_Description]])</f>
        <v>Coded Alarm Triangle Individual 65</v>
      </c>
      <c r="G228" s="9"/>
    </row>
    <row r="229" spans="1:7" x14ac:dyDescent="0.25">
      <c r="A229" t="s">
        <v>6</v>
      </c>
      <c r="B229" t="s">
        <v>93</v>
      </c>
      <c r="C229">
        <v>149</v>
      </c>
      <c r="D229" t="s">
        <v>17</v>
      </c>
      <c r="E229">
        <f t="shared" si="0"/>
        <v>66</v>
      </c>
      <c r="F229" s="17" t="str">
        <f>CONCATENATE(Table134614[[#This Row],[Alarm_Name]],Table134614[[#This Row],[Alm_Description]])</f>
        <v>Coded Alarm Triangle Individual 66</v>
      </c>
      <c r="G229" s="9"/>
    </row>
    <row r="230" spans="1:7" x14ac:dyDescent="0.25">
      <c r="A230" t="s">
        <v>6</v>
      </c>
      <c r="B230" t="s">
        <v>93</v>
      </c>
      <c r="C230">
        <v>150</v>
      </c>
      <c r="D230" t="s">
        <v>17</v>
      </c>
      <c r="E230">
        <f t="shared" ref="E230:E245" si="1">E229+1</f>
        <v>67</v>
      </c>
      <c r="F230" s="17" t="str">
        <f>CONCATENATE(Table134614[[#This Row],[Alarm_Name]],Table134614[[#This Row],[Alm_Description]])</f>
        <v>Coded Alarm Triangle Individual 67</v>
      </c>
      <c r="G230" s="9"/>
    </row>
    <row r="231" spans="1:7" x14ac:dyDescent="0.25">
      <c r="A231" t="s">
        <v>6</v>
      </c>
      <c r="B231" t="s">
        <v>93</v>
      </c>
      <c r="C231">
        <v>151</v>
      </c>
      <c r="D231" t="s">
        <v>17</v>
      </c>
      <c r="E231">
        <f t="shared" si="1"/>
        <v>68</v>
      </c>
      <c r="F231" s="17" t="str">
        <f>CONCATENATE(Table134614[[#This Row],[Alarm_Name]],Table134614[[#This Row],[Alm_Description]])</f>
        <v>Coded Alarm Triangle Individual 68</v>
      </c>
      <c r="G231" s="9"/>
    </row>
    <row r="232" spans="1:7" x14ac:dyDescent="0.25">
      <c r="A232" t="s">
        <v>6</v>
      </c>
      <c r="B232" t="s">
        <v>93</v>
      </c>
      <c r="C232">
        <v>152</v>
      </c>
      <c r="D232" t="s">
        <v>17</v>
      </c>
      <c r="E232">
        <f t="shared" si="1"/>
        <v>69</v>
      </c>
      <c r="F232" s="17" t="str">
        <f>CONCATENATE(Table134614[[#This Row],[Alarm_Name]],Table134614[[#This Row],[Alm_Description]])</f>
        <v>Coded Alarm Triangle Individual 69</v>
      </c>
      <c r="G232" s="9"/>
    </row>
    <row r="233" spans="1:7" x14ac:dyDescent="0.25">
      <c r="A233" t="s">
        <v>6</v>
      </c>
      <c r="B233" t="s">
        <v>93</v>
      </c>
      <c r="C233">
        <v>153</v>
      </c>
      <c r="D233" t="s">
        <v>17</v>
      </c>
      <c r="E233">
        <f t="shared" si="1"/>
        <v>70</v>
      </c>
      <c r="F233" s="17" t="str">
        <f>CONCATENATE(Table134614[[#This Row],[Alarm_Name]],Table134614[[#This Row],[Alm_Description]])</f>
        <v>Coded Alarm Triangle Individual 70</v>
      </c>
      <c r="G233" s="9"/>
    </row>
    <row r="234" spans="1:7" x14ac:dyDescent="0.25">
      <c r="A234" t="s">
        <v>6</v>
      </c>
      <c r="B234" t="s">
        <v>93</v>
      </c>
      <c r="C234">
        <v>154</v>
      </c>
      <c r="D234" t="s">
        <v>17</v>
      </c>
      <c r="E234">
        <f t="shared" si="1"/>
        <v>71</v>
      </c>
      <c r="F234" s="17" t="str">
        <f>CONCATENATE(Table134614[[#This Row],[Alarm_Name]],Table134614[[#This Row],[Alm_Description]])</f>
        <v>Coded Alarm Triangle Individual 71</v>
      </c>
      <c r="G234" s="9"/>
    </row>
    <row r="235" spans="1:7" x14ac:dyDescent="0.25">
      <c r="A235" t="s">
        <v>6</v>
      </c>
      <c r="B235" t="s">
        <v>93</v>
      </c>
      <c r="C235">
        <v>155</v>
      </c>
      <c r="D235" t="s">
        <v>17</v>
      </c>
      <c r="E235">
        <f t="shared" si="1"/>
        <v>72</v>
      </c>
      <c r="F235" s="17" t="str">
        <f>CONCATENATE(Table134614[[#This Row],[Alarm_Name]],Table134614[[#This Row],[Alm_Description]])</f>
        <v>Coded Alarm Triangle Individual 72</v>
      </c>
      <c r="G235" s="9"/>
    </row>
    <row r="236" spans="1:7" x14ac:dyDescent="0.25">
      <c r="A236" t="s">
        <v>6</v>
      </c>
      <c r="B236" t="s">
        <v>93</v>
      </c>
      <c r="C236">
        <v>156</v>
      </c>
      <c r="D236" t="s">
        <v>17</v>
      </c>
      <c r="E236">
        <f t="shared" si="1"/>
        <v>73</v>
      </c>
      <c r="F236" s="17" t="str">
        <f>CONCATENATE(Table134614[[#This Row],[Alarm_Name]],Table134614[[#This Row],[Alm_Description]])</f>
        <v>Coded Alarm Triangle Individual 73</v>
      </c>
      <c r="G236" s="9"/>
    </row>
    <row r="237" spans="1:7" x14ac:dyDescent="0.25">
      <c r="A237" t="s">
        <v>6</v>
      </c>
      <c r="B237" t="s">
        <v>93</v>
      </c>
      <c r="C237">
        <v>157</v>
      </c>
      <c r="D237" t="s">
        <v>17</v>
      </c>
      <c r="E237">
        <f t="shared" si="1"/>
        <v>74</v>
      </c>
      <c r="F237" s="17" t="str">
        <f>CONCATENATE(Table134614[[#This Row],[Alarm_Name]],Table134614[[#This Row],[Alm_Description]])</f>
        <v>Coded Alarm Triangle Individual 74</v>
      </c>
      <c r="G237" s="9"/>
    </row>
    <row r="238" spans="1:7" x14ac:dyDescent="0.25">
      <c r="A238" t="s">
        <v>6</v>
      </c>
      <c r="B238" t="s">
        <v>93</v>
      </c>
      <c r="C238">
        <v>158</v>
      </c>
      <c r="D238" t="s">
        <v>17</v>
      </c>
      <c r="E238">
        <f t="shared" si="1"/>
        <v>75</v>
      </c>
      <c r="F238" s="17" t="str">
        <f>CONCATENATE(Table134614[[#This Row],[Alarm_Name]],Table134614[[#This Row],[Alm_Description]])</f>
        <v>Coded Alarm Triangle Individual 75</v>
      </c>
      <c r="G238" s="9"/>
    </row>
    <row r="239" spans="1:7" x14ac:dyDescent="0.25">
      <c r="A239" t="s">
        <v>6</v>
      </c>
      <c r="B239" t="s">
        <v>93</v>
      </c>
      <c r="C239">
        <v>159</v>
      </c>
      <c r="D239" t="s">
        <v>17</v>
      </c>
      <c r="E239">
        <f t="shared" si="1"/>
        <v>76</v>
      </c>
      <c r="F239" s="17" t="str">
        <f>CONCATENATE(Table134614[[#This Row],[Alarm_Name]],Table134614[[#This Row],[Alm_Description]])</f>
        <v>Coded Alarm Triangle Individual 76</v>
      </c>
      <c r="G239" s="9"/>
    </row>
    <row r="240" spans="1:7" x14ac:dyDescent="0.25">
      <c r="A240" t="s">
        <v>6</v>
      </c>
      <c r="B240" t="s">
        <v>93</v>
      </c>
      <c r="C240">
        <v>160</v>
      </c>
      <c r="D240" t="s">
        <v>17</v>
      </c>
      <c r="E240">
        <f t="shared" si="1"/>
        <v>77</v>
      </c>
      <c r="F240" s="17" t="str">
        <f>CONCATENATE(Table134614[[#This Row],[Alarm_Name]],Table134614[[#This Row],[Alm_Description]])</f>
        <v>Coded Alarm Triangle Individual 77</v>
      </c>
      <c r="G240" s="9"/>
    </row>
    <row r="241" spans="1:7" x14ac:dyDescent="0.25">
      <c r="A241" t="s">
        <v>6</v>
      </c>
      <c r="B241" t="s">
        <v>93</v>
      </c>
      <c r="C241">
        <v>161</v>
      </c>
      <c r="D241" t="s">
        <v>17</v>
      </c>
      <c r="E241">
        <f t="shared" si="1"/>
        <v>78</v>
      </c>
      <c r="F241" s="17" t="str">
        <f>CONCATENATE(Table134614[[#This Row],[Alarm_Name]],Table134614[[#This Row],[Alm_Description]])</f>
        <v>Coded Alarm Triangle Individual 78</v>
      </c>
      <c r="G241" s="9"/>
    </row>
    <row r="242" spans="1:7" x14ac:dyDescent="0.25">
      <c r="A242" t="s">
        <v>6</v>
      </c>
      <c r="B242" t="s">
        <v>93</v>
      </c>
      <c r="C242">
        <v>162</v>
      </c>
      <c r="D242" t="s">
        <v>17</v>
      </c>
      <c r="E242">
        <f t="shared" si="1"/>
        <v>79</v>
      </c>
      <c r="F242" s="17" t="str">
        <f>CONCATENATE(Table134614[[#This Row],[Alarm_Name]],Table134614[[#This Row],[Alm_Description]])</f>
        <v>Coded Alarm Triangle Individual 79</v>
      </c>
      <c r="G242" s="9"/>
    </row>
    <row r="243" spans="1:7" x14ac:dyDescent="0.25">
      <c r="A243" t="s">
        <v>6</v>
      </c>
      <c r="B243" t="s">
        <v>93</v>
      </c>
      <c r="C243">
        <v>163</v>
      </c>
      <c r="D243" t="s">
        <v>17</v>
      </c>
      <c r="E243">
        <f t="shared" si="1"/>
        <v>80</v>
      </c>
      <c r="F243" s="17" t="str">
        <f>CONCATENATE(Table134614[[#This Row],[Alarm_Name]],Table134614[[#This Row],[Alm_Description]])</f>
        <v>Coded Alarm Triangle Individual 80</v>
      </c>
      <c r="G243" s="9"/>
    </row>
    <row r="244" spans="1:7" x14ac:dyDescent="0.25">
      <c r="A244" t="s">
        <v>6</v>
      </c>
      <c r="B244" t="s">
        <v>93</v>
      </c>
      <c r="C244">
        <v>164</v>
      </c>
      <c r="D244" t="s">
        <v>17</v>
      </c>
      <c r="E244">
        <f t="shared" si="1"/>
        <v>81</v>
      </c>
      <c r="F244" s="17" t="str">
        <f>CONCATENATE(Table134614[[#This Row],[Alarm_Name]],Table134614[[#This Row],[Alm_Description]])</f>
        <v>Coded Alarm Triangle Individual 81</v>
      </c>
      <c r="G244" s="9"/>
    </row>
    <row r="245" spans="1:7" x14ac:dyDescent="0.25">
      <c r="A245" t="s">
        <v>7</v>
      </c>
      <c r="D245" t="s">
        <v>17</v>
      </c>
      <c r="E245">
        <f t="shared" si="1"/>
        <v>82</v>
      </c>
      <c r="F245" s="17" t="str">
        <f>CONCATENATE(Table134614[[#This Row],[Alarm_Name]],Table134614[[#This Row],[Alm_Description]])</f>
        <v>Coded Alarm Triangle Individual 82</v>
      </c>
      <c r="G245" s="9"/>
    </row>
    <row r="246" spans="1:7" x14ac:dyDescent="0.25">
      <c r="F246" s="16" t="str">
        <f>CONCATENATE(Table134614[[#This Row],[Alarm_Name]],Table134614[[#This Row],[Alm_Description]])</f>
        <v/>
      </c>
      <c r="G246" s="9"/>
    </row>
    <row r="247" spans="1:7" x14ac:dyDescent="0.25">
      <c r="F247" s="16" t="str">
        <f>CONCATENATE(Table134614[[#This Row],[Alarm_Name]],Table134614[[#This Row],[Alm_Description]])</f>
        <v/>
      </c>
      <c r="G247" s="9"/>
    </row>
    <row r="248" spans="1:7" x14ac:dyDescent="0.25">
      <c r="F248" s="16" t="str">
        <f>CONCATENATE(Table134614[[#This Row],[Alarm_Name]],Table134614[[#This Row],[Alm_Description]])</f>
        <v/>
      </c>
      <c r="G248" s="9" t="str">
        <f>CONCATENATE(Table134614[[#This Row],[Alarm_Name]],Table134614[[#This Row],[Alm_Description]])</f>
        <v/>
      </c>
    </row>
    <row r="249" spans="1:7" x14ac:dyDescent="0.25">
      <c r="F249" s="16" t="str">
        <f>CONCATENATE(Table134614[[#This Row],[Alarm_Name]],Table134614[[#This Row],[Alm_Description]])</f>
        <v/>
      </c>
      <c r="G249" s="9" t="str">
        <f>CONCATENATE(Table134614[[#This Row],[Alarm_Name]],Table134614[[#This Row],[Alm_Description]])</f>
        <v/>
      </c>
    </row>
    <row r="250" spans="1:7" x14ac:dyDescent="0.25">
      <c r="F250" s="16" t="str">
        <f>CONCATENATE(Table134614[[#This Row],[Alarm_Name]],Table134614[[#This Row],[Alm_Description]])</f>
        <v/>
      </c>
      <c r="G250" s="9" t="str">
        <f>CONCATENATE(Table134614[[#This Row],[Alarm_Name]],Table134614[[#This Row],[Alm_Description]])</f>
        <v/>
      </c>
    </row>
    <row r="251" spans="1:7" x14ac:dyDescent="0.25">
      <c r="F251" s="16" t="str">
        <f>CONCATENATE(Table134614[[#This Row],[Alarm_Name]],Table134614[[#This Row],[Alm_Description]])</f>
        <v/>
      </c>
      <c r="G251" s="9" t="str">
        <f>CONCATENATE(Table134614[[#This Row],[Alarm_Name]],Table134614[[#This Row],[Alm_Description]])</f>
        <v/>
      </c>
    </row>
    <row r="252" spans="1:7" x14ac:dyDescent="0.25">
      <c r="F252" s="16" t="str">
        <f>CONCATENATE(Table134614[[#This Row],[Alarm_Name]],Table134614[[#This Row],[Alm_Description]])</f>
        <v/>
      </c>
      <c r="G252" s="9" t="str">
        <f>CONCATENATE(Table134614[[#This Row],[Alarm_Name]],Table134614[[#This Row],[Alm_Description]])</f>
        <v/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6BE1C-1F2D-4818-B34C-F46C06F7844B}">
  <dimension ref="A1:G10"/>
  <sheetViews>
    <sheetView workbookViewId="0">
      <selection activeCell="A2" sqref="A2:G10"/>
    </sheetView>
  </sheetViews>
  <sheetFormatPr defaultRowHeight="15" x14ac:dyDescent="0.25"/>
  <cols>
    <col min="1" max="1" width="12.85546875" customWidth="1"/>
    <col min="3" max="3" width="15.7109375" style="13" customWidth="1"/>
    <col min="4" max="4" width="27.5703125" customWidth="1"/>
    <col min="5" max="5" width="11.140625" customWidth="1"/>
    <col min="6" max="6" width="11.42578125" customWidth="1"/>
    <col min="7" max="7" width="10.28515625" customWidth="1"/>
  </cols>
  <sheetData>
    <row r="1" spans="1:7" ht="15.75" thickBot="1" x14ac:dyDescent="0.3">
      <c r="A1" s="11" t="s">
        <v>11</v>
      </c>
      <c r="B1" s="11" t="s">
        <v>90</v>
      </c>
      <c r="C1" s="14" t="s">
        <v>14</v>
      </c>
      <c r="D1" s="11" t="s">
        <v>94</v>
      </c>
      <c r="E1" s="11" t="s">
        <v>559</v>
      </c>
      <c r="F1" s="11" t="s">
        <v>85</v>
      </c>
      <c r="G1" s="11" t="s">
        <v>86</v>
      </c>
    </row>
    <row r="2" spans="1:7" x14ac:dyDescent="0.25">
      <c r="A2" s="12" t="s">
        <v>0</v>
      </c>
      <c r="B2" s="12"/>
      <c r="C2" s="13">
        <v>6</v>
      </c>
      <c r="D2" s="13" t="s">
        <v>154</v>
      </c>
      <c r="E2" s="12" t="s">
        <v>154</v>
      </c>
      <c r="F2" s="12"/>
      <c r="G2" s="12"/>
    </row>
    <row r="3" spans="1:7" x14ac:dyDescent="0.25">
      <c r="A3" s="12" t="s">
        <v>1</v>
      </c>
      <c r="B3" s="12"/>
      <c r="C3" s="13">
        <v>13</v>
      </c>
      <c r="D3" s="13" t="s">
        <v>154</v>
      </c>
      <c r="E3" s="12" t="s">
        <v>154</v>
      </c>
      <c r="F3" s="12"/>
      <c r="G3" s="12"/>
    </row>
    <row r="4" spans="1:7" x14ac:dyDescent="0.25">
      <c r="A4" s="12" t="s">
        <v>3</v>
      </c>
      <c r="B4" s="12"/>
      <c r="C4" s="13">
        <v>62</v>
      </c>
      <c r="D4" s="13" t="s">
        <v>154</v>
      </c>
      <c r="E4" s="12" t="s">
        <v>154</v>
      </c>
      <c r="F4" s="12"/>
      <c r="G4" s="12"/>
    </row>
    <row r="5" spans="1:7" x14ac:dyDescent="0.25">
      <c r="A5" s="12" t="s">
        <v>4</v>
      </c>
      <c r="B5" s="12"/>
      <c r="C5" s="13">
        <v>24</v>
      </c>
      <c r="D5" s="13" t="s">
        <v>154</v>
      </c>
      <c r="E5" s="12" t="s">
        <v>154</v>
      </c>
      <c r="F5" s="12"/>
      <c r="G5" s="12"/>
    </row>
    <row r="6" spans="1:7" x14ac:dyDescent="0.25">
      <c r="A6" s="12" t="s">
        <v>5</v>
      </c>
      <c r="B6" s="12"/>
      <c r="C6" s="13">
        <v>52</v>
      </c>
      <c r="D6" s="13" t="s">
        <v>154</v>
      </c>
      <c r="E6" s="12" t="s">
        <v>154</v>
      </c>
      <c r="F6" s="12"/>
      <c r="G6" s="12"/>
    </row>
    <row r="7" spans="1:7" x14ac:dyDescent="0.25">
      <c r="A7" s="12" t="s">
        <v>6</v>
      </c>
      <c r="B7" s="12"/>
      <c r="C7" s="13">
        <v>83</v>
      </c>
      <c r="D7" s="13" t="s">
        <v>154</v>
      </c>
      <c r="E7" s="12" t="s">
        <v>154</v>
      </c>
      <c r="F7" s="12"/>
      <c r="G7" s="12"/>
    </row>
    <row r="8" spans="1:7" x14ac:dyDescent="0.25">
      <c r="A8" s="12" t="s">
        <v>7</v>
      </c>
      <c r="B8" s="12"/>
      <c r="C8" s="13">
        <v>31</v>
      </c>
      <c r="D8" s="13" t="s">
        <v>154</v>
      </c>
      <c r="E8" s="12" t="s">
        <v>154</v>
      </c>
      <c r="F8" s="12"/>
      <c r="G8" s="12"/>
    </row>
    <row r="9" spans="1:7" x14ac:dyDescent="0.25">
      <c r="A9" s="12" t="s">
        <v>8</v>
      </c>
      <c r="B9" s="12"/>
      <c r="C9" s="13">
        <v>31</v>
      </c>
      <c r="D9" s="13" t="s">
        <v>154</v>
      </c>
      <c r="E9" s="12" t="s">
        <v>154</v>
      </c>
      <c r="F9" s="12"/>
      <c r="G9" s="12"/>
    </row>
    <row r="10" spans="1:7" x14ac:dyDescent="0.25">
      <c r="A10" s="12" t="s">
        <v>2</v>
      </c>
      <c r="B10" s="12"/>
      <c r="C10" s="13">
        <v>66</v>
      </c>
      <c r="D10" s="13" t="s">
        <v>154</v>
      </c>
      <c r="E10" s="12" t="s">
        <v>154</v>
      </c>
      <c r="F10" s="12"/>
      <c r="G10" s="1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AA2B-27D0-47B2-8452-3CDC30386339}">
  <dimension ref="A1:P25"/>
  <sheetViews>
    <sheetView topLeftCell="D1" zoomScaleNormal="100" workbookViewId="0">
      <pane ySplit="1" topLeftCell="A2" activePane="bottomLeft" state="frozen"/>
      <selection pane="bottomLeft" activeCell="M25" sqref="E1:M25"/>
    </sheetView>
  </sheetViews>
  <sheetFormatPr defaultColWidth="17.5703125" defaultRowHeight="15" x14ac:dyDescent="0.25"/>
  <cols>
    <col min="6" max="7" width="17.5703125" style="29"/>
    <col min="8" max="8" width="38.85546875" style="28" customWidth="1"/>
    <col min="9" max="9" width="17.5703125" style="28"/>
    <col min="10" max="10" width="17.5703125" style="29"/>
    <col min="11" max="12" width="17.5703125" style="28"/>
    <col min="13" max="13" width="17.5703125" style="29"/>
  </cols>
  <sheetData>
    <row r="1" spans="1:16" s="8" customFormat="1" x14ac:dyDescent="0.25">
      <c r="A1" s="20" t="s">
        <v>11</v>
      </c>
      <c r="B1" s="20" t="s">
        <v>90</v>
      </c>
      <c r="C1" s="25" t="s">
        <v>14</v>
      </c>
      <c r="D1" s="20" t="s">
        <v>22</v>
      </c>
      <c r="E1" s="35" t="s">
        <v>560</v>
      </c>
      <c r="F1" s="38" t="s">
        <v>561</v>
      </c>
      <c r="G1" s="37" t="s">
        <v>155</v>
      </c>
      <c r="H1" s="38" t="s">
        <v>562</v>
      </c>
      <c r="I1" s="38" t="s">
        <v>564</v>
      </c>
      <c r="J1" s="46" t="s">
        <v>566</v>
      </c>
      <c r="K1" s="47" t="s">
        <v>563</v>
      </c>
      <c r="L1" s="47" t="s">
        <v>565</v>
      </c>
      <c r="M1" s="48" t="s">
        <v>567</v>
      </c>
      <c r="N1" s="20" t="s">
        <v>84</v>
      </c>
      <c r="O1" s="20" t="s">
        <v>85</v>
      </c>
      <c r="P1" s="20" t="s">
        <v>86</v>
      </c>
    </row>
    <row r="2" spans="1:16" s="8" customFormat="1" x14ac:dyDescent="0.25">
      <c r="A2" s="19" t="s">
        <v>0</v>
      </c>
      <c r="B2" s="19" t="s">
        <v>95</v>
      </c>
      <c r="C2" s="19">
        <v>6</v>
      </c>
      <c r="D2" s="19" t="s">
        <v>16</v>
      </c>
      <c r="E2" s="49" t="str">
        <f>CONCATENATE(Table1346[[#This Row],[WINDOWS]],"_",Table1346[[#This Row],[Alarm_Name]])</f>
        <v>Central_Vac_Coded Alarm Triangle Individual</v>
      </c>
      <c r="F2" s="50" t="str">
        <f>_xlfn.CONCAT(LEFT(A2,3),RIGHT(A2,3),"-",COUNTIF($A$2:A2,A2))</f>
        <v>CenVac-1</v>
      </c>
      <c r="G2" s="50" t="s">
        <v>568</v>
      </c>
      <c r="H2" s="51" t="str">
        <f>Table1346[[#Headers],[/Fault_Description]]</f>
        <v>/Fault_Description</v>
      </c>
      <c r="I2" s="51" t="str">
        <f>_xlfn.CONCAT(Table1346[[#This Row],[PATH]],Table1346[[#This Row],[Tag Path Addition '[Fault']]])</f>
        <v>[default]SPG/Liquid and Dust Collection/Central Vacuum/C9DC_02/C9DC_02_PDH_0808/ALM/Fault_Description</v>
      </c>
      <c r="J2" s="50" t="s">
        <v>163</v>
      </c>
      <c r="K2" s="51" t="str">
        <f>Table1346[[#Headers],[/Equip_Description]]</f>
        <v>/Equip_Description</v>
      </c>
      <c r="L2" s="51" t="str">
        <f>_xlfn.CONCAT(Table1346[[#This Row],[PATH]],Table1346[[#This Row],[Tag Path Addition '[EQUIP']]])</f>
        <v>[default]SPG/Liquid and Dust Collection/Central Vacuum/C9DC_02/C9DC_02_PDH_0808/ALM/Equip_Description</v>
      </c>
      <c r="M2" s="52" t="s">
        <v>162</v>
      </c>
      <c r="N2" s="20" t="s">
        <v>154</v>
      </c>
    </row>
    <row r="3" spans="1:16" s="8" customFormat="1" x14ac:dyDescent="0.25">
      <c r="A3" s="19" t="s">
        <v>0</v>
      </c>
      <c r="B3" s="19" t="s">
        <v>96</v>
      </c>
      <c r="C3" s="19">
        <v>6</v>
      </c>
      <c r="D3" s="19" t="s">
        <v>18</v>
      </c>
      <c r="E3" s="49" t="str">
        <f>CONCATENATE(Table1346[[#This Row],[WINDOWS]],"_",Table1346[[#This Row],[Alarm_Name]])</f>
        <v>Central_Vac_Coded Alarm Triangle Individual 2</v>
      </c>
      <c r="F3" s="50" t="str">
        <f>_xlfn.CONCAT(LEFT(A3,3),RIGHT(A3,3),"-",COUNTIF($A$2:A3,A3))</f>
        <v>CenVac-2</v>
      </c>
      <c r="G3" s="50" t="s">
        <v>157</v>
      </c>
      <c r="H3" s="51" t="str">
        <f>Table1346[[#Headers],[/Fault_Description]]</f>
        <v>/Fault_Description</v>
      </c>
      <c r="I3" s="51" t="str">
        <f>_xlfn.CONCAT(Table1346[[#This Row],[PATH]],Table1346[[#This Row],[Tag Path Addition '[Fault']]])</f>
        <v>[default]SPG/Liquid and Dust Collection/Central Vacuum/C9DC_02/C9DC_02_BS_0808/ALM/Fault_Description</v>
      </c>
      <c r="J3" s="50" t="s">
        <v>164</v>
      </c>
      <c r="K3" s="51" t="str">
        <f>Table1346[[#Headers],[/Equip_Description]]</f>
        <v>/Equip_Description</v>
      </c>
      <c r="L3" s="51" t="str">
        <f>_xlfn.CONCAT(Table1346[[#This Row],[PATH]],Table1346[[#This Row],[Tag Path Addition '[EQUIP']]])</f>
        <v>[default]SPG/Liquid and Dust Collection/Central Vacuum/C9DC_02/C9DC_02_BS_0808/ALM/Equip_Description</v>
      </c>
      <c r="M3" s="52" t="s">
        <v>162</v>
      </c>
      <c r="N3" s="20" t="s">
        <v>154</v>
      </c>
    </row>
    <row r="4" spans="1:16" s="8" customFormat="1" x14ac:dyDescent="0.25">
      <c r="A4" s="19" t="s">
        <v>0</v>
      </c>
      <c r="B4" s="19" t="s">
        <v>97</v>
      </c>
      <c r="C4" s="19">
        <v>6</v>
      </c>
      <c r="D4" s="19" t="s">
        <v>19</v>
      </c>
      <c r="E4" s="49" t="str">
        <f>CONCATENATE(Table1346[[#This Row],[WINDOWS]],"_",Table1346[[#This Row],[Alarm_Name]])</f>
        <v>Central_Vac_Coded Alarm Triangle Individual 3</v>
      </c>
      <c r="F4" s="50" t="str">
        <f>_xlfn.CONCAT(LEFT(A4,3),RIGHT(A4,3),"-",COUNTIF($A$2:A4,A4))</f>
        <v>CenVac-3</v>
      </c>
      <c r="G4" s="50" t="s">
        <v>158</v>
      </c>
      <c r="H4" s="51" t="str">
        <f>Table1346[[#Headers],[/Fault_Description]]</f>
        <v>/Fault_Description</v>
      </c>
      <c r="I4" s="51" t="str">
        <f>_xlfn.CONCAT(Table1346[[#This Row],[PATH]],Table1346[[#This Row],[Tag Path Addition '[Fault']]])</f>
        <v>[default]SPG/Liquid and Dust Collection/Central Vacuum/C9DC_02/C9DC_02_LSH_0814/ALM/Fault_Description</v>
      </c>
      <c r="J4" s="50" t="s">
        <v>165</v>
      </c>
      <c r="K4" s="51" t="str">
        <f>Table1346[[#Headers],[/Equip_Description]]</f>
        <v>/Equip_Description</v>
      </c>
      <c r="L4" s="51" t="str">
        <f>_xlfn.CONCAT(Table1346[[#This Row],[PATH]],Table1346[[#This Row],[Tag Path Addition '[EQUIP']]])</f>
        <v>[default]SPG/Liquid and Dust Collection/Central Vacuum/C9DC_02/C9DC_02_LSH_0814/ALM/Equip_Description</v>
      </c>
      <c r="M4" s="52" t="s">
        <v>162</v>
      </c>
      <c r="N4" s="20" t="s">
        <v>154</v>
      </c>
    </row>
    <row r="5" spans="1:16" s="8" customFormat="1" x14ac:dyDescent="0.25">
      <c r="A5" s="19" t="s">
        <v>0</v>
      </c>
      <c r="B5" s="19" t="s">
        <v>98</v>
      </c>
      <c r="C5" s="19">
        <v>6</v>
      </c>
      <c r="D5" s="19" t="s">
        <v>20</v>
      </c>
      <c r="E5" s="49" t="str">
        <f>CONCATENATE(Table1346[[#This Row],[WINDOWS]],"_",Table1346[[#This Row],[Alarm_Name]])</f>
        <v>Central_Vac_Coded Alarm Triangle Individual 4</v>
      </c>
      <c r="F5" s="50" t="str">
        <f>_xlfn.CONCAT(LEFT(A5,3),RIGHT(A5,3),"-",COUNTIF($A$2:A5,A5))</f>
        <v>CenVac-4</v>
      </c>
      <c r="G5" s="50" t="s">
        <v>159</v>
      </c>
      <c r="H5" s="51" t="str">
        <f>Table1346[[#Headers],[/Fault_Description]]</f>
        <v>/Fault_Description</v>
      </c>
      <c r="I5" s="51" t="str">
        <f>_xlfn.CONCAT(Table1346[[#This Row],[PATH]],Table1346[[#This Row],[Tag Path Addition '[Fault']]])</f>
        <v>[default]SPG/Liquid and Dust Collection/Central Vacuum/C9MV_02/C9MV_02_YE_0830/ALM/Fault_Description</v>
      </c>
      <c r="J5" s="50" t="s">
        <v>166</v>
      </c>
      <c r="K5" s="51" t="str">
        <f>Table1346[[#Headers],[/Equip_Description]]</f>
        <v>/Equip_Description</v>
      </c>
      <c r="L5" s="51" t="str">
        <f>_xlfn.CONCAT(Table1346[[#This Row],[PATH]],Table1346[[#This Row],[Tag Path Addition '[EQUIP']]])</f>
        <v>[default]SPG/Liquid and Dust Collection/Central Vacuum/C9MV_02/C9MV_02_YE_0830/ALM/Equip_Description</v>
      </c>
      <c r="M5" s="52" t="s">
        <v>169</v>
      </c>
      <c r="N5" s="20" t="s">
        <v>154</v>
      </c>
    </row>
    <row r="6" spans="1:16" s="8" customFormat="1" x14ac:dyDescent="0.25">
      <c r="A6" s="19" t="s">
        <v>0</v>
      </c>
      <c r="B6" s="19" t="s">
        <v>99</v>
      </c>
      <c r="C6" s="19">
        <v>6</v>
      </c>
      <c r="D6" s="19" t="s">
        <v>15</v>
      </c>
      <c r="E6" s="49" t="str">
        <f>CONCATENATE(Table1346[[#This Row],[WINDOWS]],"_",Table1346[[#This Row],[Alarm_Name]])</f>
        <v>Central_Vac_Coded Alarm Triangle Individual 5</v>
      </c>
      <c r="F6" s="50" t="str">
        <f>_xlfn.CONCAT(LEFT(A6,3),RIGHT(A6,3),"-",COUNTIF($A$2:A6,A6))</f>
        <v>CenVac-5</v>
      </c>
      <c r="G6" s="50" t="s">
        <v>160</v>
      </c>
      <c r="H6" s="51" t="str">
        <f>Table1346[[#Headers],[/Fault_Description]]</f>
        <v>/Fault_Description</v>
      </c>
      <c r="I6" s="51" t="str">
        <f>_xlfn.CONCAT(Table1346[[#This Row],[PATH]],Table1346[[#This Row],[Tag Path Addition '[Fault']]])</f>
        <v>[default]SPG/Liquid and Dust Collection/Central Vacuum/C9C_04/C9C_04_VSH_0802/ALM/Fault_Description</v>
      </c>
      <c r="J6" s="50" t="s">
        <v>167</v>
      </c>
      <c r="K6" s="51" t="str">
        <f>Table1346[[#Headers],[/Equip_Description]]</f>
        <v>/Equip_Description</v>
      </c>
      <c r="L6" s="51" t="str">
        <f>_xlfn.CONCAT(Table1346[[#This Row],[PATH]],Table1346[[#This Row],[Tag Path Addition '[EQUIP']]])</f>
        <v>[default]SPG/Liquid and Dust Collection/Central Vacuum/C9C_04/C9C_04_VSH_0802/ALM/Equip_Description</v>
      </c>
      <c r="M6" s="52" t="s">
        <v>168</v>
      </c>
      <c r="N6" s="20" t="s">
        <v>154</v>
      </c>
    </row>
    <row r="7" spans="1:16" s="8" customFormat="1" x14ac:dyDescent="0.25">
      <c r="A7" s="19" t="s">
        <v>0</v>
      </c>
      <c r="B7" s="19" t="s">
        <v>100</v>
      </c>
      <c r="C7" s="19">
        <v>6</v>
      </c>
      <c r="D7" s="19" t="s">
        <v>21</v>
      </c>
      <c r="E7" s="49" t="str">
        <f>CONCATENATE(Table1346[[#This Row],[WINDOWS]],"_",Table1346[[#This Row],[Alarm_Name]])</f>
        <v>Central_Vac_Coded Alarm Triangle Individual 6</v>
      </c>
      <c r="F7" s="50" t="str">
        <f>_xlfn.CONCAT(LEFT(A7,3),RIGHT(A7,3),"-",COUNTIF($A$2:A25,A7))</f>
        <v>CenVac-6</v>
      </c>
      <c r="G7" s="50" t="s">
        <v>161</v>
      </c>
      <c r="H7" s="51" t="str">
        <f>Table1346[[#Headers],[/Fault_Description]]</f>
        <v>/Fault_Description</v>
      </c>
      <c r="I7" s="51" t="str">
        <f>_xlfn.CONCAT(Table1346[[#This Row],[PATH]],Table1346[[#This Row],[Tag Path Addition '[Fault']]])</f>
        <v>[default]SPG/Liquid and Dust Collection/Central Vacuum/C9C_04/C9C_04_YE_0829/ALM/Fault_Description</v>
      </c>
      <c r="J7" s="50" t="s">
        <v>166</v>
      </c>
      <c r="K7" s="51" t="str">
        <f>Table1346[[#Headers],[/Equip_Description]]</f>
        <v>/Equip_Description</v>
      </c>
      <c r="L7" s="51" t="str">
        <f>_xlfn.CONCAT(Table1346[[#This Row],[PATH]],Table1346[[#This Row],[Tag Path Addition '[EQUIP']]])</f>
        <v>[default]SPG/Liquid and Dust Collection/Central Vacuum/C9C_04/C9C_04_YE_0829/ALM/Equip_Description</v>
      </c>
      <c r="M7" s="52" t="s">
        <v>168</v>
      </c>
      <c r="N7" s="20" t="s">
        <v>154</v>
      </c>
    </row>
    <row r="8" spans="1:16" x14ac:dyDescent="0.25">
      <c r="A8" s="31"/>
      <c r="B8" s="31"/>
      <c r="C8" s="31"/>
      <c r="D8" s="31"/>
      <c r="E8" s="53"/>
      <c r="F8" s="54"/>
      <c r="G8" s="50"/>
      <c r="H8" s="55"/>
      <c r="I8" s="55" t="str">
        <f>_xlfn.CONCAT(Table1346[[#This Row],[PATH]],Table1346[[#This Row],[Tag Path Addition '[Fault']]])</f>
        <v/>
      </c>
      <c r="J8" s="56"/>
      <c r="K8" s="55"/>
      <c r="L8" s="55" t="str">
        <f>_xlfn.CONCAT(Table1346[[#This Row],[PATH]],Table1346[[#This Row],[Tag Path Addition '[EQUIP']]])</f>
        <v/>
      </c>
      <c r="M8" s="57"/>
      <c r="N8" s="32"/>
      <c r="O8" s="29"/>
      <c r="P8" s="29"/>
    </row>
    <row r="9" spans="1:16" x14ac:dyDescent="0.25">
      <c r="A9" s="31"/>
      <c r="B9" s="31"/>
      <c r="C9" s="31"/>
      <c r="D9" s="31"/>
      <c r="E9" s="53"/>
      <c r="F9" s="54"/>
      <c r="G9" s="50"/>
      <c r="H9" s="55"/>
      <c r="I9" s="55"/>
      <c r="J9" s="56"/>
      <c r="K9" s="55"/>
      <c r="L9" s="55"/>
      <c r="M9" s="57"/>
      <c r="N9" s="32"/>
      <c r="O9" s="29"/>
      <c r="P9" s="29"/>
    </row>
    <row r="10" spans="1:16" x14ac:dyDescent="0.25">
      <c r="A10" s="31"/>
      <c r="B10" s="31"/>
      <c r="C10" s="31"/>
      <c r="D10" s="31"/>
      <c r="E10" s="53"/>
      <c r="F10" s="54"/>
      <c r="G10" s="50"/>
      <c r="H10" s="55"/>
      <c r="I10" s="55"/>
      <c r="J10" s="56"/>
      <c r="K10" s="55"/>
      <c r="L10" s="55"/>
      <c r="M10" s="57"/>
      <c r="N10" s="32"/>
      <c r="O10" s="29"/>
      <c r="P10" s="29"/>
    </row>
    <row r="11" spans="1:16" x14ac:dyDescent="0.25">
      <c r="A11" s="31"/>
      <c r="B11" s="31"/>
      <c r="C11" s="31"/>
      <c r="D11" s="31"/>
      <c r="E11" s="53"/>
      <c r="F11" s="39"/>
      <c r="G11" s="36"/>
      <c r="H11" s="55"/>
      <c r="I11" s="55"/>
      <c r="J11" s="56"/>
      <c r="K11" s="55"/>
      <c r="L11" s="55"/>
      <c r="M11" s="57"/>
      <c r="N11" s="32"/>
      <c r="O11" s="29"/>
      <c r="P11" s="29"/>
    </row>
    <row r="12" spans="1:16" x14ac:dyDescent="0.25">
      <c r="A12" s="31"/>
      <c r="B12" s="31"/>
      <c r="C12" s="31"/>
      <c r="D12" s="31"/>
      <c r="E12" s="53"/>
      <c r="F12" s="54"/>
      <c r="G12" s="50"/>
      <c r="H12" s="55"/>
      <c r="I12" s="55"/>
      <c r="J12" s="56"/>
      <c r="K12" s="55"/>
      <c r="L12" s="55"/>
      <c r="M12" s="57"/>
      <c r="N12" s="32"/>
      <c r="O12" s="29"/>
      <c r="P12" s="29"/>
    </row>
    <row r="13" spans="1:16" x14ac:dyDescent="0.25">
      <c r="A13" s="31"/>
      <c r="B13" s="31"/>
      <c r="C13" s="31"/>
      <c r="D13" s="31"/>
      <c r="E13" s="53"/>
      <c r="F13" s="54"/>
      <c r="G13" s="50"/>
      <c r="H13" s="55"/>
      <c r="I13" s="55"/>
      <c r="J13" s="56"/>
      <c r="K13" s="55"/>
      <c r="L13" s="55"/>
      <c r="M13" s="57"/>
      <c r="N13" s="32"/>
      <c r="O13" s="29"/>
      <c r="P13" s="29"/>
    </row>
    <row r="14" spans="1:16" x14ac:dyDescent="0.25">
      <c r="A14" s="31"/>
      <c r="B14" s="31"/>
      <c r="C14" s="31"/>
      <c r="D14" s="31"/>
      <c r="E14" s="53"/>
      <c r="F14" s="54"/>
      <c r="G14" s="50"/>
      <c r="H14" s="55"/>
      <c r="I14" s="55"/>
      <c r="J14" s="56"/>
      <c r="K14" s="55"/>
      <c r="L14" s="55"/>
      <c r="M14" s="57"/>
      <c r="N14" s="32"/>
      <c r="O14" s="29"/>
      <c r="P14" s="29"/>
    </row>
    <row r="15" spans="1:16" x14ac:dyDescent="0.25">
      <c r="A15" s="31"/>
      <c r="B15" s="31"/>
      <c r="C15" s="31"/>
      <c r="D15" s="31"/>
      <c r="E15" s="53"/>
      <c r="F15" s="54"/>
      <c r="G15" s="50"/>
      <c r="H15" s="55"/>
      <c r="I15" s="55" t="str">
        <f>_xlfn.CONCAT(Table1346[[#This Row],[PATH]],Table1346[[#This Row],[Tag Path Addition '[Fault']]])</f>
        <v/>
      </c>
      <c r="J15" s="56"/>
      <c r="K15" s="55"/>
      <c r="L15" s="55" t="str">
        <f>_xlfn.CONCAT(Table1346[[#This Row],[PATH]],Table1346[[#This Row],[Tag Path Addition '[EQUIP']]])</f>
        <v/>
      </c>
      <c r="M15" s="57"/>
      <c r="N15" s="32"/>
      <c r="O15" s="29"/>
      <c r="P15" s="29"/>
    </row>
    <row r="16" spans="1:16" x14ac:dyDescent="0.25">
      <c r="A16" s="31"/>
      <c r="B16" s="31"/>
      <c r="C16" s="31"/>
      <c r="D16" s="31"/>
      <c r="E16" s="53"/>
      <c r="F16" s="54"/>
      <c r="G16" s="50"/>
      <c r="H16" s="55"/>
      <c r="I16" s="55" t="str">
        <f>_xlfn.CONCAT(Table1346[[#This Row],[PATH]],Table1346[[#This Row],[Tag Path Addition '[Fault']]])</f>
        <v/>
      </c>
      <c r="J16" s="56"/>
      <c r="K16" s="55"/>
      <c r="L16" s="55" t="str">
        <f>_xlfn.CONCAT(Table1346[[#This Row],[PATH]],Table1346[[#This Row],[Tag Path Addition '[EQUIP']]])</f>
        <v/>
      </c>
      <c r="M16" s="57"/>
      <c r="N16" s="32"/>
      <c r="O16" s="29"/>
      <c r="P16" s="29"/>
    </row>
    <row r="17" spans="1:16" x14ac:dyDescent="0.25">
      <c r="A17" s="31"/>
      <c r="B17" s="31"/>
      <c r="C17" s="31"/>
      <c r="D17" s="31"/>
      <c r="E17" s="53"/>
      <c r="F17" s="54"/>
      <c r="G17" s="50"/>
      <c r="H17" s="55"/>
      <c r="I17" s="55" t="str">
        <f>_xlfn.CONCAT(Table1346[[#This Row],[PATH]],Table1346[[#This Row],[Tag Path Addition '[Fault']]])</f>
        <v/>
      </c>
      <c r="J17" s="56"/>
      <c r="K17" s="55"/>
      <c r="L17" s="55" t="str">
        <f>_xlfn.CONCAT(Table1346[[#This Row],[PATH]],Table1346[[#This Row],[Tag Path Addition '[EQUIP']]])</f>
        <v/>
      </c>
      <c r="M17" s="57"/>
      <c r="N17" s="32"/>
      <c r="O17" s="29"/>
      <c r="P17" s="29"/>
    </row>
    <row r="18" spans="1:16" x14ac:dyDescent="0.25">
      <c r="A18" s="31"/>
      <c r="B18" s="31"/>
      <c r="C18" s="31"/>
      <c r="D18" s="31"/>
      <c r="E18" s="53"/>
      <c r="F18" s="54"/>
      <c r="G18" s="50"/>
      <c r="H18" s="55"/>
      <c r="I18" s="55" t="str">
        <f>_xlfn.CONCAT(Table1346[[#This Row],[PATH]],Table1346[[#This Row],[Tag Path Addition '[Fault']]])</f>
        <v/>
      </c>
      <c r="J18" s="56"/>
      <c r="K18" s="55"/>
      <c r="L18" s="55" t="str">
        <f>_xlfn.CONCAT(Table1346[[#This Row],[PATH]],Table1346[[#This Row],[Tag Path Addition '[EQUIP']]])</f>
        <v/>
      </c>
      <c r="M18" s="57"/>
      <c r="N18" s="32"/>
      <c r="O18" s="29"/>
      <c r="P18" s="29"/>
    </row>
    <row r="19" spans="1:16" x14ac:dyDescent="0.25">
      <c r="A19" s="31"/>
      <c r="B19" s="31"/>
      <c r="C19" s="31"/>
      <c r="D19" s="31"/>
      <c r="E19" s="53"/>
      <c r="F19" s="54"/>
      <c r="G19" s="50"/>
      <c r="H19" s="55"/>
      <c r="I19" s="55" t="str">
        <f>_xlfn.CONCAT(Table1346[[#This Row],[PATH]],Table1346[[#This Row],[Tag Path Addition '[Fault']]])</f>
        <v/>
      </c>
      <c r="J19" s="56"/>
      <c r="K19" s="55"/>
      <c r="L19" s="55" t="str">
        <f>_xlfn.CONCAT(Table1346[[#This Row],[PATH]],Table1346[[#This Row],[Tag Path Addition '[EQUIP']]])</f>
        <v/>
      </c>
      <c r="M19" s="57"/>
      <c r="N19" s="32"/>
      <c r="O19" s="29"/>
      <c r="P19" s="29"/>
    </row>
    <row r="20" spans="1:16" x14ac:dyDescent="0.25">
      <c r="A20" s="31"/>
      <c r="B20" s="31"/>
      <c r="C20" s="31"/>
      <c r="D20" s="31"/>
      <c r="E20" s="53"/>
      <c r="F20" s="54"/>
      <c r="G20" s="50"/>
      <c r="H20" s="55"/>
      <c r="I20" s="55" t="str">
        <f>_xlfn.CONCAT(Table1346[[#This Row],[PATH]],Table1346[[#This Row],[Tag Path Addition '[Fault']]])</f>
        <v/>
      </c>
      <c r="J20" s="56"/>
      <c r="K20" s="55"/>
      <c r="L20" s="55" t="str">
        <f>_xlfn.CONCAT(Table1346[[#This Row],[PATH]],Table1346[[#This Row],[Tag Path Addition '[EQUIP']]])</f>
        <v/>
      </c>
      <c r="M20" s="57"/>
      <c r="N20" s="32"/>
      <c r="O20" s="29"/>
      <c r="P20" s="29"/>
    </row>
    <row r="21" spans="1:16" x14ac:dyDescent="0.25">
      <c r="A21" s="31"/>
      <c r="B21" s="31"/>
      <c r="C21" s="31"/>
      <c r="D21" s="31"/>
      <c r="E21" s="53"/>
      <c r="F21" s="54"/>
      <c r="G21" s="50"/>
      <c r="H21" s="55"/>
      <c r="I21" s="55" t="str">
        <f>_xlfn.CONCAT(Table1346[[#This Row],[PATH]],Table1346[[#This Row],[Tag Path Addition '[Fault']]])</f>
        <v/>
      </c>
      <c r="J21" s="56"/>
      <c r="K21" s="55"/>
      <c r="L21" s="55" t="str">
        <f>_xlfn.CONCAT(Table1346[[#This Row],[PATH]],Table1346[[#This Row],[Tag Path Addition '[EQUIP']]])</f>
        <v/>
      </c>
      <c r="M21" s="57"/>
      <c r="N21" s="32"/>
      <c r="O21" s="29"/>
      <c r="P21" s="29"/>
    </row>
    <row r="22" spans="1:16" x14ac:dyDescent="0.25">
      <c r="A22" s="31"/>
      <c r="B22" s="31"/>
      <c r="C22" s="31"/>
      <c r="D22" s="31"/>
      <c r="E22" s="53"/>
      <c r="F22" s="54"/>
      <c r="G22" s="50"/>
      <c r="H22" s="55"/>
      <c r="I22" s="55" t="str">
        <f>_xlfn.CONCAT(Table1346[[#This Row],[PATH]],Table1346[[#This Row],[Tag Path Addition '[Fault']]])</f>
        <v/>
      </c>
      <c r="J22" s="56"/>
      <c r="K22" s="55"/>
      <c r="L22" s="55" t="str">
        <f>_xlfn.CONCAT(Table1346[[#This Row],[PATH]],Table1346[[#This Row],[Tag Path Addition '[EQUIP']]])</f>
        <v/>
      </c>
      <c r="M22" s="57"/>
      <c r="N22" s="32"/>
      <c r="O22" s="29"/>
      <c r="P22" s="29"/>
    </row>
    <row r="23" spans="1:16" x14ac:dyDescent="0.25">
      <c r="A23" s="31"/>
      <c r="B23" s="31"/>
      <c r="C23" s="31"/>
      <c r="D23" s="31"/>
      <c r="E23" s="53"/>
      <c r="F23" s="54"/>
      <c r="G23" s="50"/>
      <c r="H23" s="55"/>
      <c r="I23" s="55" t="str">
        <f>_xlfn.CONCAT(Table1346[[#This Row],[PATH]],Table1346[[#This Row],[Tag Path Addition '[Fault']]])</f>
        <v/>
      </c>
      <c r="J23" s="56"/>
      <c r="K23" s="55"/>
      <c r="L23" s="55" t="str">
        <f>_xlfn.CONCAT(Table1346[[#This Row],[PATH]],Table1346[[#This Row],[Tag Path Addition '[EQUIP']]])</f>
        <v/>
      </c>
      <c r="M23" s="57"/>
      <c r="N23" s="32"/>
      <c r="O23" s="29"/>
      <c r="P23" s="29"/>
    </row>
    <row r="24" spans="1:16" x14ac:dyDescent="0.25">
      <c r="A24" s="31"/>
      <c r="B24" s="31"/>
      <c r="C24" s="31"/>
      <c r="D24" s="31"/>
      <c r="E24" s="53"/>
      <c r="F24" s="54"/>
      <c r="G24" s="50"/>
      <c r="H24" s="55"/>
      <c r="I24" s="55" t="str">
        <f>_xlfn.CONCAT(Table1346[[#This Row],[PATH]],Table1346[[#This Row],[Tag Path Addition '[Fault']]])</f>
        <v/>
      </c>
      <c r="J24" s="56"/>
      <c r="K24" s="55"/>
      <c r="L24" s="55" t="str">
        <f>_xlfn.CONCAT(Table1346[[#This Row],[PATH]],Table1346[[#This Row],[Tag Path Addition '[EQUIP']]])</f>
        <v/>
      </c>
      <c r="M24" s="57"/>
      <c r="N24" s="32"/>
      <c r="O24" s="29"/>
      <c r="P24" s="29"/>
    </row>
    <row r="25" spans="1:16" ht="15.75" thickBot="1" x14ac:dyDescent="0.3">
      <c r="A25" s="31"/>
      <c r="B25" s="31"/>
      <c r="C25" s="31"/>
      <c r="D25" s="31"/>
      <c r="E25" s="58"/>
      <c r="F25" s="59"/>
      <c r="G25" s="60"/>
      <c r="H25" s="61"/>
      <c r="I25" s="61" t="str">
        <f>_xlfn.CONCAT(Table1346[[#This Row],[PATH]],Table1346[[#This Row],[Tag Path Addition '[Fault']]])</f>
        <v/>
      </c>
      <c r="J25" s="62"/>
      <c r="K25" s="61"/>
      <c r="L25" s="61" t="str">
        <f>_xlfn.CONCAT(Table1346[[#This Row],[PATH]],Table1346[[#This Row],[Tag Path Addition '[EQUIP']]])</f>
        <v/>
      </c>
      <c r="M25" s="63"/>
      <c r="N25" s="32"/>
      <c r="O25" s="29"/>
      <c r="P25" s="29"/>
    </row>
  </sheetData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2000-C02C-45B3-92A7-339DFF807609}">
  <dimension ref="A1:P14"/>
  <sheetViews>
    <sheetView tabSelected="1" zoomScale="64" zoomScaleNormal="64" workbookViewId="0">
      <pane ySplit="1" topLeftCell="A2" activePane="bottomLeft" state="frozen"/>
      <selection pane="bottomLeft" activeCell="H37" sqref="H29:H37"/>
    </sheetView>
  </sheetViews>
  <sheetFormatPr defaultRowHeight="15" x14ac:dyDescent="0.25"/>
  <cols>
    <col min="1" max="1" width="20.85546875" customWidth="1"/>
    <col min="2" max="2" width="10.42578125" style="12" customWidth="1"/>
    <col min="3" max="3" width="13.85546875" customWidth="1"/>
    <col min="4" max="4" width="41" customWidth="1"/>
    <col min="5" max="5" width="51" customWidth="1"/>
    <col min="6" max="6" width="13.85546875" customWidth="1"/>
    <col min="7" max="7" width="43.7109375" customWidth="1"/>
    <col min="8" max="8" width="43.7109375" style="41" customWidth="1"/>
    <col min="9" max="9" width="83.42578125" style="41" customWidth="1"/>
    <col min="10" max="10" width="17" customWidth="1"/>
    <col min="11" max="12" width="17" style="41" customWidth="1"/>
    <col min="13" max="13" width="12.5703125" customWidth="1"/>
    <col min="14" max="14" width="10.28515625" customWidth="1"/>
    <col min="15" max="15" width="10.5703125" customWidth="1"/>
    <col min="16" max="16" width="9.42578125" customWidth="1"/>
  </cols>
  <sheetData>
    <row r="1" spans="1:16" x14ac:dyDescent="0.25">
      <c r="A1" s="1" t="s">
        <v>11</v>
      </c>
      <c r="B1" s="18" t="s">
        <v>90</v>
      </c>
      <c r="C1" s="1" t="s">
        <v>14</v>
      </c>
      <c r="D1" s="1" t="s">
        <v>22</v>
      </c>
      <c r="E1" s="1" t="s">
        <v>560</v>
      </c>
      <c r="F1" s="1" t="s">
        <v>561</v>
      </c>
      <c r="G1" s="1" t="s">
        <v>155</v>
      </c>
      <c r="H1" s="38" t="s">
        <v>562</v>
      </c>
      <c r="I1" s="40" t="s">
        <v>564</v>
      </c>
      <c r="J1" s="33" t="s">
        <v>566</v>
      </c>
      <c r="K1" s="44" t="s">
        <v>563</v>
      </c>
      <c r="L1" s="44" t="s">
        <v>565</v>
      </c>
      <c r="M1" s="34" t="s">
        <v>567</v>
      </c>
      <c r="N1" s="1" t="s">
        <v>84</v>
      </c>
      <c r="O1" s="1" t="s">
        <v>85</v>
      </c>
      <c r="P1" s="1" t="s">
        <v>86</v>
      </c>
    </row>
    <row r="2" spans="1:16" x14ac:dyDescent="0.25">
      <c r="A2" s="8" t="s">
        <v>1</v>
      </c>
      <c r="B2" s="19" t="s">
        <v>101</v>
      </c>
      <c r="C2" s="8">
        <v>13</v>
      </c>
      <c r="D2" s="8" t="s">
        <v>17</v>
      </c>
      <c r="E2" s="8" t="str">
        <f>CONCATENATE(Table13467[[#This Row],[WINDOWS]],"_",Table13467[[#This Row],[Alarm_Name]])</f>
        <v xml:space="preserve">Dust_Collection_Coded Alarm Triangle Individual </v>
      </c>
      <c r="F2" s="8" t="str">
        <f>_xlfn.CONCAT(LEFT(A2,5),MID(A2,6,4),"-",COUNTIF($A$2:A2,A2))</f>
        <v>Dust_Coll-1</v>
      </c>
      <c r="G2" s="8" t="s">
        <v>170</v>
      </c>
      <c r="H2" s="41" t="str">
        <f>Table1346[[#Headers],[/Fault_Description]]</f>
        <v>/Fault_Description</v>
      </c>
      <c r="I2" s="41" t="str">
        <f>_xlfn.CONCAT(Table13467[[#This Row],[PATH]],Table13467[[#This Row],[Tag Path Addition '[Fault']]])</f>
        <v>[default]SPG/Liquid and Dust Collection/Dust Collection/C9C_05/C9C_05_YE_0826/ALM/Fault_Description</v>
      </c>
      <c r="J2" s="8" t="s">
        <v>166</v>
      </c>
      <c r="K2" s="41" t="str">
        <f>Table13467[[#Headers],[/Equip_Description]]</f>
        <v>/Equip_Description</v>
      </c>
      <c r="L2" s="41" t="str">
        <f>_xlfn.CONCAT(Table13467[[#This Row],[PATH]],Table13467[[#This Row],[Tag Path Addition '[EQUIP']]])</f>
        <v>[default]SPG/Liquid and Dust Collection/Dust Collection/C9C_05/C9C_05_YE_0826/ALM/Equip_Description</v>
      </c>
      <c r="M2" s="8" t="s">
        <v>196</v>
      </c>
      <c r="N2" s="20" t="s">
        <v>154</v>
      </c>
      <c r="O2" s="20"/>
      <c r="P2" s="20"/>
    </row>
    <row r="3" spans="1:16" x14ac:dyDescent="0.25">
      <c r="A3" s="8" t="s">
        <v>1</v>
      </c>
      <c r="B3" s="19" t="s">
        <v>101</v>
      </c>
      <c r="C3" s="8">
        <v>13</v>
      </c>
      <c r="D3" s="8" t="s">
        <v>34</v>
      </c>
      <c r="E3" s="8" t="str">
        <f>CONCATENATE(Table13467[[#This Row],[WINDOWS]],"_",Table13467[[#This Row],[Alarm_Name]])</f>
        <v>Dust_Collection_Coded Alarm Triangle Individual 1</v>
      </c>
      <c r="F3" s="8" t="str">
        <f>_xlfn.CONCAT(LEFT(A3,5),MID(A3,6,4),"-",COUNTIF($A$2:A3,A3))</f>
        <v>Dust_Coll-2</v>
      </c>
      <c r="G3" s="8" t="s">
        <v>171</v>
      </c>
      <c r="H3" s="41" t="str">
        <f>Table1346[[#Headers],[/Fault_Description]]</f>
        <v>/Fault_Description</v>
      </c>
      <c r="I3" s="41" t="str">
        <f>_xlfn.CONCAT(Table13467[[#This Row],[PATH]],Table13467[[#This Row],[Tag Path Addition '[Fault']]])</f>
        <v>[default]SPG/Liquid and Dust Collection/Dust Collection/C9DC_01/C9DC_01_YE_0827/ALM/Fault_Description</v>
      </c>
      <c r="J3" s="8" t="s">
        <v>166</v>
      </c>
      <c r="K3" s="41" t="str">
        <f>Table13467[[#Headers],[/Equip_Description]]</f>
        <v>/Equip_Description</v>
      </c>
      <c r="L3" s="41" t="str">
        <f>_xlfn.CONCAT(Table13467[[#This Row],[PATH]],Table13467[[#This Row],[Tag Path Addition '[EQUIP']]])</f>
        <v>[default]SPG/Liquid and Dust Collection/Dust Collection/C9DC_01/C9DC_01_YE_0827/ALM/Equip_Description</v>
      </c>
      <c r="M3" s="8" t="s">
        <v>183</v>
      </c>
      <c r="N3" s="20" t="s">
        <v>154</v>
      </c>
      <c r="O3" s="8"/>
      <c r="P3" s="8"/>
    </row>
    <row r="4" spans="1:16" x14ac:dyDescent="0.25">
      <c r="A4" s="8" t="s">
        <v>1</v>
      </c>
      <c r="B4" s="19" t="s">
        <v>102</v>
      </c>
      <c r="C4" s="8">
        <v>13</v>
      </c>
      <c r="D4" s="8" t="s">
        <v>18</v>
      </c>
      <c r="E4" s="8" t="str">
        <f>CONCATENATE(Table13467[[#This Row],[WINDOWS]],"_",Table13467[[#This Row],[Alarm_Name]])</f>
        <v>Dust_Collection_Coded Alarm Triangle Individual 2</v>
      </c>
      <c r="F4" s="8" t="str">
        <f>_xlfn.CONCAT(LEFT(A4,5),MID(A4,6,4),"-",COUNTIF($A$2:A4,A4))</f>
        <v>Dust_Coll-3</v>
      </c>
      <c r="G4" s="8" t="s">
        <v>172</v>
      </c>
      <c r="H4" s="41" t="str">
        <f>Table1346[[#Headers],[/Fault_Description]]</f>
        <v>/Fault_Description</v>
      </c>
      <c r="I4" s="41" t="str">
        <f>_xlfn.CONCAT(Table13467[[#This Row],[PATH]],Table13467[[#This Row],[Tag Path Addition '[Fault']]])</f>
        <v>[default]SPG/Liquid and Dust Collection/Dust Collection/C9DC_01/C9DC_01_PDHH_0807/ALM/Fault_Description</v>
      </c>
      <c r="J4" s="10" t="s">
        <v>184</v>
      </c>
      <c r="K4" s="45" t="str">
        <f>Table13467[[#Headers],[/Equip_Description]]</f>
        <v>/Equip_Description</v>
      </c>
      <c r="L4" s="45" t="str">
        <f>_xlfn.CONCAT(Table13467[[#This Row],[PATH]],Table13467[[#This Row],[Tag Path Addition '[EQUIP']]])</f>
        <v>[default]SPG/Liquid and Dust Collection/Dust Collection/C9DC_01/C9DC_01_PDHH_0807/ALM/Equip_Description</v>
      </c>
      <c r="M4" s="8" t="s">
        <v>192</v>
      </c>
      <c r="N4" s="20" t="s">
        <v>154</v>
      </c>
      <c r="O4" s="8"/>
      <c r="P4" s="8"/>
    </row>
    <row r="5" spans="1:16" x14ac:dyDescent="0.25">
      <c r="A5" s="8" t="s">
        <v>1</v>
      </c>
      <c r="B5" s="19" t="s">
        <v>103</v>
      </c>
      <c r="C5" s="8">
        <v>13</v>
      </c>
      <c r="D5" s="8" t="s">
        <v>19</v>
      </c>
      <c r="E5" s="8" t="str">
        <f>CONCATENATE(Table13467[[#This Row],[WINDOWS]],"_",Table13467[[#This Row],[Alarm_Name]])</f>
        <v>Dust_Collection_Coded Alarm Triangle Individual 3</v>
      </c>
      <c r="F5" s="8" t="str">
        <f>_xlfn.CONCAT(LEFT(A5,5),MID(A5,6,4),"-",COUNTIF($A$2:A5,A5))</f>
        <v>Dust_Coll-4</v>
      </c>
      <c r="G5" s="8" t="s">
        <v>173</v>
      </c>
      <c r="H5" s="41" t="str">
        <f>Table1346[[#Headers],[/Fault_Description]]</f>
        <v>/Fault_Description</v>
      </c>
      <c r="I5" s="41" t="str">
        <f>_xlfn.CONCAT(Table13467[[#This Row],[PATH]],Table13467[[#This Row],[Tag Path Addition '[Fault']]])</f>
        <v>[default]SPG/Liquid and Dust Collection/Dust Collection/C9DC_01/C9DC_01_PDH_0807/ALM/Fault_Description</v>
      </c>
      <c r="J5" s="10" t="s">
        <v>163</v>
      </c>
      <c r="K5" s="45" t="str">
        <f>Table13467[[#Headers],[/Equip_Description]]</f>
        <v>/Equip_Description</v>
      </c>
      <c r="L5" s="45" t="str">
        <f>_xlfn.CONCAT(Table13467[[#This Row],[PATH]],Table13467[[#This Row],[Tag Path Addition '[EQUIP']]])</f>
        <v>[default]SPG/Liquid and Dust Collection/Dust Collection/C9DC_01/C9DC_01_PDH_0807/ALM/Equip_Description</v>
      </c>
      <c r="M5" s="8" t="s">
        <v>192</v>
      </c>
      <c r="N5" s="20" t="s">
        <v>154</v>
      </c>
      <c r="O5" s="8"/>
      <c r="P5" s="8"/>
    </row>
    <row r="6" spans="1:16" x14ac:dyDescent="0.25">
      <c r="A6" s="8" t="s">
        <v>1</v>
      </c>
      <c r="B6" s="19" t="s">
        <v>104</v>
      </c>
      <c r="C6" s="8">
        <v>13</v>
      </c>
      <c r="D6" s="8" t="s">
        <v>25</v>
      </c>
      <c r="E6" s="8" t="str">
        <f>CONCATENATE(Table13467[[#This Row],[WINDOWS]],"_",Table13467[[#This Row],[Alarm_Name]])</f>
        <v>Dust_Collection_Coded Alarm Triangle Individual 9</v>
      </c>
      <c r="F6" s="8" t="str">
        <f>_xlfn.CONCAT(LEFT(A6,5),MID(A6,6,4),"-",COUNTIF($A$2:A6,A6))</f>
        <v>Dust_Coll-5</v>
      </c>
      <c r="G6" s="8" t="s">
        <v>174</v>
      </c>
      <c r="H6" s="41" t="str">
        <f>Table1346[[#Headers],[/Fault_Description]]</f>
        <v>/Fault_Description</v>
      </c>
      <c r="I6" s="41" t="str">
        <f>_xlfn.CONCAT(Table13467[[#This Row],[PATH]],Table13467[[#This Row],[Tag Path Addition '[Fault']]])</f>
        <v>[default]SPG/Liquid and Dust Collection/Dust Collection/C9MV_01/C9MV_01_YE_0828/ALM/Fault_Description</v>
      </c>
      <c r="J6" s="8" t="s">
        <v>166</v>
      </c>
      <c r="K6" s="41" t="str">
        <f>Table13467[[#Headers],[/Equip_Description]]</f>
        <v>/Equip_Description</v>
      </c>
      <c r="L6" s="41" t="str">
        <f>_xlfn.CONCAT(Table13467[[#This Row],[PATH]],Table13467[[#This Row],[Tag Path Addition '[EQUIP']]])</f>
        <v>[default]SPG/Liquid and Dust Collection/Dust Collection/C9MV_01/C9MV_01_YE_0828/ALM/Equip_Description</v>
      </c>
      <c r="M6" s="8" t="s">
        <v>195</v>
      </c>
      <c r="N6" s="20" t="s">
        <v>154</v>
      </c>
      <c r="O6" s="8"/>
      <c r="P6" s="8"/>
    </row>
    <row r="7" spans="1:16" x14ac:dyDescent="0.25">
      <c r="A7" s="8" t="s">
        <v>1</v>
      </c>
      <c r="B7" s="19" t="s">
        <v>105</v>
      </c>
      <c r="C7" s="8">
        <v>13</v>
      </c>
      <c r="D7" s="8" t="s">
        <v>26</v>
      </c>
      <c r="E7" s="8" t="str">
        <f>CONCATENATE(Table13467[[#This Row],[WINDOWS]],"_",Table13467[[#This Row],[Alarm_Name]])</f>
        <v>Dust_Collection_Coded Alarm Triangle Individual 10</v>
      </c>
      <c r="F7" s="8" t="str">
        <f>_xlfn.CONCAT(LEFT(A7,5),MID(A7,6,4),"-",COUNTIF($A$2:A7,A7))</f>
        <v>Dust_Coll-6</v>
      </c>
      <c r="G7" s="8" t="s">
        <v>175</v>
      </c>
      <c r="H7" s="41" t="str">
        <f>Table1346[[#Headers],[/Fault_Description]]</f>
        <v>/Fault_Description</v>
      </c>
      <c r="I7" s="41" t="str">
        <f>_xlfn.CONCAT(Table13467[[#This Row],[PATH]],Table13467[[#This Row],[Tag Path Addition '[Fault']]])</f>
        <v>[default]SPG/Liquid and Dust Collection/Dust Collection/C9EIV_01/C9EIV_01_ZZ_0810/ALM/Fault_Description</v>
      </c>
      <c r="J7" s="8" t="s">
        <v>185</v>
      </c>
      <c r="K7" s="41" t="str">
        <f>Table13467[[#Headers],[/Equip_Description]]</f>
        <v>/Equip_Description</v>
      </c>
      <c r="L7" s="41" t="str">
        <f>_xlfn.CONCAT(Table13467[[#This Row],[PATH]],Table13467[[#This Row],[Tag Path Addition '[EQUIP']]])</f>
        <v>[default]SPG/Liquid and Dust Collection/Dust Collection/C9EIV_01/C9EIV_01_ZZ_0810/ALM/Equip_Description</v>
      </c>
      <c r="M7" s="8" t="s">
        <v>194</v>
      </c>
      <c r="N7" s="20" t="s">
        <v>154</v>
      </c>
      <c r="O7" s="8"/>
      <c r="P7" s="8"/>
    </row>
    <row r="8" spans="1:16" x14ac:dyDescent="0.25">
      <c r="A8" s="8" t="s">
        <v>1</v>
      </c>
      <c r="B8" s="19" t="s">
        <v>106</v>
      </c>
      <c r="C8" s="8">
        <v>13</v>
      </c>
      <c r="D8" s="8" t="s">
        <v>27</v>
      </c>
      <c r="E8" s="8" t="str">
        <f>CONCATENATE(Table13467[[#This Row],[WINDOWS]],"_",Table13467[[#This Row],[Alarm_Name]])</f>
        <v>Dust_Collection_Coded Alarm Triangle Individual 11</v>
      </c>
      <c r="F8" s="8" t="str">
        <f>_xlfn.CONCAT(LEFT(A8,5),MID(A8,6,4),"-",COUNTIF($A$2:A8,A8))</f>
        <v>Dust_Coll-7</v>
      </c>
      <c r="G8" s="8" t="s">
        <v>176</v>
      </c>
      <c r="H8" s="41" t="str">
        <f>Table1346[[#Headers],[/Fault_Description]]</f>
        <v>/Fault_Description</v>
      </c>
      <c r="I8" s="41" t="str">
        <f>_xlfn.CONCAT(Table13467[[#This Row],[PATH]],Table13467[[#This Row],[Tag Path Addition '[Fault']]])</f>
        <v>[default]SPG/Liquid and Dust Collection/Dust Collection/C9C_03/C9C_03_YE_0825/ALM/Fault_Description</v>
      </c>
      <c r="J8" s="8" t="s">
        <v>166</v>
      </c>
      <c r="K8" s="41" t="str">
        <f>Table13467[[#Headers],[/Equip_Description]]</f>
        <v>/Equip_Description</v>
      </c>
      <c r="L8" s="41" t="str">
        <f>_xlfn.CONCAT(Table13467[[#This Row],[PATH]],Table13467[[#This Row],[Tag Path Addition '[EQUIP']]])</f>
        <v>[default]SPG/Liquid and Dust Collection/Dust Collection/C9C_03/C9C_03_YE_0825/ALM/Equip_Description</v>
      </c>
      <c r="M8" s="8" t="s">
        <v>193</v>
      </c>
      <c r="N8" s="20" t="s">
        <v>154</v>
      </c>
      <c r="O8" s="8"/>
      <c r="P8" s="8"/>
    </row>
    <row r="9" spans="1:16" x14ac:dyDescent="0.25">
      <c r="A9" s="8" t="s">
        <v>1</v>
      </c>
      <c r="B9" s="19" t="s">
        <v>107</v>
      </c>
      <c r="C9" s="8">
        <v>13</v>
      </c>
      <c r="D9" s="8" t="s">
        <v>28</v>
      </c>
      <c r="E9" s="8" t="str">
        <f>CONCATENATE(Table13467[[#This Row],[WINDOWS]],"_",Table13467[[#This Row],[Alarm_Name]])</f>
        <v>Dust_Collection_Coded Alarm Triangle Individual 12</v>
      </c>
      <c r="F9" s="8" t="str">
        <f>_xlfn.CONCAT(LEFT(A9,5),MID(A9,6,4),"-",COUNTIF($A$2:A9,A9))</f>
        <v>Dust_Coll-8</v>
      </c>
      <c r="G9" s="8" t="s">
        <v>177</v>
      </c>
      <c r="H9" s="41" t="str">
        <f>Table1346[[#Headers],[/Fault_Description]]</f>
        <v>/Fault_Description</v>
      </c>
      <c r="I9" s="41" t="str">
        <f>_xlfn.CONCAT(Table13467[[#This Row],[PATH]],Table13467[[#This Row],[Tag Path Addition '[Fault']]])</f>
        <v>[default]SPG/Liquid and Dust Collection/Dust Collection/C9DC_01/C9DC_01_LSH_0811/ALM/Fault_Description</v>
      </c>
      <c r="J9" s="8" t="s">
        <v>165</v>
      </c>
      <c r="K9" s="41" t="str">
        <f>Table13467[[#Headers],[/Equip_Description]]</f>
        <v>/Equip_Description</v>
      </c>
      <c r="L9" s="41" t="str">
        <f>_xlfn.CONCAT(Table13467[[#This Row],[PATH]],Table13467[[#This Row],[Tag Path Addition '[EQUIP']]])</f>
        <v>[default]SPG/Liquid and Dust Collection/Dust Collection/C9DC_01/C9DC_01_LSH_0811/ALM/Equip_Description</v>
      </c>
      <c r="M9" s="8" t="s">
        <v>192</v>
      </c>
      <c r="N9" s="20" t="s">
        <v>154</v>
      </c>
      <c r="O9" s="8"/>
      <c r="P9" s="8"/>
    </row>
    <row r="10" spans="1:16" x14ac:dyDescent="0.25">
      <c r="A10" s="8" t="s">
        <v>1</v>
      </c>
      <c r="B10" s="19" t="s">
        <v>108</v>
      </c>
      <c r="C10" s="8">
        <v>13</v>
      </c>
      <c r="D10" s="8" t="s">
        <v>29</v>
      </c>
      <c r="E10" s="8" t="str">
        <f>CONCATENATE(Table13467[[#This Row],[WINDOWS]],"_",Table13467[[#This Row],[Alarm_Name]])</f>
        <v>Dust_Collection_Coded Alarm Triangle Individual 13</v>
      </c>
      <c r="F10" s="8" t="str">
        <f>_xlfn.CONCAT(LEFT(A10,5),MID(A10,6,4),"-",COUNTIF($A$2:A10,A10))</f>
        <v>Dust_Coll-9</v>
      </c>
      <c r="G10" s="8" t="s">
        <v>178</v>
      </c>
      <c r="H10" s="41" t="str">
        <f>Table1346[[#Headers],[/Fault_Description]]</f>
        <v>/Fault_Description</v>
      </c>
      <c r="I10" s="41" t="str">
        <f>_xlfn.CONCAT(Table13467[[#This Row],[PATH]],Table13467[[#This Row],[Tag Path Addition '[Fault']]])</f>
        <v>[default]SPG/Liquid and Dust Collection/Dust Collection/C9DC_01/C9DC_01_BS_0803/ALM/Fault_Description</v>
      </c>
      <c r="J10" s="8" t="s">
        <v>186</v>
      </c>
      <c r="K10" s="41" t="str">
        <f>Table13467[[#Headers],[/Equip_Description]]</f>
        <v>/Equip_Description</v>
      </c>
      <c r="L10" s="41" t="str">
        <f>_xlfn.CONCAT(Table13467[[#This Row],[PATH]],Table13467[[#This Row],[Tag Path Addition '[EQUIP']]])</f>
        <v>[default]SPG/Liquid and Dust Collection/Dust Collection/C9DC_01/C9DC_01_BS_0803/ALM/Equip_Description</v>
      </c>
      <c r="M10" s="8" t="s">
        <v>192</v>
      </c>
      <c r="N10" s="20" t="s">
        <v>154</v>
      </c>
      <c r="O10" s="8"/>
      <c r="P10" s="8"/>
    </row>
    <row r="11" spans="1:16" x14ac:dyDescent="0.25">
      <c r="A11" s="8" t="s">
        <v>1</v>
      </c>
      <c r="B11" s="19" t="s">
        <v>109</v>
      </c>
      <c r="C11" s="8">
        <v>13</v>
      </c>
      <c r="D11" s="8" t="s">
        <v>30</v>
      </c>
      <c r="E11" s="8" t="str">
        <f>CONCATENATE(Table13467[[#This Row],[WINDOWS]],"_",Table13467[[#This Row],[Alarm_Name]])</f>
        <v>Dust_Collection_Coded Alarm Triangle Individual 14</v>
      </c>
      <c r="F11" s="8" t="str">
        <f>_xlfn.CONCAT(LEFT(A11,5),MID(A11,6,4),"-",COUNTIF($A$2:A11,A11))</f>
        <v>Dust_Coll-10</v>
      </c>
      <c r="G11" s="8" t="s">
        <v>179</v>
      </c>
      <c r="H11" s="41" t="str">
        <f>Table1346[[#Headers],[/Fault_Description]]</f>
        <v>/Fault_Description</v>
      </c>
      <c r="I11" s="41" t="str">
        <f>_xlfn.CONCAT(Table13467[[#This Row],[PATH]],Table13467[[#This Row],[Tag Path Addition '[Fault']]])</f>
        <v>[default]SPG/Liquid and Dust Collection/Dust Collection/C9DC_01/C9DC_01_BS_0804/ALM/Fault_Description</v>
      </c>
      <c r="J11" s="8" t="s">
        <v>187</v>
      </c>
      <c r="K11" s="41" t="str">
        <f>Table13467[[#Headers],[/Equip_Description]]</f>
        <v>/Equip_Description</v>
      </c>
      <c r="L11" s="41" t="str">
        <f>_xlfn.CONCAT(Table13467[[#This Row],[PATH]],Table13467[[#This Row],[Tag Path Addition '[EQUIP']]])</f>
        <v>[default]SPG/Liquid and Dust Collection/Dust Collection/C9DC_01/C9DC_01_BS_0804/ALM/Equip_Description</v>
      </c>
      <c r="M11" s="8" t="s">
        <v>192</v>
      </c>
      <c r="N11" s="20" t="s">
        <v>154</v>
      </c>
      <c r="O11" s="8"/>
      <c r="P11" s="8"/>
    </row>
    <row r="12" spans="1:16" x14ac:dyDescent="0.25">
      <c r="A12" s="8" t="s">
        <v>1</v>
      </c>
      <c r="B12" s="19" t="s">
        <v>110</v>
      </c>
      <c r="C12" s="8">
        <v>13</v>
      </c>
      <c r="D12" s="8" t="s">
        <v>31</v>
      </c>
      <c r="E12" s="8" t="str">
        <f>CONCATENATE(Table13467[[#This Row],[WINDOWS]],"_",Table13467[[#This Row],[Alarm_Name]])</f>
        <v>Dust_Collection_Coded Alarm Triangle Individual 15</v>
      </c>
      <c r="F12" s="8" t="str">
        <f>_xlfn.CONCAT(LEFT(A12,5),MID(A12,6,4),"-",COUNTIF($A$2:A12,A12))</f>
        <v>Dust_Coll-11</v>
      </c>
      <c r="G12" s="8" t="s">
        <v>180</v>
      </c>
      <c r="H12" s="41" t="str">
        <f>Table1346[[#Headers],[/Fault_Description]]</f>
        <v>/Fault_Description</v>
      </c>
      <c r="I12" s="41" t="str">
        <f>_xlfn.CONCAT(Table13467[[#This Row],[PATH]],Table13467[[#This Row],[Tag Path Addition '[Fault']]])</f>
        <v>[default]SPG/Liquid and Dust Collection/Dust Collection/C9DC_01/C9DC_01_BS_0805/ALM/Fault_Description</v>
      </c>
      <c r="J12" s="8" t="s">
        <v>188</v>
      </c>
      <c r="K12" s="41" t="str">
        <f>Table13467[[#Headers],[/Equip_Description]]</f>
        <v>/Equip_Description</v>
      </c>
      <c r="L12" s="41" t="str">
        <f>_xlfn.CONCAT(Table13467[[#This Row],[PATH]],Table13467[[#This Row],[Tag Path Addition '[EQUIP']]])</f>
        <v>[default]SPG/Liquid and Dust Collection/Dust Collection/C9DC_01/C9DC_01_BS_0805/ALM/Equip_Description</v>
      </c>
      <c r="M12" s="8" t="s">
        <v>192</v>
      </c>
      <c r="N12" s="20" t="s">
        <v>154</v>
      </c>
      <c r="O12" s="8"/>
      <c r="P12" s="8"/>
    </row>
    <row r="13" spans="1:16" x14ac:dyDescent="0.25">
      <c r="A13" s="8" t="s">
        <v>1</v>
      </c>
      <c r="B13" s="19" t="s">
        <v>111</v>
      </c>
      <c r="C13" s="8">
        <v>13</v>
      </c>
      <c r="D13" s="8" t="s">
        <v>35</v>
      </c>
      <c r="E13" s="8" t="str">
        <f>CONCATENATE(Table13467[[#This Row],[WINDOWS]],"_",Table13467[[#This Row],[Alarm_Name]])</f>
        <v>Dust_Collection_Coded Alarm Triangle Individual 77</v>
      </c>
      <c r="F13" s="8" t="str">
        <f>_xlfn.CONCAT(LEFT(A13,5),MID(A13,6,4),"-",COUNTIF($A$2:A13,A13))</f>
        <v>Dust_Coll-12</v>
      </c>
      <c r="G13" s="8" t="s">
        <v>181</v>
      </c>
      <c r="H13" s="41" t="str">
        <f>Table1346[[#Headers],[/Fault_Description]]</f>
        <v>/Fault_Description</v>
      </c>
      <c r="I13" s="41" t="str">
        <f>_xlfn.CONCAT(Table13467[[#This Row],[PATH]],Table13467[[#This Row],[Tag Path Addition '[Fault']]])</f>
        <v>[default]SPG/Liquid and Dust Collection/Dust Collection/C9CP_05/C9CP_05_JL_01/ALM/Fault_Description</v>
      </c>
      <c r="J13" s="8" t="s">
        <v>189</v>
      </c>
      <c r="K13" s="41" t="str">
        <f>Table13467[[#Headers],[/Equip_Description]]</f>
        <v>/Equip_Description</v>
      </c>
      <c r="L13" s="41" t="str">
        <f>_xlfn.CONCAT(Table13467[[#This Row],[PATH]],Table13467[[#This Row],[Tag Path Addition '[EQUIP']]])</f>
        <v>[default]SPG/Liquid and Dust Collection/Dust Collection/C9CP_05/C9CP_05_JL_01/ALM/Equip_Description</v>
      </c>
      <c r="M13" s="8" t="s">
        <v>191</v>
      </c>
      <c r="N13" s="20" t="s">
        <v>154</v>
      </c>
      <c r="O13" s="8"/>
      <c r="P13" s="8"/>
    </row>
    <row r="14" spans="1:16" x14ac:dyDescent="0.25">
      <c r="A14" s="8" t="s">
        <v>1</v>
      </c>
      <c r="B14" s="19" t="s">
        <v>112</v>
      </c>
      <c r="C14" s="8">
        <v>13</v>
      </c>
      <c r="D14" s="8" t="s">
        <v>36</v>
      </c>
      <c r="E14" s="8" t="str">
        <f>CONCATENATE(Table13467[[#This Row],[WINDOWS]],"_",Table13467[[#This Row],[Alarm_Name]])</f>
        <v>Dust_Collection_Coded Alarm Triangle Individual 78</v>
      </c>
      <c r="F14" s="8" t="str">
        <f>_xlfn.CONCAT(LEFT(A14,5),MID(A14,6,4),"-",COUNTIF($A$2:A14,A14))</f>
        <v>Dust_Coll-13</v>
      </c>
      <c r="G14" s="8" t="s">
        <v>182</v>
      </c>
      <c r="H14" s="41" t="str">
        <f>Table1346[[#Headers],[/Fault_Description]]</f>
        <v>/Fault_Description</v>
      </c>
      <c r="I14" s="41" t="str">
        <f>_xlfn.CONCAT(Table13467[[#This Row],[PATH]],Table13467[[#This Row],[Tag Path Addition '[Fault']]])</f>
        <v>[default]SPG/Liquid and Dust Collection/Dust Collection/C9CP_05/C9CP_05_HBS_01/ALM/Fault_Description</v>
      </c>
      <c r="J14" s="8" t="s">
        <v>190</v>
      </c>
      <c r="K14" s="41" t="str">
        <f>Table13467[[#Headers],[/Equip_Description]]</f>
        <v>/Equip_Description</v>
      </c>
      <c r="L14" s="41" t="str">
        <f>_xlfn.CONCAT(Table13467[[#This Row],[PATH]],Table13467[[#This Row],[Tag Path Addition '[EQUIP']]])</f>
        <v>[default]SPG/Liquid and Dust Collection/Dust Collection/C9CP_05/C9CP_05_HBS_01/ALM/Equip_Description</v>
      </c>
      <c r="M14" s="8" t="s">
        <v>191</v>
      </c>
      <c r="N14" s="20" t="s">
        <v>154</v>
      </c>
      <c r="O14" s="8"/>
      <c r="P14" s="8"/>
    </row>
  </sheetData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7DE6-2C01-40AF-9C36-B257C4BE5A24}">
  <dimension ref="A1:P63"/>
  <sheetViews>
    <sheetView zoomScale="57" zoomScaleNormal="57" workbookViewId="0">
      <pane ySplit="1" topLeftCell="A26" activePane="bottomLeft" state="frozen"/>
      <selection pane="bottomLeft" activeCell="M63" sqref="E1:M63"/>
    </sheetView>
  </sheetViews>
  <sheetFormatPr defaultRowHeight="15" x14ac:dyDescent="0.25"/>
  <cols>
    <col min="1" max="1" width="25.42578125" customWidth="1"/>
    <col min="2" max="2" width="21.42578125" customWidth="1"/>
    <col min="3" max="3" width="6.28515625" customWidth="1"/>
    <col min="4" max="4" width="40.5703125" customWidth="1"/>
    <col min="5" max="5" width="10.7109375" customWidth="1"/>
    <col min="6" max="6" width="17.28515625" customWidth="1"/>
    <col min="7" max="7" width="30.5703125" customWidth="1"/>
    <col min="8" max="9" width="30.5703125" style="41" customWidth="1"/>
    <col min="10" max="10" width="17" customWidth="1"/>
    <col min="11" max="12" width="17" style="41" customWidth="1"/>
    <col min="13" max="13" width="27.28515625" customWidth="1"/>
    <col min="14" max="14" width="10.28515625" customWidth="1"/>
    <col min="15" max="15" width="10.5703125" customWidth="1"/>
    <col min="16" max="16" width="9.42578125" customWidth="1"/>
  </cols>
  <sheetData>
    <row r="1" spans="1:16" s="8" customFormat="1" x14ac:dyDescent="0.25">
      <c r="A1" s="20" t="s">
        <v>11</v>
      </c>
      <c r="B1" s="20" t="s">
        <v>90</v>
      </c>
      <c r="C1" s="20" t="s">
        <v>14</v>
      </c>
      <c r="D1" s="20" t="s">
        <v>22</v>
      </c>
      <c r="E1" s="1" t="s">
        <v>560</v>
      </c>
      <c r="F1" s="1" t="s">
        <v>561</v>
      </c>
      <c r="G1" s="20" t="s">
        <v>155</v>
      </c>
      <c r="H1" s="42" t="s">
        <v>562</v>
      </c>
      <c r="I1" s="43" t="s">
        <v>564</v>
      </c>
      <c r="J1" s="33" t="s">
        <v>566</v>
      </c>
      <c r="K1" s="44" t="s">
        <v>563</v>
      </c>
      <c r="L1" s="44" t="s">
        <v>565</v>
      </c>
      <c r="M1" s="34" t="s">
        <v>567</v>
      </c>
      <c r="N1" s="20" t="s">
        <v>84</v>
      </c>
      <c r="O1" s="20" t="s">
        <v>85</v>
      </c>
      <c r="P1" s="20" t="s">
        <v>86</v>
      </c>
    </row>
    <row r="2" spans="1:16" s="8" customFormat="1" x14ac:dyDescent="0.25">
      <c r="A2" s="8" t="s">
        <v>3</v>
      </c>
      <c r="B2" s="8" t="s">
        <v>113</v>
      </c>
      <c r="C2" s="8">
        <v>62</v>
      </c>
      <c r="D2" s="8" t="s">
        <v>26</v>
      </c>
      <c r="E2" s="8" t="str">
        <f>CONCATENATE(Table134678[[#This Row],[WINDOWS]],"_",Table134678[[#This Row],[Alarm_Name]])</f>
        <v>Line1_Fiberglass_Coded Alarm Triangle Individual 10</v>
      </c>
      <c r="F2" s="8" t="str">
        <f>_xlfn.CONCAT(LEFT(A2,5),MID(A2,6,4),"-",COUNTIF($A$2:A2,A2))</f>
        <v>Line1_Fib-1</v>
      </c>
      <c r="G2" s="8" t="s">
        <v>318</v>
      </c>
      <c r="H2" s="41" t="str">
        <f>Table134678[[#Headers],[/Fault_Description]]</f>
        <v>/Fault_Description</v>
      </c>
      <c r="I2" s="41" t="str">
        <f>_xlfn.CONCAT(Table134678[[#This Row],[PATH]],Table134678[[#This Row],[Tag Path Addition '[Fault']]])</f>
        <v>[default]SPG/Line 1/Fiberglass/L1BF_06/L1BF_06_PDHH_0506/ALM/Fault_Description</v>
      </c>
      <c r="J2" s="8" t="s">
        <v>184</v>
      </c>
      <c r="K2" s="41" t="str">
        <f>Table134678[[#Headers],[/Equip_Description]]</f>
        <v>/Equip_Description</v>
      </c>
      <c r="L2" s="41" t="str">
        <f>_xlfn.CONCAT(Table134678[[#This Row],[PATH]],Table134678[[#This Row],[Tag Path Addition '[EQUIP']]])</f>
        <v>[default]SPG/Line 1/Fiberglass/L1BF_06/L1BF_06_PDHH_0506/ALM/Equip_Description</v>
      </c>
      <c r="M2" s="8" t="s">
        <v>402</v>
      </c>
      <c r="N2" s="8" t="s">
        <v>154</v>
      </c>
    </row>
    <row r="3" spans="1:16" s="8" customFormat="1" x14ac:dyDescent="0.25">
      <c r="A3" s="8" t="s">
        <v>3</v>
      </c>
      <c r="B3" s="8" t="s">
        <v>113</v>
      </c>
      <c r="C3" s="8">
        <v>62</v>
      </c>
      <c r="D3" s="8" t="s">
        <v>27</v>
      </c>
      <c r="E3" s="8" t="str">
        <f>CONCATENATE(Table134678[[#This Row],[WINDOWS]],"_",Table134678[[#This Row],[Alarm_Name]])</f>
        <v>Line1_Fiberglass_Coded Alarm Triangle Individual 11</v>
      </c>
      <c r="F3" s="8" t="str">
        <f>_xlfn.CONCAT(LEFT(A3,5),MID(A3,6,4),"-",COUNTIF($A$2:A3,A3))</f>
        <v>Line1_Fib-2</v>
      </c>
      <c r="G3" s="8" t="s">
        <v>319</v>
      </c>
      <c r="H3" s="41" t="str">
        <f>Table134678[[#Headers],[/Fault_Description]]</f>
        <v>/Fault_Description</v>
      </c>
      <c r="I3" s="41" t="str">
        <f>_xlfn.CONCAT(Table134678[[#This Row],[PATH]],Table134678[[#This Row],[Tag Path Addition '[Fault']]])</f>
        <v>[default]SPG/Line 1/Fiberglass/L1PX_02/L1PX_02_YE_0522/ALM/Fault_Description</v>
      </c>
      <c r="J3" s="8" t="s">
        <v>166</v>
      </c>
      <c r="K3" s="41" t="str">
        <f>Table134678[[#Headers],[/Equip_Description]]</f>
        <v>/Equip_Description</v>
      </c>
      <c r="L3" s="41" t="str">
        <f>_xlfn.CONCAT(Table134678[[#This Row],[PATH]],Table134678[[#This Row],[Tag Path Addition '[EQUIP']]])</f>
        <v>[default]SPG/Line 1/Fiberglass/L1PX_02/L1PX_02_YE_0522/ALM/Equip_Description</v>
      </c>
      <c r="M3" s="8" t="s">
        <v>403</v>
      </c>
      <c r="N3" s="8" t="s">
        <v>154</v>
      </c>
    </row>
    <row r="4" spans="1:16" s="8" customFormat="1" x14ac:dyDescent="0.25">
      <c r="A4" s="8" t="s">
        <v>3</v>
      </c>
      <c r="B4" s="8" t="s">
        <v>113</v>
      </c>
      <c r="C4" s="8">
        <v>62</v>
      </c>
      <c r="D4" s="8" t="s">
        <v>28</v>
      </c>
      <c r="E4" s="8" t="str">
        <f>CONCATENATE(Table134678[[#This Row],[WINDOWS]],"_",Table134678[[#This Row],[Alarm_Name]])</f>
        <v>Line1_Fiberglass_Coded Alarm Triangle Individual 12</v>
      </c>
      <c r="F4" s="8" t="str">
        <f>_xlfn.CONCAT(LEFT(A4,5),MID(A4,6,4),"-",COUNTIF($A$2:A4,A4))</f>
        <v>Line1_Fib-3</v>
      </c>
      <c r="G4" s="8" t="s">
        <v>320</v>
      </c>
      <c r="H4" s="41" t="str">
        <f>Table134678[[#Headers],[/Fault_Description]]</f>
        <v>/Fault_Description</v>
      </c>
      <c r="I4" s="41" t="str">
        <f>_xlfn.CONCAT(Table134678[[#This Row],[PATH]],Table134678[[#This Row],[Tag Path Addition '[Fault']]])</f>
        <v>[default]SPG/Line 1/Fiberglass/L1SF_01/L1SF_01_VFD_01/COMM/Fault/ALM/Fault_Description</v>
      </c>
      <c r="J4" s="8" t="s">
        <v>233</v>
      </c>
      <c r="K4" s="41" t="str">
        <f>Table134678[[#Headers],[/Equip_Description]]</f>
        <v>/Equip_Description</v>
      </c>
      <c r="L4" s="41" t="str">
        <f>_xlfn.CONCAT(Table134678[[#This Row],[PATH]],Table134678[[#This Row],[Tag Path Addition '[EQUIP']]])</f>
        <v>[default]SPG/Line 1/Fiberglass/L1SF_01/L1SF_01_VFD_01/COMM/Fault/ALM/Equip_Description</v>
      </c>
      <c r="M4" s="8" t="s">
        <v>404</v>
      </c>
      <c r="N4" s="8" t="s">
        <v>154</v>
      </c>
    </row>
    <row r="5" spans="1:16" s="8" customFormat="1" x14ac:dyDescent="0.25">
      <c r="A5" s="8" t="s">
        <v>3</v>
      </c>
      <c r="B5" s="8" t="s">
        <v>113</v>
      </c>
      <c r="C5" s="8">
        <v>62</v>
      </c>
      <c r="D5" s="8" t="s">
        <v>29</v>
      </c>
      <c r="E5" s="8" t="str">
        <f>CONCATENATE(Table134678[[#This Row],[WINDOWS]],"_",Table134678[[#This Row],[Alarm_Name]])</f>
        <v>Line1_Fiberglass_Coded Alarm Triangle Individual 13</v>
      </c>
      <c r="F5" s="8" t="str">
        <f>_xlfn.CONCAT(LEFT(A5,5),MID(A5,6,4),"-",COUNTIF($A$2:A5,A5))</f>
        <v>Line1_Fib-4</v>
      </c>
      <c r="G5" s="8" t="s">
        <v>321</v>
      </c>
      <c r="H5" s="41" t="str">
        <f>Table134678[[#Headers],[/Fault_Description]]</f>
        <v>/Fault_Description</v>
      </c>
      <c r="I5" s="41" t="str">
        <f>_xlfn.CONCAT(Table134678[[#This Row],[PATH]],Table134678[[#This Row],[Tag Path Addition '[Fault']]])</f>
        <v>[default]SPG/Line 1/Fiberglass/L1C_02/L1C_02_HS_0631/ALM/Fault_Description</v>
      </c>
      <c r="J5" s="8" t="s">
        <v>228</v>
      </c>
      <c r="K5" s="41" t="str">
        <f>Table134678[[#Headers],[/Equip_Description]]</f>
        <v>/Equip_Description</v>
      </c>
      <c r="L5" s="41" t="str">
        <f>_xlfn.CONCAT(Table134678[[#This Row],[PATH]],Table134678[[#This Row],[Tag Path Addition '[EQUIP']]])</f>
        <v>[default]SPG/Line 1/Fiberglass/L1C_02/L1C_02_HS_0631/ALM/Equip_Description</v>
      </c>
      <c r="M5" s="8" t="s">
        <v>405</v>
      </c>
      <c r="N5" s="8" t="s">
        <v>154</v>
      </c>
    </row>
    <row r="6" spans="1:16" s="8" customFormat="1" x14ac:dyDescent="0.25">
      <c r="A6" s="8" t="s">
        <v>3</v>
      </c>
      <c r="B6" s="8" t="s">
        <v>113</v>
      </c>
      <c r="C6" s="8">
        <v>62</v>
      </c>
      <c r="D6" s="8" t="s">
        <v>30</v>
      </c>
      <c r="E6" s="8" t="str">
        <f>CONCATENATE(Table134678[[#This Row],[WINDOWS]],"_",Table134678[[#This Row],[Alarm_Name]])</f>
        <v>Line1_Fiberglass_Coded Alarm Triangle Individual 14</v>
      </c>
      <c r="F6" s="8" t="str">
        <f>_xlfn.CONCAT(LEFT(A6,5),MID(A6,6,4),"-",COUNTIF($A$2:A6,A6))</f>
        <v>Line1_Fib-5</v>
      </c>
      <c r="G6" s="8" t="s">
        <v>322</v>
      </c>
      <c r="H6" s="41" t="str">
        <f>Table134678[[#Headers],[/Fault_Description]]</f>
        <v>/Fault_Description</v>
      </c>
      <c r="I6" s="41" t="str">
        <f>_xlfn.CONCAT(Table134678[[#This Row],[PATH]],Table134678[[#This Row],[Tag Path Addition '[Fault']]])</f>
        <v>[default]SPG/Line 1/Fiberglass/L1C_02/L1C_02_VSH_0603/ALM/Fault_Description</v>
      </c>
      <c r="J6" s="8" t="s">
        <v>167</v>
      </c>
      <c r="K6" s="41" t="str">
        <f>Table134678[[#Headers],[/Equip_Description]]</f>
        <v>/Equip_Description</v>
      </c>
      <c r="L6" s="41" t="str">
        <f>_xlfn.CONCAT(Table134678[[#This Row],[PATH]],Table134678[[#This Row],[Tag Path Addition '[EQUIP']]])</f>
        <v>[default]SPG/Line 1/Fiberglass/L1C_02/L1C_02_VSH_0603/ALM/Equip_Description</v>
      </c>
      <c r="M6" s="8" t="s">
        <v>405</v>
      </c>
      <c r="N6" s="8" t="s">
        <v>154</v>
      </c>
    </row>
    <row r="7" spans="1:16" s="8" customFormat="1" x14ac:dyDescent="0.25">
      <c r="A7" s="8" t="s">
        <v>3</v>
      </c>
      <c r="B7" s="8" t="s">
        <v>113</v>
      </c>
      <c r="C7" s="8">
        <v>62</v>
      </c>
      <c r="D7" s="8" t="s">
        <v>31</v>
      </c>
      <c r="E7" s="8" t="str">
        <f>CONCATENATE(Table134678[[#This Row],[WINDOWS]],"_",Table134678[[#This Row],[Alarm_Name]])</f>
        <v>Line1_Fiberglass_Coded Alarm Triangle Individual 15</v>
      </c>
      <c r="F7" s="8" t="str">
        <f>_xlfn.CONCAT(LEFT(A7,5),MID(A7,6,4),"-",COUNTIF($A$2:A7,A7))</f>
        <v>Line1_Fib-6</v>
      </c>
      <c r="G7" s="8" t="s">
        <v>224</v>
      </c>
      <c r="H7" s="41" t="str">
        <f>Table134678[[#Headers],[/Fault_Description]]</f>
        <v>/Fault_Description</v>
      </c>
      <c r="I7" s="41" t="str">
        <f>_xlfn.CONCAT(Table134678[[#This Row],[PATH]],Table134678[[#This Row],[Tag Path Addition '[Fault']]])</f>
        <v>[default]SPG/Line 1/L1CP_01/L1CP_01_HBS_01/ALM/Fault_Description</v>
      </c>
      <c r="J7" s="8" t="s">
        <v>190</v>
      </c>
      <c r="K7" s="41" t="str">
        <f>Table134678[[#Headers],[/Equip_Description]]</f>
        <v>/Equip_Description</v>
      </c>
      <c r="L7" s="41" t="str">
        <f>_xlfn.CONCAT(Table134678[[#This Row],[PATH]],Table134678[[#This Row],[Tag Path Addition '[EQUIP']]])</f>
        <v>[default]SPG/Line 1/L1CP_01/L1CP_01_HBS_01/ALM/Equip_Description</v>
      </c>
      <c r="M7" s="8" t="s">
        <v>230</v>
      </c>
      <c r="N7" s="8" t="s">
        <v>154</v>
      </c>
    </row>
    <row r="8" spans="1:16" s="8" customFormat="1" x14ac:dyDescent="0.25">
      <c r="A8" s="8" t="s">
        <v>3</v>
      </c>
      <c r="B8" s="8" t="s">
        <v>113</v>
      </c>
      <c r="C8" s="8">
        <v>62</v>
      </c>
      <c r="D8" s="8" t="s">
        <v>32</v>
      </c>
      <c r="E8" s="8" t="str">
        <f>CONCATENATE(Table134678[[#This Row],[WINDOWS]],"_",Table134678[[#This Row],[Alarm_Name]])</f>
        <v>Line1_Fiberglass_Coded Alarm Triangle Individual 16</v>
      </c>
      <c r="F8" s="8" t="str">
        <f>_xlfn.CONCAT(LEFT(A8,5),MID(A8,6,4),"-",COUNTIF($A$2:A8,A8))</f>
        <v>Line1_Fib-7</v>
      </c>
      <c r="G8" s="8" t="s">
        <v>323</v>
      </c>
      <c r="H8" s="41" t="str">
        <f>Table134678[[#Headers],[/Fault_Description]]</f>
        <v>/Fault_Description</v>
      </c>
      <c r="I8" s="41" t="str">
        <f>_xlfn.CONCAT(Table134678[[#This Row],[PATH]],Table134678[[#This Row],[Tag Path Addition '[Fault']]])</f>
        <v>[default]SPG/Line 1/Fiberglass/L1SF_01/L1SF_01_VFD_01/MCY/ALM/Fault_Description</v>
      </c>
      <c r="J8" s="8" t="s">
        <v>166</v>
      </c>
      <c r="K8" s="41" t="str">
        <f>Table134678[[#Headers],[/Equip_Description]]</f>
        <v>/Equip_Description</v>
      </c>
      <c r="L8" s="41" t="str">
        <f>_xlfn.CONCAT(Table134678[[#This Row],[PATH]],Table134678[[#This Row],[Tag Path Addition '[EQUIP']]])</f>
        <v>[default]SPG/Line 1/Fiberglass/L1SF_01/L1SF_01_VFD_01/MCY/ALM/Equip_Description</v>
      </c>
      <c r="M8" s="8" t="s">
        <v>404</v>
      </c>
      <c r="N8" s="8" t="s">
        <v>154</v>
      </c>
    </row>
    <row r="9" spans="1:16" s="8" customFormat="1" x14ac:dyDescent="0.25">
      <c r="A9" s="8" t="s">
        <v>3</v>
      </c>
      <c r="B9" s="8" t="s">
        <v>113</v>
      </c>
      <c r="C9" s="8">
        <v>62</v>
      </c>
      <c r="D9" s="8" t="s">
        <v>33</v>
      </c>
      <c r="E9" s="8" t="str">
        <f>CONCATENATE(Table134678[[#This Row],[WINDOWS]],"_",Table134678[[#This Row],[Alarm_Name]])</f>
        <v>Line1_Fiberglass_Coded Alarm Triangle Individual 17</v>
      </c>
      <c r="F9" s="8" t="str">
        <f>_xlfn.CONCAT(LEFT(A9,5),MID(A9,6,4),"-",COUNTIF($A$2:A9,A9))</f>
        <v>Line1_Fib-8</v>
      </c>
      <c r="G9" s="8" t="s">
        <v>324</v>
      </c>
      <c r="H9" s="41" t="str">
        <f>Table134678[[#Headers],[/Fault_Description]]</f>
        <v>/Fault_Description</v>
      </c>
      <c r="I9" s="41" t="str">
        <f>_xlfn.CONCAT(Table134678[[#This Row],[PATH]],Table134678[[#This Row],[Tag Path Addition '[Fault']]])</f>
        <v>[default]SPG/Line 1/Fiberglass/L1LIW_05/L1LIW_05_VFD_02/MCY/ALM/Fault_Description</v>
      </c>
      <c r="J9" s="8" t="s">
        <v>166</v>
      </c>
      <c r="K9" s="41" t="str">
        <f>Table134678[[#Headers],[/Equip_Description]]</f>
        <v>/Equip_Description</v>
      </c>
      <c r="L9" s="41" t="str">
        <f>_xlfn.CONCAT(Table134678[[#This Row],[PATH]],Table134678[[#This Row],[Tag Path Addition '[EQUIP']]])</f>
        <v>[default]SPG/Line 1/Fiberglass/L1LIW_05/L1LIW_05_VFD_02/MCY/ALM/Equip_Description</v>
      </c>
      <c r="M9" s="8" t="s">
        <v>406</v>
      </c>
      <c r="N9" s="8" t="s">
        <v>154</v>
      </c>
    </row>
    <row r="10" spans="1:16" s="8" customFormat="1" x14ac:dyDescent="0.25">
      <c r="A10" s="8" t="s">
        <v>3</v>
      </c>
      <c r="B10" s="8" t="s">
        <v>113</v>
      </c>
      <c r="C10" s="8">
        <v>62</v>
      </c>
      <c r="D10" s="8" t="s">
        <v>37</v>
      </c>
      <c r="E10" s="8" t="str">
        <f>CONCATENATE(Table134678[[#This Row],[WINDOWS]],"_",Table134678[[#This Row],[Alarm_Name]])</f>
        <v>Line1_Fiberglass_Coded Alarm Triangle Individual 18</v>
      </c>
      <c r="F10" s="8" t="str">
        <f>_xlfn.CONCAT(LEFT(A10,5),MID(A10,6,4),"-",COUNTIF($A$2:A10,A10))</f>
        <v>Line1_Fib-9</v>
      </c>
      <c r="G10" s="8" t="s">
        <v>325</v>
      </c>
      <c r="H10" s="41" t="str">
        <f>Table134678[[#Headers],[/Fault_Description]]</f>
        <v>/Fault_Description</v>
      </c>
      <c r="I10" s="41" t="str">
        <f>_xlfn.CONCAT(Table134678[[#This Row],[PATH]],Table134678[[#This Row],[Tag Path Addition '[Fault']]])</f>
        <v>[default]SPG/Line 1/Fiberglass/L1LIW_05/L1LIW_05_VFD_02/VFD_FLT/Fault/ALM/Fault_Description</v>
      </c>
      <c r="J10" s="8" t="s">
        <v>231</v>
      </c>
      <c r="K10" s="41" t="str">
        <f>Table134678[[#Headers],[/Equip_Description]]</f>
        <v>/Equip_Description</v>
      </c>
      <c r="L10" s="41" t="str">
        <f>_xlfn.CONCAT(Table134678[[#This Row],[PATH]],Table134678[[#This Row],[Tag Path Addition '[EQUIP']]])</f>
        <v>[default]SPG/Line 1/Fiberglass/L1LIW_05/L1LIW_05_VFD_02/VFD_FLT/Fault/ALM/Equip_Description</v>
      </c>
      <c r="M10" s="8" t="s">
        <v>406</v>
      </c>
      <c r="N10" s="8" t="s">
        <v>154</v>
      </c>
    </row>
    <row r="11" spans="1:16" s="8" customFormat="1" x14ac:dyDescent="0.25">
      <c r="A11" s="8" t="s">
        <v>3</v>
      </c>
      <c r="B11" s="8" t="s">
        <v>113</v>
      </c>
      <c r="C11" s="8">
        <v>62</v>
      </c>
      <c r="D11" s="8" t="s">
        <v>38</v>
      </c>
      <c r="E11" s="8" t="str">
        <f>CONCATENATE(Table134678[[#This Row],[WINDOWS]],"_",Table134678[[#This Row],[Alarm_Name]])</f>
        <v>Line1_Fiberglass_Coded Alarm Triangle Individual 19</v>
      </c>
      <c r="F11" s="8" t="str">
        <f>_xlfn.CONCAT(LEFT(A11,5),MID(A11,6,4),"-",COUNTIF($A$2:A11,A11))</f>
        <v>Line1_Fib-10</v>
      </c>
      <c r="G11" s="8" t="s">
        <v>326</v>
      </c>
      <c r="H11" s="41" t="str">
        <f>Table134678[[#Headers],[/Fault_Description]]</f>
        <v>/Fault_Description</v>
      </c>
      <c r="I11" s="41" t="str">
        <f>_xlfn.CONCAT(Table134678[[#This Row],[PATH]],Table134678[[#This Row],[Tag Path Addition '[Fault']]])</f>
        <v>[default]SPG/Line 1/Fiberglass/L1LIW_05/L1LIW_05_VFD_02/COMM/Fault/ALM/Fault_Description</v>
      </c>
      <c r="J11" s="8" t="s">
        <v>233</v>
      </c>
      <c r="K11" s="41" t="str">
        <f>Table134678[[#Headers],[/Equip_Description]]</f>
        <v>/Equip_Description</v>
      </c>
      <c r="L11" s="41" t="str">
        <f>_xlfn.CONCAT(Table134678[[#This Row],[PATH]],Table134678[[#This Row],[Tag Path Addition '[EQUIP']]])</f>
        <v>[default]SPG/Line 1/Fiberglass/L1LIW_05/L1LIW_05_VFD_02/COMM/Fault/ALM/Equip_Description</v>
      </c>
      <c r="M11" s="8" t="s">
        <v>406</v>
      </c>
      <c r="N11" s="8" t="s">
        <v>154</v>
      </c>
    </row>
    <row r="12" spans="1:16" s="8" customFormat="1" x14ac:dyDescent="0.25">
      <c r="A12" s="8" t="s">
        <v>3</v>
      </c>
      <c r="B12" s="8" t="s">
        <v>113</v>
      </c>
      <c r="C12" s="8">
        <v>62</v>
      </c>
      <c r="D12" s="8" t="s">
        <v>18</v>
      </c>
      <c r="E12" s="8" t="str">
        <f>CONCATENATE(Table134678[[#This Row],[WINDOWS]],"_",Table134678[[#This Row],[Alarm_Name]])</f>
        <v>Line1_Fiberglass_Coded Alarm Triangle Individual 2</v>
      </c>
      <c r="F12" s="8" t="str">
        <f>_xlfn.CONCAT(LEFT(A12,5),MID(A12,6,4),"-",COUNTIF($A$2:A12,A12))</f>
        <v>Line1_Fib-11</v>
      </c>
      <c r="G12" s="8" t="s">
        <v>309</v>
      </c>
      <c r="H12" s="41" t="str">
        <f>Table134678[[#Headers],[/Fault_Description]]</f>
        <v>/Fault_Description</v>
      </c>
      <c r="I12" s="41" t="str">
        <f>_xlfn.CONCAT(Table134678[[#This Row],[PATH]],Table134678[[#This Row],[Tag Path Addition '[Fault']]])</f>
        <v>[default]SPG/Line 1/Fiberglass/L1D_04/L1D_04_LSL_0504/ALM/Fault_Description</v>
      </c>
      <c r="J12" s="8" t="s">
        <v>250</v>
      </c>
      <c r="K12" s="41" t="str">
        <f>Table134678[[#Headers],[/Equip_Description]]</f>
        <v>/Equip_Description</v>
      </c>
      <c r="L12" s="41" t="str">
        <f>_xlfn.CONCAT(Table134678[[#This Row],[PATH]],Table134678[[#This Row],[Tag Path Addition '[EQUIP']]])</f>
        <v>[default]SPG/Line 1/Fiberglass/L1D_04/L1D_04_LSL_0504/ALM/Equip_Description</v>
      </c>
      <c r="M12" s="8" t="s">
        <v>310</v>
      </c>
      <c r="N12" s="8" t="s">
        <v>154</v>
      </c>
    </row>
    <row r="13" spans="1:16" s="8" customFormat="1" x14ac:dyDescent="0.25">
      <c r="A13" s="8" t="s">
        <v>3</v>
      </c>
      <c r="B13" s="8" t="s">
        <v>113</v>
      </c>
      <c r="C13" s="8">
        <v>62</v>
      </c>
      <c r="D13" s="8" t="s">
        <v>39</v>
      </c>
      <c r="E13" s="8" t="str">
        <f>CONCATENATE(Table134678[[#This Row],[WINDOWS]],"_",Table134678[[#This Row],[Alarm_Name]])</f>
        <v>Line1_Fiberglass_Coded Alarm Triangle Individual 20</v>
      </c>
      <c r="F13" s="8" t="str">
        <f>_xlfn.CONCAT(LEFT(A13,5),MID(A13,6,4),"-",COUNTIF($A$2:A13,A13))</f>
        <v>Line1_Fib-12</v>
      </c>
      <c r="G13" s="8" t="s">
        <v>327</v>
      </c>
      <c r="H13" s="41" t="str">
        <f>Table134678[[#Headers],[/Fault_Description]]</f>
        <v>/Fault_Description</v>
      </c>
      <c r="I13" s="41" t="str">
        <f>_xlfn.CONCAT(Table134678[[#This Row],[PATH]],Table134678[[#This Row],[Tag Path Addition '[Fault']]])</f>
        <v>[default]SPG/Line 1/Fiberglass/L1LIW_05/L1LIW_05_VFD_01/VFD_FLT/Fault/ALM/Fault_Description</v>
      </c>
      <c r="J13" s="8" t="s">
        <v>231</v>
      </c>
      <c r="K13" s="41" t="str">
        <f>Table134678[[#Headers],[/Equip_Description]]</f>
        <v>/Equip_Description</v>
      </c>
      <c r="L13" s="41" t="str">
        <f>_xlfn.CONCAT(Table134678[[#This Row],[PATH]],Table134678[[#This Row],[Tag Path Addition '[EQUIP']]])</f>
        <v>[default]SPG/Line 1/Fiberglass/L1LIW_05/L1LIW_05_VFD_01/VFD_FLT/Fault/ALM/Equip_Description</v>
      </c>
      <c r="M13" s="8" t="s">
        <v>407</v>
      </c>
      <c r="N13" s="8" t="s">
        <v>154</v>
      </c>
    </row>
    <row r="14" spans="1:16" s="8" customFormat="1" x14ac:dyDescent="0.25">
      <c r="A14" s="8" t="s">
        <v>3</v>
      </c>
      <c r="B14" s="8" t="s">
        <v>113</v>
      </c>
      <c r="C14" s="8">
        <v>62</v>
      </c>
      <c r="D14" s="8" t="s">
        <v>40</v>
      </c>
      <c r="E14" s="8" t="str">
        <f>CONCATENATE(Table134678[[#This Row],[WINDOWS]],"_",Table134678[[#This Row],[Alarm_Name]])</f>
        <v>Line1_Fiberglass_Coded Alarm Triangle Individual 21</v>
      </c>
      <c r="F14" s="8" t="str">
        <f>_xlfn.CONCAT(LEFT(A14,5),MID(A14,6,4),"-",COUNTIF($A$2:A14,A14))</f>
        <v>Line1_Fib-13</v>
      </c>
      <c r="G14" s="8" t="s">
        <v>328</v>
      </c>
      <c r="H14" s="41" t="str">
        <f>Table134678[[#Headers],[/Fault_Description]]</f>
        <v>/Fault_Description</v>
      </c>
      <c r="I14" s="41" t="str">
        <f>_xlfn.CONCAT(Table134678[[#This Row],[PATH]],Table134678[[#This Row],[Tag Path Addition '[Fault']]])</f>
        <v>[default]SPG/Line 1/Fiberglass/L1LIW_05/L1LIW_05_VFD_01/MCY/ALM/Fault_Description</v>
      </c>
      <c r="J14" s="8" t="s">
        <v>166</v>
      </c>
      <c r="K14" s="41" t="str">
        <f>Table134678[[#Headers],[/Equip_Description]]</f>
        <v>/Equip_Description</v>
      </c>
      <c r="L14" s="41" t="str">
        <f>_xlfn.CONCAT(Table134678[[#This Row],[PATH]],Table134678[[#This Row],[Tag Path Addition '[EQUIP']]])</f>
        <v>[default]SPG/Line 1/Fiberglass/L1LIW_05/L1LIW_05_VFD_01/MCY/ALM/Equip_Description</v>
      </c>
      <c r="M14" s="8" t="s">
        <v>407</v>
      </c>
      <c r="N14" s="8" t="s">
        <v>154</v>
      </c>
    </row>
    <row r="15" spans="1:16" s="8" customFormat="1" x14ac:dyDescent="0.25">
      <c r="A15" s="8" t="s">
        <v>3</v>
      </c>
      <c r="B15" s="8" t="s">
        <v>113</v>
      </c>
      <c r="C15" s="8">
        <v>62</v>
      </c>
      <c r="D15" s="8" t="s">
        <v>41</v>
      </c>
      <c r="E15" s="8" t="str">
        <f>CONCATENATE(Table134678[[#This Row],[WINDOWS]],"_",Table134678[[#This Row],[Alarm_Name]])</f>
        <v>Line1_Fiberglass_Coded Alarm Triangle Individual 22</v>
      </c>
      <c r="F15" s="8" t="str">
        <f>_xlfn.CONCAT(LEFT(A15,5),MID(A15,6,4),"-",COUNTIF($A$2:A15,A15))</f>
        <v>Line1_Fib-14</v>
      </c>
      <c r="G15" s="8" t="s">
        <v>329</v>
      </c>
      <c r="H15" s="41" t="str">
        <f>Table134678[[#Headers],[/Fault_Description]]</f>
        <v>/Fault_Description</v>
      </c>
      <c r="I15" s="41" t="str">
        <f>_xlfn.CONCAT(Table134678[[#This Row],[PATH]],Table134678[[#This Row],[Tag Path Addition '[Fault']]])</f>
        <v>[default]SPG/Line 1/Fiberglass/L1LIW_05/L1LIW_05_VFD_01/COMM/Fault/ALM/Fault_Description</v>
      </c>
      <c r="J15" s="8" t="s">
        <v>233</v>
      </c>
      <c r="K15" s="41" t="str">
        <f>Table134678[[#Headers],[/Equip_Description]]</f>
        <v>/Equip_Description</v>
      </c>
      <c r="L15" s="41" t="str">
        <f>_xlfn.CONCAT(Table134678[[#This Row],[PATH]],Table134678[[#This Row],[Tag Path Addition '[EQUIP']]])</f>
        <v>[default]SPG/Line 1/Fiberglass/L1LIW_05/L1LIW_05_VFD_01/COMM/Fault/ALM/Equip_Description</v>
      </c>
      <c r="M15" s="8" t="s">
        <v>407</v>
      </c>
      <c r="N15" s="8" t="s">
        <v>154</v>
      </c>
    </row>
    <row r="16" spans="1:16" s="8" customFormat="1" x14ac:dyDescent="0.25">
      <c r="A16" s="8" t="s">
        <v>3</v>
      </c>
      <c r="B16" s="8" t="s">
        <v>113</v>
      </c>
      <c r="C16" s="8">
        <v>62</v>
      </c>
      <c r="D16" s="8" t="s">
        <v>42</v>
      </c>
      <c r="E16" s="8" t="str">
        <f>CONCATENATE(Table134678[[#This Row],[WINDOWS]],"_",Table134678[[#This Row],[Alarm_Name]])</f>
        <v>Line1_Fiberglass_Coded Alarm Triangle Individual 23</v>
      </c>
      <c r="F16" s="8" t="str">
        <f>_xlfn.CONCAT(LEFT(A16,5),MID(A16,6,4),"-",COUNTIF($A$2:A16,A16))</f>
        <v>Line1_Fib-15</v>
      </c>
      <c r="G16" s="8" t="s">
        <v>330</v>
      </c>
      <c r="H16" s="41" t="str">
        <f>Table134678[[#Headers],[/Fault_Description]]</f>
        <v>/Fault_Description</v>
      </c>
      <c r="I16" s="41" t="str">
        <f>_xlfn.CONCAT(Table134678[[#This Row],[PATH]],Table134678[[#This Row],[Tag Path Addition '[Fault']]])</f>
        <v>[default]SPG/Line 1/Fiberglass/L1LIW_05/L1LIW_05_HS_05109/ALM/Fault_Description</v>
      </c>
      <c r="J16" s="8" t="s">
        <v>228</v>
      </c>
      <c r="K16" s="41" t="str">
        <f>Table134678[[#Headers],[/Equip_Description]]</f>
        <v>/Equip_Description</v>
      </c>
      <c r="L16" s="41" t="str">
        <f>_xlfn.CONCAT(Table134678[[#This Row],[PATH]],Table134678[[#This Row],[Tag Path Addition '[EQUIP']]])</f>
        <v>[default]SPG/Line 1/Fiberglass/L1LIW_05/L1LIW_05_HS_05109/ALM/Equip_Description</v>
      </c>
      <c r="M16" s="8" t="s">
        <v>406</v>
      </c>
      <c r="N16" s="8" t="s">
        <v>154</v>
      </c>
    </row>
    <row r="17" spans="1:14" s="8" customFormat="1" x14ac:dyDescent="0.25">
      <c r="A17" s="8" t="s">
        <v>3</v>
      </c>
      <c r="B17" s="8" t="s">
        <v>113</v>
      </c>
      <c r="C17" s="8">
        <v>62</v>
      </c>
      <c r="D17" s="8" t="s">
        <v>43</v>
      </c>
      <c r="E17" s="8" t="str">
        <f>CONCATENATE(Table134678[[#This Row],[WINDOWS]],"_",Table134678[[#This Row],[Alarm_Name]])</f>
        <v>Line1_Fiberglass_Coded Alarm Triangle Individual 24</v>
      </c>
      <c r="F17" s="8" t="str">
        <f>_xlfn.CONCAT(LEFT(A17,5),MID(A17,6,4),"-",COUNTIF($A$2:A17,A17))</f>
        <v>Line1_Fib-16</v>
      </c>
      <c r="G17" s="8" t="s">
        <v>331</v>
      </c>
      <c r="H17" s="41" t="str">
        <f>Table134678[[#Headers],[/Fault_Description]]</f>
        <v>/Fault_Description</v>
      </c>
      <c r="I17" s="41" t="str">
        <f>_xlfn.CONCAT(Table134678[[#This Row],[PATH]],Table134678[[#This Row],[Tag Path Addition '[Fault']]])</f>
        <v>[default]SPG/Line 1/Fiberglass/L1LIW_05/L1LIW_05_HS_0529/ALM/Fault_Description</v>
      </c>
      <c r="J17" s="8" t="s">
        <v>228</v>
      </c>
      <c r="K17" s="41" t="str">
        <f>Table134678[[#Headers],[/Equip_Description]]</f>
        <v>/Equip_Description</v>
      </c>
      <c r="L17" s="41" t="str">
        <f>_xlfn.CONCAT(Table134678[[#This Row],[PATH]],Table134678[[#This Row],[Tag Path Addition '[EQUIP']]])</f>
        <v>[default]SPG/Line 1/Fiberglass/L1LIW_05/L1LIW_05_HS_0529/ALM/Equip_Description</v>
      </c>
      <c r="M17" s="8" t="s">
        <v>407</v>
      </c>
      <c r="N17" s="8" t="s">
        <v>154</v>
      </c>
    </row>
    <row r="18" spans="1:14" s="8" customFormat="1" x14ac:dyDescent="0.25">
      <c r="A18" s="8" t="s">
        <v>3</v>
      </c>
      <c r="B18" s="8" t="s">
        <v>113</v>
      </c>
      <c r="C18" s="8">
        <v>62</v>
      </c>
      <c r="D18" s="8" t="s">
        <v>44</v>
      </c>
      <c r="E18" s="8" t="str">
        <f>CONCATENATE(Table134678[[#This Row],[WINDOWS]],"_",Table134678[[#This Row],[Alarm_Name]])</f>
        <v>Line1_Fiberglass_Coded Alarm Triangle Individual 25</v>
      </c>
      <c r="F18" s="8" t="str">
        <f>_xlfn.CONCAT(LEFT(A18,5),MID(A18,6,4),"-",COUNTIF($A$2:A18,A18))</f>
        <v>Line1_Fib-17</v>
      </c>
      <c r="G18" s="8" t="s">
        <v>332</v>
      </c>
      <c r="H18" s="41" t="str">
        <f>Table134678[[#Headers],[/Fault_Description]]</f>
        <v>/Fault_Description</v>
      </c>
      <c r="I18" s="41" t="str">
        <f>_xlfn.CONCAT(Table134678[[#This Row],[PATH]],Table134678[[#This Row],[Tag Path Addition '[Fault']]])</f>
        <v>[default]SPG/Line 1/Fiberglass/L1LIW_06/L1LIW_06_HS_0530/ALM/Fault_Description</v>
      </c>
      <c r="J18" s="8" t="s">
        <v>228</v>
      </c>
      <c r="K18" s="41" t="str">
        <f>Table134678[[#Headers],[/Equip_Description]]</f>
        <v>/Equip_Description</v>
      </c>
      <c r="L18" s="41" t="str">
        <f>_xlfn.CONCAT(Table134678[[#This Row],[PATH]],Table134678[[#This Row],[Tag Path Addition '[EQUIP']]])</f>
        <v>[default]SPG/Line 1/Fiberglass/L1LIW_06/L1LIW_06_HS_0530/ALM/Equip_Description</v>
      </c>
      <c r="M18" s="8" t="s">
        <v>408</v>
      </c>
      <c r="N18" s="8" t="s">
        <v>154</v>
      </c>
    </row>
    <row r="19" spans="1:14" s="8" customFormat="1" x14ac:dyDescent="0.25">
      <c r="A19" s="8" t="s">
        <v>3</v>
      </c>
      <c r="B19" s="8" t="s">
        <v>113</v>
      </c>
      <c r="C19" s="8">
        <v>62</v>
      </c>
      <c r="D19" s="8" t="s">
        <v>45</v>
      </c>
      <c r="E19" s="8" t="str">
        <f>CONCATENATE(Table134678[[#This Row],[WINDOWS]],"_",Table134678[[#This Row],[Alarm_Name]])</f>
        <v>Line1_Fiberglass_Coded Alarm Triangle Individual 26</v>
      </c>
      <c r="F19" s="8" t="str">
        <f>_xlfn.CONCAT(LEFT(A19,5),MID(A19,6,4),"-",COUNTIF($A$2:A19,A19))</f>
        <v>Line1_Fib-18</v>
      </c>
      <c r="G19" s="8" t="s">
        <v>333</v>
      </c>
      <c r="H19" s="41" t="str">
        <f>Table134678[[#Headers],[/Fault_Description]]</f>
        <v>/Fault_Description</v>
      </c>
      <c r="I19" s="41" t="str">
        <f>_xlfn.CONCAT(Table134678[[#This Row],[PATH]],Table134678[[#This Row],[Tag Path Addition '[Fault']]])</f>
        <v>[default]SPG/Line 1/Fiberglass/L1LIW_06/L1LIW_06_HS_05110/ALM/Fault_Description</v>
      </c>
      <c r="J19" s="8" t="s">
        <v>228</v>
      </c>
      <c r="K19" s="41" t="str">
        <f>Table134678[[#Headers],[/Equip_Description]]</f>
        <v>/Equip_Description</v>
      </c>
      <c r="L19" s="41" t="str">
        <f>_xlfn.CONCAT(Table134678[[#This Row],[PATH]],Table134678[[#This Row],[Tag Path Addition '[EQUIP']]])</f>
        <v>[default]SPG/Line 1/Fiberglass/L1LIW_06/L1LIW_06_HS_05110/ALM/Equip_Description</v>
      </c>
      <c r="M19" s="8" t="s">
        <v>409</v>
      </c>
      <c r="N19" s="8" t="s">
        <v>154</v>
      </c>
    </row>
    <row r="20" spans="1:14" s="8" customFormat="1" x14ac:dyDescent="0.25">
      <c r="A20" s="8" t="s">
        <v>3</v>
      </c>
      <c r="B20" s="8" t="s">
        <v>113</v>
      </c>
      <c r="C20" s="8">
        <v>62</v>
      </c>
      <c r="D20" s="8" t="s">
        <v>46</v>
      </c>
      <c r="E20" s="8" t="str">
        <f>CONCATENATE(Table134678[[#This Row],[WINDOWS]],"_",Table134678[[#This Row],[Alarm_Name]])</f>
        <v>Line1_Fiberglass_Coded Alarm Triangle Individual 27</v>
      </c>
      <c r="F20" s="8" t="str">
        <f>_xlfn.CONCAT(LEFT(A20,5),MID(A20,6,4),"-",COUNTIF($A$2:A20,A20))</f>
        <v>Line1_Fib-19</v>
      </c>
      <c r="G20" s="8" t="s">
        <v>334</v>
      </c>
      <c r="H20" s="41" t="str">
        <f>Table134678[[#Headers],[/Fault_Description]]</f>
        <v>/Fault_Description</v>
      </c>
      <c r="I20" s="41" t="str">
        <f>_xlfn.CONCAT(Table134678[[#This Row],[PATH]],Table134678[[#This Row],[Tag Path Addition '[Fault']]])</f>
        <v>[default]SPG/Line 1/Fiberglass/L1LIW_06/L1LIW_06_VFD_01/VFD_FLT/Fault/ALM/Fault_Description</v>
      </c>
      <c r="J20" s="8" t="s">
        <v>231</v>
      </c>
      <c r="K20" s="41" t="str">
        <f>Table134678[[#Headers],[/Equip_Description]]</f>
        <v>/Equip_Description</v>
      </c>
      <c r="L20" s="41" t="str">
        <f>_xlfn.CONCAT(Table134678[[#This Row],[PATH]],Table134678[[#This Row],[Tag Path Addition '[EQUIP']]])</f>
        <v>[default]SPG/Line 1/Fiberglass/L1LIW_06/L1LIW_06_VFD_01/VFD_FLT/Fault/ALM/Equip_Description</v>
      </c>
      <c r="M20" s="8" t="s">
        <v>408</v>
      </c>
      <c r="N20" s="8" t="s">
        <v>154</v>
      </c>
    </row>
    <row r="21" spans="1:14" s="8" customFormat="1" x14ac:dyDescent="0.25">
      <c r="A21" s="8" t="s">
        <v>3</v>
      </c>
      <c r="B21" s="8" t="s">
        <v>113</v>
      </c>
      <c r="C21" s="8">
        <v>62</v>
      </c>
      <c r="D21" s="8" t="s">
        <v>47</v>
      </c>
      <c r="E21" s="8" t="str">
        <f>CONCATENATE(Table134678[[#This Row],[WINDOWS]],"_",Table134678[[#This Row],[Alarm_Name]])</f>
        <v>Line1_Fiberglass_Coded Alarm Triangle Individual 28</v>
      </c>
      <c r="F21" s="8" t="str">
        <f>_xlfn.CONCAT(LEFT(A21,5),MID(A21,6,4),"-",COUNTIF($A$2:A21,A21))</f>
        <v>Line1_Fib-20</v>
      </c>
      <c r="G21" s="8" t="s">
        <v>335</v>
      </c>
      <c r="H21" s="41" t="str">
        <f>Table134678[[#Headers],[/Fault_Description]]</f>
        <v>/Fault_Description</v>
      </c>
      <c r="I21" s="41" t="str">
        <f>_xlfn.CONCAT(Table134678[[#This Row],[PATH]],Table134678[[#This Row],[Tag Path Addition '[Fault']]])</f>
        <v>[default]SPG/Line 1/Fiberglass/L1LIW_06/L1LIW_06_VFD_01/COMM/Fault/ALM/Fault_Description</v>
      </c>
      <c r="J21" s="8" t="s">
        <v>233</v>
      </c>
      <c r="K21" s="41" t="str">
        <f>Table134678[[#Headers],[/Equip_Description]]</f>
        <v>/Equip_Description</v>
      </c>
      <c r="L21" s="41" t="str">
        <f>_xlfn.CONCAT(Table134678[[#This Row],[PATH]],Table134678[[#This Row],[Tag Path Addition '[EQUIP']]])</f>
        <v>[default]SPG/Line 1/Fiberglass/L1LIW_06/L1LIW_06_VFD_01/COMM/Fault/ALM/Equip_Description</v>
      </c>
      <c r="M21" s="8" t="s">
        <v>408</v>
      </c>
      <c r="N21" s="8" t="s">
        <v>154</v>
      </c>
    </row>
    <row r="22" spans="1:14" s="8" customFormat="1" x14ac:dyDescent="0.25">
      <c r="A22" s="8" t="s">
        <v>3</v>
      </c>
      <c r="B22" s="8" t="s">
        <v>113</v>
      </c>
      <c r="C22" s="8">
        <v>62</v>
      </c>
      <c r="D22" s="8" t="s">
        <v>48</v>
      </c>
      <c r="E22" s="8" t="str">
        <f>CONCATENATE(Table134678[[#This Row],[WINDOWS]],"_",Table134678[[#This Row],[Alarm_Name]])</f>
        <v>Line1_Fiberglass_Coded Alarm Triangle Individual 29</v>
      </c>
      <c r="F22" s="8" t="str">
        <f>_xlfn.CONCAT(LEFT(A22,5),MID(A22,6,4),"-",COUNTIF($A$2:A22,A22))</f>
        <v>Line1_Fib-21</v>
      </c>
      <c r="G22" s="8" t="s">
        <v>371</v>
      </c>
      <c r="H22" s="41" t="str">
        <f>Table134678[[#Headers],[/Fault_Description]]</f>
        <v>/Fault_Description</v>
      </c>
      <c r="I22" s="41" t="str">
        <f>_xlfn.CONCAT(Table134678[[#This Row],[PATH]],Table134678[[#This Row],[Tag Path Addition '[Fault']]])</f>
        <v>[default]SPG/Line 1/Fiberglass/L1LIW_06/L1LIW_06_VFD_01/MCY/ALM/Fault_Description</v>
      </c>
      <c r="J22" s="8" t="s">
        <v>166</v>
      </c>
      <c r="K22" s="41" t="str">
        <f>Table134678[[#Headers],[/Equip_Description]]</f>
        <v>/Equip_Description</v>
      </c>
      <c r="L22" s="41" t="str">
        <f>_xlfn.CONCAT(Table134678[[#This Row],[PATH]],Table134678[[#This Row],[Tag Path Addition '[EQUIP']]])</f>
        <v>[default]SPG/Line 1/Fiberglass/L1LIW_06/L1LIW_06_VFD_01/MCY/ALM/Equip_Description</v>
      </c>
      <c r="M22" s="8" t="s">
        <v>408</v>
      </c>
      <c r="N22" s="8" t="s">
        <v>154</v>
      </c>
    </row>
    <row r="23" spans="1:14" s="8" customFormat="1" x14ac:dyDescent="0.25">
      <c r="A23" s="8" t="s">
        <v>3</v>
      </c>
      <c r="B23" s="8" t="s">
        <v>113</v>
      </c>
      <c r="C23" s="8">
        <v>62</v>
      </c>
      <c r="D23" s="8" t="s">
        <v>19</v>
      </c>
      <c r="E23" s="8" t="str">
        <f>CONCATENATE(Table134678[[#This Row],[WINDOWS]],"_",Table134678[[#This Row],[Alarm_Name]])</f>
        <v>Line1_Fiberglass_Coded Alarm Triangle Individual 3</v>
      </c>
      <c r="F23" s="8" t="str">
        <f>_xlfn.CONCAT(LEFT(A23,5),MID(A23,6,4),"-",COUNTIF($A$2:A23,A23))</f>
        <v>Line1_Fib-22</v>
      </c>
      <c r="G23" s="8" t="s">
        <v>311</v>
      </c>
      <c r="H23" s="41" t="str">
        <f>Table134678[[#Headers],[/Fault_Description]]</f>
        <v>/Fault_Description</v>
      </c>
      <c r="I23" s="41" t="str">
        <f>_xlfn.CONCAT(Table134678[[#This Row],[PATH]],Table134678[[#This Row],[Tag Path Addition '[Fault']]])</f>
        <v>[default]SPG/Line 1/Fiberglass/L1D_04/L1D_04_LSH_0508/ALM/Fault_Description</v>
      </c>
      <c r="J23" s="8" t="s">
        <v>165</v>
      </c>
      <c r="K23" s="41" t="str">
        <f>Table134678[[#Headers],[/Equip_Description]]</f>
        <v>/Equip_Description</v>
      </c>
      <c r="L23" s="41" t="str">
        <f>_xlfn.CONCAT(Table134678[[#This Row],[PATH]],Table134678[[#This Row],[Tag Path Addition '[EQUIP']]])</f>
        <v>[default]SPG/Line 1/Fiberglass/L1D_04/L1D_04_LSH_0508/ALM/Equip_Description</v>
      </c>
      <c r="M23" s="8" t="s">
        <v>310</v>
      </c>
      <c r="N23" s="8" t="s">
        <v>154</v>
      </c>
    </row>
    <row r="24" spans="1:14" s="8" customFormat="1" x14ac:dyDescent="0.25">
      <c r="A24" s="8" t="s">
        <v>3</v>
      </c>
      <c r="B24" s="8" t="s">
        <v>113</v>
      </c>
      <c r="C24" s="8">
        <v>62</v>
      </c>
      <c r="D24" s="8" t="s">
        <v>49</v>
      </c>
      <c r="E24" s="8" t="str">
        <f>CONCATENATE(Table134678[[#This Row],[WINDOWS]],"_",Table134678[[#This Row],[Alarm_Name]])</f>
        <v>Line1_Fiberglass_Coded Alarm Triangle Individual 30</v>
      </c>
      <c r="F24" s="8" t="str">
        <f>_xlfn.CONCAT(LEFT(A24,5),MID(A24,6,4),"-",COUNTIF($A$2:A24,A24))</f>
        <v>Line1_Fib-23</v>
      </c>
      <c r="G24" s="8" t="s">
        <v>372</v>
      </c>
      <c r="H24" s="41" t="str">
        <f>Table134678[[#Headers],[/Fault_Description]]</f>
        <v>/Fault_Description</v>
      </c>
      <c r="I24" s="41" t="str">
        <f>_xlfn.CONCAT(Table134678[[#This Row],[PATH]],Table134678[[#This Row],[Tag Path Addition '[Fault']]])</f>
        <v>[default]SPG/Line 1/Fiberglass/L1LIW_06/L1LIW_06_VFD_02/VFD_FLT/Fault/ALM/Fault_Description</v>
      </c>
      <c r="J24" s="8" t="s">
        <v>231</v>
      </c>
      <c r="K24" s="41" t="str">
        <f>Table134678[[#Headers],[/Equip_Description]]</f>
        <v>/Equip_Description</v>
      </c>
      <c r="L24" s="41" t="str">
        <f>_xlfn.CONCAT(Table134678[[#This Row],[PATH]],Table134678[[#This Row],[Tag Path Addition '[EQUIP']]])</f>
        <v>[default]SPG/Line 1/Fiberglass/L1LIW_06/L1LIW_06_VFD_02/VFD_FLT/Fault/ALM/Equip_Description</v>
      </c>
      <c r="M24" s="8" t="s">
        <v>409</v>
      </c>
      <c r="N24" s="8" t="s">
        <v>154</v>
      </c>
    </row>
    <row r="25" spans="1:14" s="8" customFormat="1" x14ac:dyDescent="0.25">
      <c r="A25" s="8" t="s">
        <v>3</v>
      </c>
      <c r="B25" s="8" t="s">
        <v>113</v>
      </c>
      <c r="C25" s="8">
        <v>62</v>
      </c>
      <c r="D25" s="8" t="s">
        <v>50</v>
      </c>
      <c r="E25" s="8" t="str">
        <f>CONCATENATE(Table134678[[#This Row],[WINDOWS]],"_",Table134678[[#This Row],[Alarm_Name]])</f>
        <v>Line1_Fiberglass_Coded Alarm Triangle Individual 31</v>
      </c>
      <c r="F25" s="8" t="str">
        <f>_xlfn.CONCAT(LEFT(A25,5),MID(A25,6,4),"-",COUNTIF($A$2:A25,A25))</f>
        <v>Line1_Fib-24</v>
      </c>
      <c r="G25" s="8" t="s">
        <v>373</v>
      </c>
      <c r="H25" s="41" t="str">
        <f>Table134678[[#Headers],[/Fault_Description]]</f>
        <v>/Fault_Description</v>
      </c>
      <c r="I25" s="41" t="str">
        <f>_xlfn.CONCAT(Table134678[[#This Row],[PATH]],Table134678[[#This Row],[Tag Path Addition '[Fault']]])</f>
        <v>[default]SPG/Line 1/Fiberglass/L1LIW_06/L1LIW_06_VFD_02/COMM/Fault/ALM/Fault_Description</v>
      </c>
      <c r="J25" s="8" t="s">
        <v>233</v>
      </c>
      <c r="K25" s="41" t="str">
        <f>Table134678[[#Headers],[/Equip_Description]]</f>
        <v>/Equip_Description</v>
      </c>
      <c r="L25" s="41" t="str">
        <f>_xlfn.CONCAT(Table134678[[#This Row],[PATH]],Table134678[[#This Row],[Tag Path Addition '[EQUIP']]])</f>
        <v>[default]SPG/Line 1/Fiberglass/L1LIW_06/L1LIW_06_VFD_02/COMM/Fault/ALM/Equip_Description</v>
      </c>
      <c r="M25" s="8" t="s">
        <v>409</v>
      </c>
      <c r="N25" s="8" t="s">
        <v>154</v>
      </c>
    </row>
    <row r="26" spans="1:14" s="8" customFormat="1" x14ac:dyDescent="0.25">
      <c r="A26" s="8" t="s">
        <v>3</v>
      </c>
      <c r="B26" s="8" t="s">
        <v>113</v>
      </c>
      <c r="C26" s="8">
        <v>62</v>
      </c>
      <c r="D26" s="8" t="s">
        <v>51</v>
      </c>
      <c r="E26" s="8" t="str">
        <f>CONCATENATE(Table134678[[#This Row],[WINDOWS]],"_",Table134678[[#This Row],[Alarm_Name]])</f>
        <v>Line1_Fiberglass_Coded Alarm Triangle Individual 32</v>
      </c>
      <c r="F26" s="8" t="str">
        <f>_xlfn.CONCAT(LEFT(A26,5),MID(A26,6,4),"-",COUNTIF($A$2:A26,A26))</f>
        <v>Line1_Fib-25</v>
      </c>
      <c r="G26" s="8" t="s">
        <v>374</v>
      </c>
      <c r="H26" s="41" t="str">
        <f>Table134678[[#Headers],[/Fault_Description]]</f>
        <v>/Fault_Description</v>
      </c>
      <c r="I26" s="41" t="str">
        <f>_xlfn.CONCAT(Table134678[[#This Row],[PATH]],Table134678[[#This Row],[Tag Path Addition '[Fault']]])</f>
        <v>[default]SPG/Line 1/Fiberglass/L1LIW_06/L1LIW_06_VFD_02/MCY/ALM/Fault_Description</v>
      </c>
      <c r="J26" s="8" t="s">
        <v>166</v>
      </c>
      <c r="K26" s="41" t="str">
        <f>Table134678[[#Headers],[/Equip_Description]]</f>
        <v>/Equip_Description</v>
      </c>
      <c r="L26" s="41" t="str">
        <f>_xlfn.CONCAT(Table134678[[#This Row],[PATH]],Table134678[[#This Row],[Tag Path Addition '[EQUIP']]])</f>
        <v>[default]SPG/Line 1/Fiberglass/L1LIW_06/L1LIW_06_VFD_02/MCY/ALM/Equip_Description</v>
      </c>
      <c r="M26" s="8" t="s">
        <v>409</v>
      </c>
      <c r="N26" s="8" t="s">
        <v>154</v>
      </c>
    </row>
    <row r="27" spans="1:14" s="8" customFormat="1" x14ac:dyDescent="0.25">
      <c r="A27" s="8" t="s">
        <v>3</v>
      </c>
      <c r="B27" s="8" t="s">
        <v>113</v>
      </c>
      <c r="C27" s="8">
        <v>62</v>
      </c>
      <c r="D27" s="8" t="s">
        <v>52</v>
      </c>
      <c r="E27" s="8" t="str">
        <f>CONCATENATE(Table134678[[#This Row],[WINDOWS]],"_",Table134678[[#This Row],[Alarm_Name]])</f>
        <v>Line1_Fiberglass_Coded Alarm Triangle Individual 33</v>
      </c>
      <c r="F27" s="8" t="str">
        <f>_xlfn.CONCAT(LEFT(A27,5),MID(A27,6,4),"-",COUNTIF($A$2:A27,A27))</f>
        <v>Line1_Fib-26</v>
      </c>
      <c r="G27" s="8" t="s">
        <v>418</v>
      </c>
      <c r="H27" s="41" t="str">
        <f>Table134678[[#Headers],[/Fault_Description]]</f>
        <v>/Fault_Description</v>
      </c>
      <c r="I27" s="41" t="str">
        <f>_xlfn.CONCAT(Table134678[[#This Row],[PATH]],Table134678[[#This Row],[Tag Path Addition '[Fault']]])</f>
        <v>[default]SPG/Line 1/Fiberglass/L1SF_01/L1SF_01_VFD_01/VFD_FLT/Fault/ALM/Fault_Description</v>
      </c>
      <c r="J27" s="8" t="s">
        <v>231</v>
      </c>
      <c r="K27" s="41" t="str">
        <f>Table134678[[#Headers],[/Equip_Description]]</f>
        <v>/Equip_Description</v>
      </c>
      <c r="L27" s="41" t="str">
        <f>_xlfn.CONCAT(Table134678[[#This Row],[PATH]],Table134678[[#This Row],[Tag Path Addition '[EQUIP']]])</f>
        <v>[default]SPG/Line 1/Fiberglass/L1SF_01/L1SF_01_VFD_01/VFD_FLT/Fault/ALM/Equip_Description</v>
      </c>
      <c r="M27" s="8" t="s">
        <v>404</v>
      </c>
      <c r="N27" s="8" t="s">
        <v>154</v>
      </c>
    </row>
    <row r="28" spans="1:14" s="8" customFormat="1" x14ac:dyDescent="0.25">
      <c r="A28" s="8" t="s">
        <v>3</v>
      </c>
      <c r="B28" s="8" t="s">
        <v>113</v>
      </c>
      <c r="C28" s="8">
        <v>62</v>
      </c>
      <c r="D28" s="8" t="s">
        <v>53</v>
      </c>
      <c r="E28" s="8" t="str">
        <f>CONCATENATE(Table134678[[#This Row],[WINDOWS]],"_",Table134678[[#This Row],[Alarm_Name]])</f>
        <v>Line1_Fiberglass_Coded Alarm Triangle Individual 34</v>
      </c>
      <c r="F28" s="8" t="str">
        <f>_xlfn.CONCAT(LEFT(A28,5),MID(A28,6,4),"-",COUNTIF($A$2:A28,A28))</f>
        <v>Line1_Fib-27</v>
      </c>
      <c r="G28" s="8" t="s">
        <v>375</v>
      </c>
      <c r="H28" s="41" t="str">
        <f>Table134678[[#Headers],[/Fault_Description]]</f>
        <v>/Fault_Description</v>
      </c>
      <c r="I28" s="41" t="str">
        <f>_xlfn.CONCAT(Table134678[[#This Row],[PATH]],Table134678[[#This Row],[Tag Path Addition '[Fault']]])</f>
        <v>[default]SPG/Line 1/Fiberglass/L1SF_01/L1SF_01_VFD_02/MCY/ALM/Fault_Description</v>
      </c>
      <c r="J28" s="8" t="s">
        <v>166</v>
      </c>
      <c r="K28" s="41" t="str">
        <f>Table134678[[#Headers],[/Equip_Description]]</f>
        <v>/Equip_Description</v>
      </c>
      <c r="L28" s="41" t="str">
        <f>_xlfn.CONCAT(Table134678[[#This Row],[PATH]],Table134678[[#This Row],[Tag Path Addition '[EQUIP']]])</f>
        <v>[default]SPG/Line 1/Fiberglass/L1SF_01/L1SF_01_VFD_02/MCY/ALM/Equip_Description</v>
      </c>
      <c r="M28" s="8" t="s">
        <v>410</v>
      </c>
      <c r="N28" s="8" t="s">
        <v>154</v>
      </c>
    </row>
    <row r="29" spans="1:14" s="8" customFormat="1" x14ac:dyDescent="0.25">
      <c r="A29" s="8" t="s">
        <v>3</v>
      </c>
      <c r="B29" s="8" t="s">
        <v>113</v>
      </c>
      <c r="C29" s="8">
        <v>62</v>
      </c>
      <c r="D29" s="8" t="s">
        <v>54</v>
      </c>
      <c r="E29" s="8" t="str">
        <f>CONCATENATE(Table134678[[#This Row],[WINDOWS]],"_",Table134678[[#This Row],[Alarm_Name]])</f>
        <v>Line1_Fiberglass_Coded Alarm Triangle Individual 35</v>
      </c>
      <c r="F29" s="8" t="str">
        <f>_xlfn.CONCAT(LEFT(A29,5),MID(A29,6,4),"-",COUNTIF($A$2:A29,A29))</f>
        <v>Line1_Fib-28</v>
      </c>
      <c r="G29" s="8" t="s">
        <v>376</v>
      </c>
      <c r="H29" s="41" t="str">
        <f>Table134678[[#Headers],[/Fault_Description]]</f>
        <v>/Fault_Description</v>
      </c>
      <c r="I29" s="41" t="str">
        <f>_xlfn.CONCAT(Table134678[[#This Row],[PATH]],Table134678[[#This Row],[Tag Path Addition '[Fault']]])</f>
        <v>[default]SPG/Line 1/Fiberglass/L1SF_01/L1SF_01_VFD_02/COMM/Fault/ALM/Fault_Description</v>
      </c>
      <c r="J29" s="8" t="s">
        <v>233</v>
      </c>
      <c r="K29" s="41" t="str">
        <f>Table134678[[#Headers],[/Equip_Description]]</f>
        <v>/Equip_Description</v>
      </c>
      <c r="L29" s="41" t="str">
        <f>_xlfn.CONCAT(Table134678[[#This Row],[PATH]],Table134678[[#This Row],[Tag Path Addition '[EQUIP']]])</f>
        <v>[default]SPG/Line 1/Fiberglass/L1SF_01/L1SF_01_VFD_02/COMM/Fault/ALM/Equip_Description</v>
      </c>
      <c r="M29" s="8" t="s">
        <v>410</v>
      </c>
      <c r="N29" s="8" t="s">
        <v>154</v>
      </c>
    </row>
    <row r="30" spans="1:14" s="8" customFormat="1" x14ac:dyDescent="0.25">
      <c r="A30" s="8" t="s">
        <v>3</v>
      </c>
      <c r="B30" s="8" t="s">
        <v>113</v>
      </c>
      <c r="C30" s="8">
        <v>62</v>
      </c>
      <c r="D30" s="8" t="s">
        <v>56</v>
      </c>
      <c r="E30" s="8" t="str">
        <f>CONCATENATE(Table134678[[#This Row],[WINDOWS]],"_",Table134678[[#This Row],[Alarm_Name]])</f>
        <v>Line1_Fiberglass_Coded Alarm Triangle Individual 39</v>
      </c>
      <c r="F30" s="8" t="str">
        <f>_xlfn.CONCAT(LEFT(A30,5),MID(A30,6,4),"-",COUNTIF($A$2:A30,A30))</f>
        <v>Line1_Fib-29</v>
      </c>
      <c r="G30" s="8" t="s">
        <v>377</v>
      </c>
      <c r="H30" s="41" t="str">
        <f>Table134678[[#Headers],[/Fault_Description]]</f>
        <v>/Fault_Description</v>
      </c>
      <c r="I30" s="41" t="str">
        <f>_xlfn.CONCAT(Table134678[[#This Row],[PATH]],Table134678[[#This Row],[Tag Path Addition '[Fault']]])</f>
        <v>[default]SPG/Line 1/Fiberglass/L1SF_01/L1SF_01_VFD_02/VFD_FLT/Fault/ALM/Fault_Description</v>
      </c>
      <c r="J30" s="8" t="s">
        <v>231</v>
      </c>
      <c r="K30" s="41" t="str">
        <f>Table134678[[#Headers],[/Equip_Description]]</f>
        <v>/Equip_Description</v>
      </c>
      <c r="L30" s="41" t="str">
        <f>_xlfn.CONCAT(Table134678[[#This Row],[PATH]],Table134678[[#This Row],[Tag Path Addition '[EQUIP']]])</f>
        <v>[default]SPG/Line 1/Fiberglass/L1SF_01/L1SF_01_VFD_02/VFD_FLT/Fault/ALM/Equip_Description</v>
      </c>
      <c r="M30" s="8" t="s">
        <v>410</v>
      </c>
      <c r="N30" s="8" t="s">
        <v>154</v>
      </c>
    </row>
    <row r="31" spans="1:14" s="8" customFormat="1" x14ac:dyDescent="0.25">
      <c r="A31" s="8" t="s">
        <v>3</v>
      </c>
      <c r="B31" s="8" t="s">
        <v>113</v>
      </c>
      <c r="C31" s="8">
        <v>62</v>
      </c>
      <c r="D31" s="8" t="s">
        <v>20</v>
      </c>
      <c r="E31" s="8" t="str">
        <f>CONCATENATE(Table134678[[#This Row],[WINDOWS]],"_",Table134678[[#This Row],[Alarm_Name]])</f>
        <v>Line1_Fiberglass_Coded Alarm Triangle Individual 4</v>
      </c>
      <c r="F31" s="8" t="str">
        <f>_xlfn.CONCAT(LEFT(A31,5),MID(A31,6,4),"-",COUNTIF($A$2:A31,A31))</f>
        <v>Line1_Fib-30</v>
      </c>
      <c r="G31" s="8" t="s">
        <v>312</v>
      </c>
      <c r="H31" s="41" t="str">
        <f>Table134678[[#Headers],[/Fault_Description]]</f>
        <v>/Fault_Description</v>
      </c>
      <c r="I31" s="41" t="str">
        <f>_xlfn.CONCAT(Table134678[[#This Row],[PATH]],Table134678[[#This Row],[Tag Path Addition '[Fault']]])</f>
        <v>[default]SPG/Line 1/Fiberglass/L1BF_05/L1BF_05_PDHH_0505/ALM/Fault_Description</v>
      </c>
      <c r="J31" s="8" t="s">
        <v>184</v>
      </c>
      <c r="K31" s="41" t="str">
        <f>Table134678[[#Headers],[/Equip_Description]]</f>
        <v>/Equip_Description</v>
      </c>
      <c r="L31" s="41" t="str">
        <f>_xlfn.CONCAT(Table134678[[#This Row],[PATH]],Table134678[[#This Row],[Tag Path Addition '[EQUIP']]])</f>
        <v>[default]SPG/Line 1/Fiberglass/L1BF_05/L1BF_05_PDHH_0505/ALM/Equip_Description</v>
      </c>
      <c r="M31" s="8" t="s">
        <v>396</v>
      </c>
      <c r="N31" s="8" t="s">
        <v>154</v>
      </c>
    </row>
    <row r="32" spans="1:14" s="8" customFormat="1" x14ac:dyDescent="0.25">
      <c r="A32" s="8" t="s">
        <v>3</v>
      </c>
      <c r="B32" s="8" t="s">
        <v>113</v>
      </c>
      <c r="C32" s="8">
        <v>62</v>
      </c>
      <c r="D32" s="8" t="s">
        <v>57</v>
      </c>
      <c r="E32" s="8" t="str">
        <f>CONCATENATE(Table134678[[#This Row],[WINDOWS]],"_",Table134678[[#This Row],[Alarm_Name]])</f>
        <v>Line1_Fiberglass_Coded Alarm Triangle Individual 40</v>
      </c>
      <c r="F32" s="8" t="str">
        <f>_xlfn.CONCAT(LEFT(A32,5),MID(A32,6,4),"-",COUNTIF($A$2:A32,A32))</f>
        <v>Line1_Fib-31</v>
      </c>
      <c r="G32" s="8" t="s">
        <v>378</v>
      </c>
      <c r="H32" s="41" t="str">
        <f>Table134678[[#Headers],[/Fault_Description]]</f>
        <v>/Fault_Description</v>
      </c>
      <c r="I32" s="41" t="str">
        <f>_xlfn.CONCAT(Table134678[[#This Row],[PATH]],Table134678[[#This Row],[Tag Path Addition '[Fault']]])</f>
        <v>[default]SPG/Line 1/Fiberglass/L1SF_02/L1SF_02_VFD_01/VFD_FLT/Fault/ALM/Fault_Description</v>
      </c>
      <c r="J32" s="8" t="s">
        <v>231</v>
      </c>
      <c r="K32" s="41" t="str">
        <f>Table134678[[#Headers],[/Equip_Description]]</f>
        <v>/Equip_Description</v>
      </c>
      <c r="L32" s="41" t="str">
        <f>_xlfn.CONCAT(Table134678[[#This Row],[PATH]],Table134678[[#This Row],[Tag Path Addition '[EQUIP']]])</f>
        <v>[default]SPG/Line 1/Fiberglass/L1SF_02/L1SF_02_VFD_01/VFD_FLT/Fault/ALM/Equip_Description</v>
      </c>
      <c r="M32" s="8" t="s">
        <v>411</v>
      </c>
      <c r="N32" s="8" t="s">
        <v>154</v>
      </c>
    </row>
    <row r="33" spans="1:14" s="8" customFormat="1" x14ac:dyDescent="0.25">
      <c r="A33" s="8" t="s">
        <v>3</v>
      </c>
      <c r="B33" s="8" t="s">
        <v>113</v>
      </c>
      <c r="C33" s="8">
        <v>62</v>
      </c>
      <c r="D33" s="8" t="s">
        <v>58</v>
      </c>
      <c r="E33" s="8" t="str">
        <f>CONCATENATE(Table134678[[#This Row],[WINDOWS]],"_",Table134678[[#This Row],[Alarm_Name]])</f>
        <v>Line1_Fiberglass_Coded Alarm Triangle Individual 41</v>
      </c>
      <c r="F33" s="8" t="str">
        <f>_xlfn.CONCAT(LEFT(A33,5),MID(A33,6,4),"-",COUNTIF($A$2:A33,A33))</f>
        <v>Line1_Fib-32</v>
      </c>
      <c r="G33" s="8" t="s">
        <v>379</v>
      </c>
      <c r="H33" s="41" t="str">
        <f>Table134678[[#Headers],[/Fault_Description]]</f>
        <v>/Fault_Description</v>
      </c>
      <c r="I33" s="41" t="str">
        <f>_xlfn.CONCAT(Table134678[[#This Row],[PATH]],Table134678[[#This Row],[Tag Path Addition '[Fault']]])</f>
        <v>[default]SPG/Line 1/Fiberglass/L1SF_02/L1SF_02_VFD_01/COMM/Fault/ALM/Fault_Description</v>
      </c>
      <c r="J33" s="8" t="s">
        <v>233</v>
      </c>
      <c r="K33" s="41" t="str">
        <f>Table134678[[#Headers],[/Equip_Description]]</f>
        <v>/Equip_Description</v>
      </c>
      <c r="L33" s="41" t="str">
        <f>_xlfn.CONCAT(Table134678[[#This Row],[PATH]],Table134678[[#This Row],[Tag Path Addition '[EQUIP']]])</f>
        <v>[default]SPG/Line 1/Fiberglass/L1SF_02/L1SF_02_VFD_01/COMM/Fault/ALM/Equip_Description</v>
      </c>
      <c r="M33" s="8" t="s">
        <v>411</v>
      </c>
      <c r="N33" s="8" t="s">
        <v>154</v>
      </c>
    </row>
    <row r="34" spans="1:14" s="8" customFormat="1" x14ac:dyDescent="0.25">
      <c r="A34" s="8" t="s">
        <v>3</v>
      </c>
      <c r="B34" s="8" t="s">
        <v>113</v>
      </c>
      <c r="C34" s="8">
        <v>62</v>
      </c>
      <c r="D34" s="8" t="s">
        <v>59</v>
      </c>
      <c r="E34" s="8" t="str">
        <f>CONCATENATE(Table134678[[#This Row],[WINDOWS]],"_",Table134678[[#This Row],[Alarm_Name]])</f>
        <v>Line1_Fiberglass_Coded Alarm Triangle Individual 42</v>
      </c>
      <c r="F34" s="8" t="str">
        <f>_xlfn.CONCAT(LEFT(A34,5),MID(A34,6,4),"-",COUNTIF($A$2:A34,A34))</f>
        <v>Line1_Fib-33</v>
      </c>
      <c r="G34" s="8" t="s">
        <v>380</v>
      </c>
      <c r="H34" s="41" t="str">
        <f>Table134678[[#Headers],[/Fault_Description]]</f>
        <v>/Fault_Description</v>
      </c>
      <c r="I34" s="41" t="str">
        <f>_xlfn.CONCAT(Table134678[[#This Row],[PATH]],Table134678[[#This Row],[Tag Path Addition '[Fault']]])</f>
        <v>[default]SPG/Line 1/Fiberglass/L1SF_02/L1SF_02_VFD_01/MCY/ALM/Fault_Description</v>
      </c>
      <c r="J34" s="8" t="s">
        <v>166</v>
      </c>
      <c r="K34" s="41" t="str">
        <f>Table134678[[#Headers],[/Equip_Description]]</f>
        <v>/Equip_Description</v>
      </c>
      <c r="L34" s="41" t="str">
        <f>_xlfn.CONCAT(Table134678[[#This Row],[PATH]],Table134678[[#This Row],[Tag Path Addition '[EQUIP']]])</f>
        <v>[default]SPG/Line 1/Fiberglass/L1SF_02/L1SF_02_VFD_01/MCY/ALM/Equip_Description</v>
      </c>
      <c r="M34" s="8" t="s">
        <v>411</v>
      </c>
      <c r="N34" s="8" t="s">
        <v>154</v>
      </c>
    </row>
    <row r="35" spans="1:14" s="8" customFormat="1" x14ac:dyDescent="0.25">
      <c r="A35" s="8" t="s">
        <v>3</v>
      </c>
      <c r="B35" s="8" t="s">
        <v>113</v>
      </c>
      <c r="C35" s="8">
        <v>62</v>
      </c>
      <c r="D35" s="8" t="s">
        <v>60</v>
      </c>
      <c r="E35" s="8" t="str">
        <f>CONCATENATE(Table134678[[#This Row],[WINDOWS]],"_",Table134678[[#This Row],[Alarm_Name]])</f>
        <v>Line1_Fiberglass_Coded Alarm Triangle Individual 43</v>
      </c>
      <c r="F35" s="8" t="str">
        <f>_xlfn.CONCAT(LEFT(A35,5),MID(A35,6,4),"-",COUNTIF($A$2:A35,A35))</f>
        <v>Line1_Fib-34</v>
      </c>
      <c r="G35" s="8" t="s">
        <v>381</v>
      </c>
      <c r="H35" s="41" t="str">
        <f>Table134678[[#Headers],[/Fault_Description]]</f>
        <v>/Fault_Description</v>
      </c>
      <c r="I35" s="41" t="str">
        <f>_xlfn.CONCAT(Table134678[[#This Row],[PATH]],Table134678[[#This Row],[Tag Path Addition '[Fault']]])</f>
        <v>[default]SPG/Line 1/Fiberglass/L1SF_02/L1SF_02_VFD_02/MCY/ALM/Fault_Description</v>
      </c>
      <c r="J35" s="8" t="s">
        <v>166</v>
      </c>
      <c r="K35" s="41" t="str">
        <f>Table134678[[#Headers],[/Equip_Description]]</f>
        <v>/Equip_Description</v>
      </c>
      <c r="L35" s="41" t="str">
        <f>_xlfn.CONCAT(Table134678[[#This Row],[PATH]],Table134678[[#This Row],[Tag Path Addition '[EQUIP']]])</f>
        <v>[default]SPG/Line 1/Fiberglass/L1SF_02/L1SF_02_VFD_02/MCY/ALM/Equip_Description</v>
      </c>
      <c r="M35" s="8" t="s">
        <v>419</v>
      </c>
      <c r="N35" s="8" t="s">
        <v>154</v>
      </c>
    </row>
    <row r="36" spans="1:14" s="8" customFormat="1" x14ac:dyDescent="0.25">
      <c r="A36" s="8" t="s">
        <v>3</v>
      </c>
      <c r="B36" s="8" t="s">
        <v>113</v>
      </c>
      <c r="C36" s="8">
        <v>62</v>
      </c>
      <c r="D36" s="8" t="s">
        <v>61</v>
      </c>
      <c r="E36" s="8" t="str">
        <f>CONCATENATE(Table134678[[#This Row],[WINDOWS]],"_",Table134678[[#This Row],[Alarm_Name]])</f>
        <v>Line1_Fiberglass_Coded Alarm Triangle Individual 44</v>
      </c>
      <c r="F36" s="8" t="str">
        <f>_xlfn.CONCAT(LEFT(A36,5),MID(A36,6,4),"-",COUNTIF($A$2:A36,A36))</f>
        <v>Line1_Fib-35</v>
      </c>
      <c r="G36" s="8" t="s">
        <v>382</v>
      </c>
      <c r="H36" s="41" t="str">
        <f>Table134678[[#Headers],[/Fault_Description]]</f>
        <v>/Fault_Description</v>
      </c>
      <c r="I36" s="41" t="str">
        <f>_xlfn.CONCAT(Table134678[[#This Row],[PATH]],Table134678[[#This Row],[Tag Path Addition '[Fault']]])</f>
        <v>[default]SPG/Line 1/Fiberglass/L1SF_02/L1SF_02_VFD_02/COMM/Fault/ALM/Fault_Description</v>
      </c>
      <c r="J36" s="8" t="s">
        <v>233</v>
      </c>
      <c r="K36" s="41" t="str">
        <f>Table134678[[#Headers],[/Equip_Description]]</f>
        <v>/Equip_Description</v>
      </c>
      <c r="L36" s="41" t="str">
        <f>_xlfn.CONCAT(Table134678[[#This Row],[PATH]],Table134678[[#This Row],[Tag Path Addition '[EQUIP']]])</f>
        <v>[default]SPG/Line 1/Fiberglass/L1SF_02/L1SF_02_VFD_02/COMM/Fault/ALM/Equip_Description</v>
      </c>
      <c r="M36" s="8" t="s">
        <v>419</v>
      </c>
      <c r="N36" s="8" t="s">
        <v>154</v>
      </c>
    </row>
    <row r="37" spans="1:14" s="8" customFormat="1" x14ac:dyDescent="0.25">
      <c r="A37" s="8" t="s">
        <v>3</v>
      </c>
      <c r="B37" s="8" t="s">
        <v>113</v>
      </c>
      <c r="C37" s="8">
        <v>62</v>
      </c>
      <c r="D37" s="8" t="s">
        <v>62</v>
      </c>
      <c r="E37" s="8" t="str">
        <f>CONCATENATE(Table134678[[#This Row],[WINDOWS]],"_",Table134678[[#This Row],[Alarm_Name]])</f>
        <v>Line1_Fiberglass_Coded Alarm Triangle Individual 45</v>
      </c>
      <c r="F37" s="8" t="str">
        <f>_xlfn.CONCAT(LEFT(A37,5),MID(A37,6,4),"-",COUNTIF($A$2:A37,A37))</f>
        <v>Line1_Fib-36</v>
      </c>
      <c r="G37" s="8" t="s">
        <v>383</v>
      </c>
      <c r="H37" s="41" t="str">
        <f>Table134678[[#Headers],[/Fault_Description]]</f>
        <v>/Fault_Description</v>
      </c>
      <c r="I37" s="41" t="str">
        <f>_xlfn.CONCAT(Table134678[[#This Row],[PATH]],Table134678[[#This Row],[Tag Path Addition '[Fault']]])</f>
        <v>[default]SPG/Line 1/Fiberglass/L1SF_02/L1SF_02_VFD_02/VFD_FLT/Fault/ALM/Fault_Description</v>
      </c>
      <c r="J37" s="8" t="s">
        <v>231</v>
      </c>
      <c r="K37" s="41" t="str">
        <f>Table134678[[#Headers],[/Equip_Description]]</f>
        <v>/Equip_Description</v>
      </c>
      <c r="L37" s="41" t="str">
        <f>_xlfn.CONCAT(Table134678[[#This Row],[PATH]],Table134678[[#This Row],[Tag Path Addition '[EQUIP']]])</f>
        <v>[default]SPG/Line 1/Fiberglass/L1SF_02/L1SF_02_VFD_02/VFD_FLT/Fault/ALM/Equip_Description</v>
      </c>
      <c r="M37" s="8" t="s">
        <v>419</v>
      </c>
      <c r="N37" s="8" t="s">
        <v>154</v>
      </c>
    </row>
    <row r="38" spans="1:14" s="8" customFormat="1" x14ac:dyDescent="0.25">
      <c r="A38" s="8" t="s">
        <v>3</v>
      </c>
      <c r="B38" s="8" t="s">
        <v>113</v>
      </c>
      <c r="C38" s="8">
        <v>62</v>
      </c>
      <c r="D38" s="8" t="s">
        <v>63</v>
      </c>
      <c r="E38" s="8" t="str">
        <f>CONCATENATE(Table134678[[#This Row],[WINDOWS]],"_",Table134678[[#This Row],[Alarm_Name]])</f>
        <v>Line1_Fiberglass_Coded Alarm Triangle Individual 46</v>
      </c>
      <c r="F38" s="8" t="str">
        <f>_xlfn.CONCAT(LEFT(A38,5),MID(A38,6,4),"-",COUNTIF($A$2:A38,A38))</f>
        <v>Line1_Fib-37</v>
      </c>
      <c r="G38" s="8" t="s">
        <v>384</v>
      </c>
      <c r="H38" s="41" t="str">
        <f>Table134678[[#Headers],[/Fault_Description]]</f>
        <v>/Fault_Description</v>
      </c>
      <c r="I38" s="41" t="str">
        <f>_xlfn.CONCAT(Table134678[[#This Row],[PATH]],Table134678[[#This Row],[Tag Path Addition '[Fault']]])</f>
        <v>[default]SPG/Line 1/Fiberglass/L1PX_01/L1PX_01_HS_0527/ALM/Fault_Description</v>
      </c>
      <c r="J38" s="8" t="s">
        <v>228</v>
      </c>
      <c r="K38" s="41" t="str">
        <f>Table134678[[#Headers],[/Equip_Description]]</f>
        <v>/Equip_Description</v>
      </c>
      <c r="L38" s="41" t="str">
        <f>_xlfn.CONCAT(Table134678[[#This Row],[PATH]],Table134678[[#This Row],[Tag Path Addition '[EQUIP']]])</f>
        <v>[default]SPG/Line 1/Fiberglass/L1PX_01/L1PX_01_HS_0527/ALM/Equip_Description</v>
      </c>
      <c r="M38" s="8" t="s">
        <v>401</v>
      </c>
      <c r="N38" s="8" t="s">
        <v>154</v>
      </c>
    </row>
    <row r="39" spans="1:14" s="8" customFormat="1" x14ac:dyDescent="0.25">
      <c r="A39" s="8" t="s">
        <v>3</v>
      </c>
      <c r="B39" s="8" t="s">
        <v>113</v>
      </c>
      <c r="C39" s="8">
        <v>62</v>
      </c>
      <c r="D39" s="8" t="s">
        <v>64</v>
      </c>
      <c r="E39" s="8" t="str">
        <f>CONCATENATE(Table134678[[#This Row],[WINDOWS]],"_",Table134678[[#This Row],[Alarm_Name]])</f>
        <v>Line1_Fiberglass_Coded Alarm Triangle Individual 47</v>
      </c>
      <c r="F39" s="8" t="str">
        <f>_xlfn.CONCAT(LEFT(A39,5),MID(A39,6,4),"-",COUNTIF($A$2:A39,A39))</f>
        <v>Line1_Fib-38</v>
      </c>
      <c r="G39" s="8" t="s">
        <v>385</v>
      </c>
      <c r="H39" s="41" t="str">
        <f>Table134678[[#Headers],[/Fault_Description]]</f>
        <v>/Fault_Description</v>
      </c>
      <c r="I39" s="41" t="str">
        <f>_xlfn.CONCAT(Table134678[[#This Row],[PATH]],Table134678[[#This Row],[Tag Path Addition '[Fault']]])</f>
        <v>[default]SPG/Line 1/Fiberglass/L1PX_02/L1PX_02_HS_0528/ALM/Fault_Description</v>
      </c>
      <c r="J39" s="8" t="s">
        <v>228</v>
      </c>
      <c r="K39" s="41" t="str">
        <f>Table134678[[#Headers],[/Equip_Description]]</f>
        <v>/Equip_Description</v>
      </c>
      <c r="L39" s="41" t="str">
        <f>_xlfn.CONCAT(Table134678[[#This Row],[PATH]],Table134678[[#This Row],[Tag Path Addition '[EQUIP']]])</f>
        <v>[default]SPG/Line 1/Fiberglass/L1PX_02/L1PX_02_HS_0528/ALM/Equip_Description</v>
      </c>
      <c r="M39" s="8" t="s">
        <v>403</v>
      </c>
      <c r="N39" s="8" t="s">
        <v>154</v>
      </c>
    </row>
    <row r="40" spans="1:14" s="8" customFormat="1" x14ac:dyDescent="0.25">
      <c r="A40" s="8" t="s">
        <v>3</v>
      </c>
      <c r="B40" s="8" t="s">
        <v>113</v>
      </c>
      <c r="C40" s="8">
        <v>62</v>
      </c>
      <c r="D40" s="8" t="s">
        <v>65</v>
      </c>
      <c r="E40" s="8" t="str">
        <f>CONCATENATE(Table134678[[#This Row],[WINDOWS]],"_",Table134678[[#This Row],[Alarm_Name]])</f>
        <v>Line1_Fiberglass_Coded Alarm Triangle Individual 48</v>
      </c>
      <c r="F40" s="8" t="str">
        <f>_xlfn.CONCAT(LEFT(A40,5),MID(A40,6,4),"-",COUNTIF($A$2:A40,A40))</f>
        <v>Line1_Fib-39</v>
      </c>
      <c r="G40" s="8" t="s">
        <v>386</v>
      </c>
      <c r="H40" s="41" t="str">
        <f>Table134678[[#Headers],[/Fault_Description]]</f>
        <v>/Fault_Description</v>
      </c>
      <c r="I40" s="41" t="str">
        <f>_xlfn.CONCAT(Table134678[[#This Row],[PATH]],Table134678[[#This Row],[Tag Path Addition '[Fault']]])</f>
        <v>[default]SPG/Line 1/Fiberglass/L1C_02/L1C_02_VFD/VFD_FLT/Fault/ALM/Fault_Description</v>
      </c>
      <c r="J40" s="8" t="s">
        <v>231</v>
      </c>
      <c r="K40" s="41" t="str">
        <f>Table134678[[#Headers],[/Equip_Description]]</f>
        <v>/Equip_Description</v>
      </c>
      <c r="L40" s="41" t="str">
        <f>_xlfn.CONCAT(Table134678[[#This Row],[PATH]],Table134678[[#This Row],[Tag Path Addition '[EQUIP']]])</f>
        <v>[default]SPG/Line 1/Fiberglass/L1C_02/L1C_02_VFD/VFD_FLT/Fault/ALM/Equip_Description</v>
      </c>
      <c r="M40" s="8" t="s">
        <v>405</v>
      </c>
      <c r="N40" s="8" t="s">
        <v>154</v>
      </c>
    </row>
    <row r="41" spans="1:14" s="8" customFormat="1" x14ac:dyDescent="0.25">
      <c r="A41" s="8" t="s">
        <v>3</v>
      </c>
      <c r="B41" s="8" t="s">
        <v>113</v>
      </c>
      <c r="C41" s="8">
        <v>62</v>
      </c>
      <c r="D41" s="8" t="s">
        <v>66</v>
      </c>
      <c r="E41" s="8" t="str">
        <f>CONCATENATE(Table134678[[#This Row],[WINDOWS]],"_",Table134678[[#This Row],[Alarm_Name]])</f>
        <v>Line1_Fiberglass_Coded Alarm Triangle Individual 49</v>
      </c>
      <c r="F41" s="8" t="str">
        <f>_xlfn.CONCAT(LEFT(A41,5),MID(A41,6,4),"-",COUNTIF($A$2:A41,A41))</f>
        <v>Line1_Fib-40</v>
      </c>
      <c r="G41" s="8" t="s">
        <v>387</v>
      </c>
      <c r="H41" s="41" t="str">
        <f>Table134678[[#Headers],[/Fault_Description]]</f>
        <v>/Fault_Description</v>
      </c>
      <c r="I41" s="41" t="str">
        <f>_xlfn.CONCAT(Table134678[[#This Row],[PATH]],Table134678[[#This Row],[Tag Path Addition '[Fault']]])</f>
        <v>[default]SPG/Line 1/Fiberglass/L1C_02/L1C_02_VFD/COMM/Fault/ALM/Fault_Description</v>
      </c>
      <c r="J41" s="8" t="s">
        <v>233</v>
      </c>
      <c r="K41" s="41" t="str">
        <f>Table134678[[#Headers],[/Equip_Description]]</f>
        <v>/Equip_Description</v>
      </c>
      <c r="L41" s="41" t="str">
        <f>_xlfn.CONCAT(Table134678[[#This Row],[PATH]],Table134678[[#This Row],[Tag Path Addition '[EQUIP']]])</f>
        <v>[default]SPG/Line 1/Fiberglass/L1C_02/L1C_02_VFD/COMM/Fault/ALM/Equip_Description</v>
      </c>
      <c r="M41" s="8" t="s">
        <v>405</v>
      </c>
      <c r="N41" s="8" t="s">
        <v>154</v>
      </c>
    </row>
    <row r="42" spans="1:14" s="8" customFormat="1" x14ac:dyDescent="0.25">
      <c r="A42" s="8" t="s">
        <v>3</v>
      </c>
      <c r="B42" s="8" t="s">
        <v>113</v>
      </c>
      <c r="C42" s="8">
        <v>62</v>
      </c>
      <c r="D42" s="8" t="s">
        <v>15</v>
      </c>
      <c r="E42" s="8" t="str">
        <f>CONCATENATE(Table134678[[#This Row],[WINDOWS]],"_",Table134678[[#This Row],[Alarm_Name]])</f>
        <v>Line1_Fiberglass_Coded Alarm Triangle Individual 5</v>
      </c>
      <c r="F42" s="8" t="str">
        <f>_xlfn.CONCAT(LEFT(A42,5),MID(A42,6,4),"-",COUNTIF($A$2:A42,A42))</f>
        <v>Line1_Fib-41</v>
      </c>
      <c r="G42" s="8" t="s">
        <v>313</v>
      </c>
      <c r="H42" s="41" t="str">
        <f>Table134678[[#Headers],[/Fault_Description]]</f>
        <v>/Fault_Description</v>
      </c>
      <c r="I42" s="41" t="str">
        <f>_xlfn.CONCAT(Table134678[[#This Row],[PATH]],Table134678[[#This Row],[Tag Path Addition '[Fault']]])</f>
        <v>[default]SPG/Line 1/Fiberglass/L1BF_05/L1BF_05_PDH_0505/ALM/Fault_Description</v>
      </c>
      <c r="J42" s="8" t="s">
        <v>163</v>
      </c>
      <c r="K42" s="41" t="str">
        <f>Table134678[[#Headers],[/Equip_Description]]</f>
        <v>/Equip_Description</v>
      </c>
      <c r="L42" s="41" t="str">
        <f>_xlfn.CONCAT(Table134678[[#This Row],[PATH]],Table134678[[#This Row],[Tag Path Addition '[EQUIP']]])</f>
        <v>[default]SPG/Line 1/Fiberglass/L1BF_05/L1BF_05_PDH_0505/ALM/Equip_Description</v>
      </c>
      <c r="M42" s="8" t="s">
        <v>396</v>
      </c>
      <c r="N42" s="8" t="s">
        <v>154</v>
      </c>
    </row>
    <row r="43" spans="1:14" s="8" customFormat="1" x14ac:dyDescent="0.25">
      <c r="A43" s="8" t="s">
        <v>3</v>
      </c>
      <c r="B43" s="8" t="s">
        <v>113</v>
      </c>
      <c r="C43" s="8">
        <v>62</v>
      </c>
      <c r="D43" s="8" t="s">
        <v>67</v>
      </c>
      <c r="E43" s="8" t="str">
        <f>CONCATENATE(Table134678[[#This Row],[WINDOWS]],"_",Table134678[[#This Row],[Alarm_Name]])</f>
        <v>Line1_Fiberglass_Coded Alarm Triangle Individual 50</v>
      </c>
      <c r="F43" s="8" t="str">
        <f>_xlfn.CONCAT(LEFT(A43,5),MID(A43,6,4),"-",COUNTIF($A$2:A43,A43))</f>
        <v>Line1_Fib-42</v>
      </c>
      <c r="G43" s="8" t="s">
        <v>388</v>
      </c>
      <c r="H43" s="41" t="str">
        <f>Table134678[[#Headers],[/Fault_Description]]</f>
        <v>/Fault_Description</v>
      </c>
      <c r="I43" s="41" t="str">
        <f>_xlfn.CONCAT(Table134678[[#This Row],[PATH]],Table134678[[#This Row],[Tag Path Addition '[Fault']]])</f>
        <v>[default]SPG/Line 1/Fiberglass/L1C_02/L1C_02_VFD/MCY/ALM/Fault_Description</v>
      </c>
      <c r="J43" s="8" t="s">
        <v>166</v>
      </c>
      <c r="K43" s="41" t="str">
        <f>Table134678[[#Headers],[/Equip_Description]]</f>
        <v>/Equip_Description</v>
      </c>
      <c r="L43" s="41" t="str">
        <f>_xlfn.CONCAT(Table134678[[#This Row],[PATH]],Table134678[[#This Row],[Tag Path Addition '[EQUIP']]])</f>
        <v>[default]SPG/Line 1/Fiberglass/L1C_02/L1C_02_VFD/MCY/ALM/Equip_Description</v>
      </c>
      <c r="M43" s="8" t="s">
        <v>405</v>
      </c>
      <c r="N43" s="8" t="s">
        <v>154</v>
      </c>
    </row>
    <row r="44" spans="1:14" s="8" customFormat="1" x14ac:dyDescent="0.25">
      <c r="A44" s="8" t="s">
        <v>3</v>
      </c>
      <c r="B44" s="8" t="s">
        <v>113</v>
      </c>
      <c r="C44" s="8">
        <v>62</v>
      </c>
      <c r="D44" s="8" t="s">
        <v>68</v>
      </c>
      <c r="E44" s="8" t="str">
        <f>CONCATENATE(Table134678[[#This Row],[WINDOWS]],"_",Table134678[[#This Row],[Alarm_Name]])</f>
        <v>Line1_Fiberglass_Coded Alarm Triangle Individual 51</v>
      </c>
      <c r="F44" s="8" t="str">
        <f>_xlfn.CONCAT(LEFT(A44,5),MID(A44,6,4),"-",COUNTIF($A$2:A44,A44))</f>
        <v>Line1_Fib-43</v>
      </c>
      <c r="G44" s="8" t="s">
        <v>221</v>
      </c>
      <c r="H44" s="41" t="str">
        <f>Table134678[[#Headers],[/Fault_Description]]</f>
        <v>/Fault_Description</v>
      </c>
      <c r="I44" s="41" t="str">
        <f>_xlfn.CONCAT(Table134678[[#This Row],[PATH]],Table134678[[#This Row],[Tag Path Addition '[Fault']]])</f>
        <v>[default]SPG/Line 1/Mixer/L1VBA_01_VFD/MCY/ALM/Fault_Description</v>
      </c>
      <c r="J44" s="8" t="s">
        <v>166</v>
      </c>
      <c r="K44" s="41" t="str">
        <f>Table134678[[#Headers],[/Equip_Description]]</f>
        <v>/Equip_Description</v>
      </c>
      <c r="L44" s="41" t="str">
        <f>_xlfn.CONCAT(Table134678[[#This Row],[PATH]],Table134678[[#This Row],[Tag Path Addition '[EQUIP']]])</f>
        <v>[default]SPG/Line 1/Mixer/L1VBA_01_VFD/MCY/ALM/Equip_Description</v>
      </c>
      <c r="M44" s="8" t="s">
        <v>232</v>
      </c>
      <c r="N44" s="8" t="s">
        <v>154</v>
      </c>
    </row>
    <row r="45" spans="1:14" s="8" customFormat="1" x14ac:dyDescent="0.25">
      <c r="A45" s="8" t="s">
        <v>3</v>
      </c>
      <c r="B45" s="8" t="s">
        <v>113</v>
      </c>
      <c r="C45" s="8">
        <v>62</v>
      </c>
      <c r="D45" s="8" t="s">
        <v>69</v>
      </c>
      <c r="E45" s="8" t="str">
        <f>CONCATENATE(Table134678[[#This Row],[WINDOWS]],"_",Table134678[[#This Row],[Alarm_Name]])</f>
        <v>Line1_Fiberglass_Coded Alarm Triangle Individual 52</v>
      </c>
      <c r="F45" s="8" t="str">
        <f>_xlfn.CONCAT(LEFT(A45,5),MID(A45,6,4),"-",COUNTIF($A$2:A45,A45))</f>
        <v>Line1_Fib-44</v>
      </c>
      <c r="G45" s="8" t="s">
        <v>222</v>
      </c>
      <c r="H45" s="41" t="str">
        <f>Table134678[[#Headers],[/Fault_Description]]</f>
        <v>/Fault_Description</v>
      </c>
      <c r="I45" s="41" t="str">
        <f>_xlfn.CONCAT(Table134678[[#This Row],[PATH]],Table134678[[#This Row],[Tag Path Addition '[Fault']]])</f>
        <v>[default]SPG/Line 1/Mixer/L1VBA_01_VFD/COMM/Fault/ALM/Fault_Description</v>
      </c>
      <c r="J45" s="8" t="s">
        <v>233</v>
      </c>
      <c r="K45" s="41" t="str">
        <f>Table134678[[#Headers],[/Equip_Description]]</f>
        <v>/Equip_Description</v>
      </c>
      <c r="L45" s="41" t="str">
        <f>_xlfn.CONCAT(Table134678[[#This Row],[PATH]],Table134678[[#This Row],[Tag Path Addition '[EQUIP']]])</f>
        <v>[default]SPG/Line 1/Mixer/L1VBA_01_VFD/COMM/Fault/ALM/Equip_Description</v>
      </c>
      <c r="M45" s="8" t="s">
        <v>232</v>
      </c>
      <c r="N45" s="8" t="s">
        <v>154</v>
      </c>
    </row>
    <row r="46" spans="1:14" s="8" customFormat="1" x14ac:dyDescent="0.25">
      <c r="A46" s="8" t="s">
        <v>3</v>
      </c>
      <c r="B46" s="8" t="s">
        <v>113</v>
      </c>
      <c r="C46" s="8">
        <v>62</v>
      </c>
      <c r="D46" s="8" t="s">
        <v>70</v>
      </c>
      <c r="E46" s="8" t="str">
        <f>CONCATENATE(Table134678[[#This Row],[WINDOWS]],"_",Table134678[[#This Row],[Alarm_Name]])</f>
        <v>Line1_Fiberglass_Coded Alarm Triangle Individual 53</v>
      </c>
      <c r="F46" s="8" t="str">
        <f>_xlfn.CONCAT(LEFT(A46,5),MID(A46,6,4),"-",COUNTIF($A$2:A46,A46))</f>
        <v>Line1_Fib-45</v>
      </c>
      <c r="G46" s="8" t="s">
        <v>223</v>
      </c>
      <c r="H46" s="41" t="str">
        <f>Table134678[[#Headers],[/Fault_Description]]</f>
        <v>/Fault_Description</v>
      </c>
      <c r="I46" s="41" t="str">
        <f>_xlfn.CONCAT(Table134678[[#This Row],[PATH]],Table134678[[#This Row],[Tag Path Addition '[Fault']]])</f>
        <v>[default]SPG/Line 1/Mixer/L1VBA_01_VFD/VFD_FLT/Fault/ALM/Fault_Description</v>
      </c>
      <c r="J46" s="8" t="s">
        <v>231</v>
      </c>
      <c r="K46" s="41" t="str">
        <f>Table134678[[#Headers],[/Equip_Description]]</f>
        <v>/Equip_Description</v>
      </c>
      <c r="L46" s="41" t="str">
        <f>_xlfn.CONCAT(Table134678[[#This Row],[PATH]],Table134678[[#This Row],[Tag Path Addition '[EQUIP']]])</f>
        <v>[default]SPG/Line 1/Mixer/L1VBA_01_VFD/VFD_FLT/Fault/ALM/Equip_Description</v>
      </c>
      <c r="M46" s="8" t="s">
        <v>232</v>
      </c>
      <c r="N46" s="8" t="s">
        <v>154</v>
      </c>
    </row>
    <row r="47" spans="1:14" s="8" customFormat="1" x14ac:dyDescent="0.25">
      <c r="A47" s="8" t="s">
        <v>3</v>
      </c>
      <c r="B47" s="8" t="s">
        <v>113</v>
      </c>
      <c r="C47" s="8">
        <v>62</v>
      </c>
      <c r="D47" s="8" t="s">
        <v>71</v>
      </c>
      <c r="E47" s="8" t="str">
        <f>CONCATENATE(Table134678[[#This Row],[WINDOWS]],"_",Table134678[[#This Row],[Alarm_Name]])</f>
        <v>Line1_Fiberglass_Coded Alarm Triangle Individual 54</v>
      </c>
      <c r="F47" s="8" t="str">
        <f>_xlfn.CONCAT(LEFT(A47,5),MID(A47,6,4),"-",COUNTIF($A$2:A47,A47))</f>
        <v>Line1_Fib-46</v>
      </c>
      <c r="G47" s="8" t="s">
        <v>223</v>
      </c>
      <c r="H47" s="41" t="str">
        <f>Table134678[[#Headers],[/Fault_Description]]</f>
        <v>/Fault_Description</v>
      </c>
      <c r="I47" s="41" t="str">
        <f>_xlfn.CONCAT(Table134678[[#This Row],[PATH]],Table134678[[#This Row],[Tag Path Addition '[Fault']]])</f>
        <v>[default]SPG/Line 1/Mixer/L1VBA_01_VFD/VFD_FLT/Fault/ALM/Fault_Description</v>
      </c>
      <c r="J47" s="8" t="s">
        <v>231</v>
      </c>
      <c r="K47" s="41" t="str">
        <f>Table134678[[#Headers],[/Equip_Description]]</f>
        <v>/Equip_Description</v>
      </c>
      <c r="L47" s="41" t="str">
        <f>_xlfn.CONCAT(Table134678[[#This Row],[PATH]],Table134678[[#This Row],[Tag Path Addition '[EQUIP']]])</f>
        <v>[default]SPG/Line 1/Mixer/L1VBA_01_VFD/VFD_FLT/Fault/ALM/Equip_Description</v>
      </c>
      <c r="M47" s="8" t="s">
        <v>232</v>
      </c>
      <c r="N47" s="8" t="s">
        <v>154</v>
      </c>
    </row>
    <row r="48" spans="1:14" s="8" customFormat="1" x14ac:dyDescent="0.25">
      <c r="A48" s="8" t="s">
        <v>3</v>
      </c>
      <c r="B48" s="8" t="s">
        <v>113</v>
      </c>
      <c r="C48" s="8">
        <v>62</v>
      </c>
      <c r="D48" s="8" t="s">
        <v>72</v>
      </c>
      <c r="E48" s="8" t="str">
        <f>CONCATENATE(Table134678[[#This Row],[WINDOWS]],"_",Table134678[[#This Row],[Alarm_Name]])</f>
        <v>Line1_Fiberglass_Coded Alarm Triangle Individual 55</v>
      </c>
      <c r="F48" s="8" t="str">
        <f>_xlfn.CONCAT(LEFT(A48,5),MID(A48,6,4),"-",COUNTIF($A$2:A48,A48))</f>
        <v>Line1_Fib-47</v>
      </c>
      <c r="G48" s="8" t="s">
        <v>222</v>
      </c>
      <c r="H48" s="41" t="str">
        <f>Table134678[[#Headers],[/Fault_Description]]</f>
        <v>/Fault_Description</v>
      </c>
      <c r="I48" s="41" t="str">
        <f>_xlfn.CONCAT(Table134678[[#This Row],[PATH]],Table134678[[#This Row],[Tag Path Addition '[Fault']]])</f>
        <v>[default]SPG/Line 1/Mixer/L1VBA_01_VFD/COMM/Fault/ALM/Fault_Description</v>
      </c>
      <c r="J48" s="8" t="s">
        <v>233</v>
      </c>
      <c r="K48" s="41" t="str">
        <f>Table134678[[#Headers],[/Equip_Description]]</f>
        <v>/Equip_Description</v>
      </c>
      <c r="L48" s="41" t="str">
        <f>_xlfn.CONCAT(Table134678[[#This Row],[PATH]],Table134678[[#This Row],[Tag Path Addition '[EQUIP']]])</f>
        <v>[default]SPG/Line 1/Mixer/L1VBA_01_VFD/COMM/Fault/ALM/Equip_Description</v>
      </c>
      <c r="M48" s="8" t="s">
        <v>232</v>
      </c>
      <c r="N48" s="8" t="s">
        <v>154</v>
      </c>
    </row>
    <row r="49" spans="1:14" s="8" customFormat="1" x14ac:dyDescent="0.25">
      <c r="A49" s="8" t="s">
        <v>3</v>
      </c>
      <c r="B49" s="8" t="s">
        <v>113</v>
      </c>
      <c r="C49" s="8">
        <v>62</v>
      </c>
      <c r="D49" s="8" t="s">
        <v>73</v>
      </c>
      <c r="E49" s="8" t="str">
        <f>CONCATENATE(Table134678[[#This Row],[WINDOWS]],"_",Table134678[[#This Row],[Alarm_Name]])</f>
        <v>Line1_Fiberglass_Coded Alarm Triangle Individual 56</v>
      </c>
      <c r="F49" s="8" t="str">
        <f>_xlfn.CONCAT(LEFT(A49,5),MID(A49,6,4),"-",COUNTIF($A$2:A49,A49))</f>
        <v>Line1_Fib-48</v>
      </c>
      <c r="G49" s="8" t="s">
        <v>221</v>
      </c>
      <c r="H49" s="41" t="str">
        <f>Table134678[[#Headers],[/Fault_Description]]</f>
        <v>/Fault_Description</v>
      </c>
      <c r="I49" s="41" t="str">
        <f>_xlfn.CONCAT(Table134678[[#This Row],[PATH]],Table134678[[#This Row],[Tag Path Addition '[Fault']]])</f>
        <v>[default]SPG/Line 1/Mixer/L1VBA_01_VFD/MCY/ALM/Fault_Description</v>
      </c>
      <c r="J49" s="8" t="s">
        <v>166</v>
      </c>
      <c r="K49" s="41" t="str">
        <f>Table134678[[#Headers],[/Equip_Description]]</f>
        <v>/Equip_Description</v>
      </c>
      <c r="L49" s="41" t="str">
        <f>_xlfn.CONCAT(Table134678[[#This Row],[PATH]],Table134678[[#This Row],[Tag Path Addition '[EQUIP']]])</f>
        <v>[default]SPG/Line 1/Mixer/L1VBA_01_VFD/MCY/ALM/Equip_Description</v>
      </c>
      <c r="M49" s="8" t="s">
        <v>232</v>
      </c>
      <c r="N49" s="8" t="s">
        <v>154</v>
      </c>
    </row>
    <row r="50" spans="1:14" s="8" customFormat="1" x14ac:dyDescent="0.25">
      <c r="A50" s="8" t="s">
        <v>3</v>
      </c>
      <c r="B50" s="8" t="s">
        <v>113</v>
      </c>
      <c r="C50" s="8">
        <v>62</v>
      </c>
      <c r="D50" s="8" t="s">
        <v>74</v>
      </c>
      <c r="E50" s="8" t="str">
        <f>CONCATENATE(Table134678[[#This Row],[WINDOWS]],"_",Table134678[[#This Row],[Alarm_Name]])</f>
        <v>Line1_Fiberglass_Coded Alarm Triangle Individual 57</v>
      </c>
      <c r="F50" s="8" t="str">
        <f>_xlfn.CONCAT(LEFT(A50,5),MID(A50,6,4),"-",COUNTIF($A$2:A50,A50))</f>
        <v>Line1_Fib-49</v>
      </c>
      <c r="G50" s="8" t="s">
        <v>225</v>
      </c>
      <c r="H50" s="41" t="str">
        <f>Table134678[[#Headers],[/Fault_Description]]</f>
        <v>/Fault_Description</v>
      </c>
      <c r="I50" s="41" t="str">
        <f>_xlfn.CONCAT(Table134678[[#This Row],[PATH]],Table134678[[#This Row],[Tag Path Addition '[Fault']]])</f>
        <v>[default]SPG/Line 1/L1CP_03/L1CP_03_HBS_01/ALM/Fault_Description</v>
      </c>
      <c r="J50" s="8" t="s">
        <v>190</v>
      </c>
      <c r="K50" s="41" t="str">
        <f>Table134678[[#Headers],[/Equip_Description]]</f>
        <v>/Equip_Description</v>
      </c>
      <c r="L50" s="41" t="str">
        <f>_xlfn.CONCAT(Table134678[[#This Row],[PATH]],Table134678[[#This Row],[Tag Path Addition '[EQUIP']]])</f>
        <v>[default]SPG/Line 1/L1CP_03/L1CP_03_HBS_01/ALM/Equip_Description</v>
      </c>
      <c r="M50" s="8" t="s">
        <v>229</v>
      </c>
      <c r="N50" s="8" t="s">
        <v>154</v>
      </c>
    </row>
    <row r="51" spans="1:14" s="8" customFormat="1" x14ac:dyDescent="0.25">
      <c r="A51" s="8" t="s">
        <v>3</v>
      </c>
      <c r="B51" s="8" t="s">
        <v>113</v>
      </c>
      <c r="C51" s="8">
        <v>62</v>
      </c>
      <c r="D51" s="8" t="s">
        <v>75</v>
      </c>
      <c r="E51" s="8" t="str">
        <f>CONCATENATE(Table134678[[#This Row],[WINDOWS]],"_",Table134678[[#This Row],[Alarm_Name]])</f>
        <v>Line1_Fiberglass_Coded Alarm Triangle Individual 58</v>
      </c>
      <c r="F51" s="8" t="str">
        <f>_xlfn.CONCAT(LEFT(A51,5),MID(A51,6,4),"-",COUNTIF($A$2:A51,A51))</f>
        <v>Line1_Fib-50</v>
      </c>
      <c r="G51" s="8" t="s">
        <v>226</v>
      </c>
      <c r="H51" s="41" t="str">
        <f>Table134678[[#Headers],[/Fault_Description]]</f>
        <v>/Fault_Description</v>
      </c>
      <c r="I51" s="41" t="str">
        <f>_xlfn.CONCAT(Table134678[[#This Row],[PATH]],Table134678[[#This Row],[Tag Path Addition '[Fault']]])</f>
        <v>[default]SPG/Line 1/L1CP_01/L1CP_01_JL_01/ALM/Fault_Description</v>
      </c>
      <c r="J51" s="8" t="s">
        <v>189</v>
      </c>
      <c r="K51" s="41" t="str">
        <f>Table134678[[#Headers],[/Equip_Description]]</f>
        <v>/Equip_Description</v>
      </c>
      <c r="L51" s="41" t="str">
        <f>_xlfn.CONCAT(Table134678[[#This Row],[PATH]],Table134678[[#This Row],[Tag Path Addition '[EQUIP']]])</f>
        <v>[default]SPG/Line 1/L1CP_01/L1CP_01_JL_01/ALM/Equip_Description</v>
      </c>
      <c r="N51" s="8" t="s">
        <v>154</v>
      </c>
    </row>
    <row r="52" spans="1:14" s="8" customFormat="1" x14ac:dyDescent="0.25">
      <c r="A52" s="8" t="s">
        <v>3</v>
      </c>
      <c r="B52" s="8" t="s">
        <v>113</v>
      </c>
      <c r="C52" s="8">
        <v>62</v>
      </c>
      <c r="D52" s="8" t="s">
        <v>76</v>
      </c>
      <c r="E52" s="8" t="str">
        <f>CONCATENATE(Table134678[[#This Row],[WINDOWS]],"_",Table134678[[#This Row],[Alarm_Name]])</f>
        <v>Line1_Fiberglass_Coded Alarm Triangle Individual 59</v>
      </c>
      <c r="F52" s="8" t="str">
        <f>_xlfn.CONCAT(LEFT(A52,5),MID(A52,6,4),"-",COUNTIF($A$2:A52,A52))</f>
        <v>Line1_Fib-51</v>
      </c>
      <c r="G52" s="8" t="s">
        <v>227</v>
      </c>
      <c r="H52" s="41" t="str">
        <f>Table134678[[#Headers],[/Fault_Description]]</f>
        <v>/Fault_Description</v>
      </c>
      <c r="I52" s="41" t="str">
        <f>_xlfn.CONCAT(Table134678[[#This Row],[PATH]],Table134678[[#This Row],[Tag Path Addition '[Fault']]])</f>
        <v>[default]SPG/Line 1/L1VBA_01/L1VBA_01_HS_0732/ALM/Fault_Description</v>
      </c>
      <c r="J52" s="8" t="s">
        <v>228</v>
      </c>
      <c r="K52" s="41" t="str">
        <f>Table134678[[#Headers],[/Equip_Description]]</f>
        <v>/Equip_Description</v>
      </c>
      <c r="L52" s="41" t="str">
        <f>_xlfn.CONCAT(Table134678[[#This Row],[PATH]],Table134678[[#This Row],[Tag Path Addition '[EQUIP']]])</f>
        <v>[default]SPG/Line 1/L1VBA_01/L1VBA_01_HS_0732/ALM/Equip_Description</v>
      </c>
      <c r="M52" s="8" t="s">
        <v>257</v>
      </c>
      <c r="N52" s="8" t="s">
        <v>154</v>
      </c>
    </row>
    <row r="53" spans="1:14" s="8" customFormat="1" x14ac:dyDescent="0.25">
      <c r="A53" s="8" t="s">
        <v>3</v>
      </c>
      <c r="B53" s="8" t="s">
        <v>113</v>
      </c>
      <c r="C53" s="8">
        <v>62</v>
      </c>
      <c r="D53" s="8" t="s">
        <v>21</v>
      </c>
      <c r="E53" s="8" t="str">
        <f>CONCATENATE(Table134678[[#This Row],[WINDOWS]],"_",Table134678[[#This Row],[Alarm_Name]])</f>
        <v>Line1_Fiberglass_Coded Alarm Triangle Individual 6</v>
      </c>
      <c r="F53" s="8" t="str">
        <f>_xlfn.CONCAT(LEFT(A53,5),MID(A53,6,4),"-",COUNTIF($A$2:A53,A53))</f>
        <v>Line1_Fib-52</v>
      </c>
      <c r="G53" s="8" t="s">
        <v>314</v>
      </c>
      <c r="H53" s="41" t="str">
        <f>Table134678[[#Headers],[/Fault_Description]]</f>
        <v>/Fault_Description</v>
      </c>
      <c r="I53" s="41" t="str">
        <f>_xlfn.CONCAT(Table134678[[#This Row],[PATH]],Table134678[[#This Row],[Tag Path Addition '[Fault']]])</f>
        <v>[default]SPG/Line 1/Fiberglass/L1D_05/L1D_05_LSH_0509/ALM/Fault_Description</v>
      </c>
      <c r="J53" s="8" t="s">
        <v>165</v>
      </c>
      <c r="K53" s="41" t="str">
        <f>Table134678[[#Headers],[/Equip_Description]]</f>
        <v>/Equip_Description</v>
      </c>
      <c r="L53" s="41" t="str">
        <f>_xlfn.CONCAT(Table134678[[#This Row],[PATH]],Table134678[[#This Row],[Tag Path Addition '[EQUIP']]])</f>
        <v>[default]SPG/Line 1/Fiberglass/L1D_05/L1D_05_LSH_0509/ALM/Equip_Description</v>
      </c>
      <c r="M53" s="8" t="s">
        <v>396</v>
      </c>
      <c r="N53" s="8" t="s">
        <v>154</v>
      </c>
    </row>
    <row r="54" spans="1:14" s="8" customFormat="1" x14ac:dyDescent="0.25">
      <c r="A54" s="8" t="s">
        <v>3</v>
      </c>
      <c r="B54" s="8" t="s">
        <v>113</v>
      </c>
      <c r="C54" s="8">
        <v>62</v>
      </c>
      <c r="D54" s="8" t="s">
        <v>77</v>
      </c>
      <c r="E54" s="8" t="str">
        <f>CONCATENATE(Table134678[[#This Row],[WINDOWS]],"_",Table134678[[#This Row],[Alarm_Name]])</f>
        <v>Line1_Fiberglass_Coded Alarm Triangle Individual 60</v>
      </c>
      <c r="F54" s="8" t="str">
        <f>_xlfn.CONCAT(LEFT(A54,5),MID(A54,6,4),"-",COUNTIF($A$2:A54,A54))</f>
        <v>Line1_Fib-53</v>
      </c>
      <c r="G54" s="8" t="s">
        <v>227</v>
      </c>
      <c r="H54" s="41" t="str">
        <f>Table134678[[#Headers],[/Fault_Description]]</f>
        <v>/Fault_Description</v>
      </c>
      <c r="I54" s="41" t="str">
        <f>_xlfn.CONCAT(Table134678[[#This Row],[PATH]],Table134678[[#This Row],[Tag Path Addition '[Fault']]])</f>
        <v>[default]SPG/Line 1/L1VBA_01/L1VBA_01_HS_0732/ALM/Fault_Description</v>
      </c>
      <c r="J54" s="8" t="s">
        <v>228</v>
      </c>
      <c r="K54" s="41" t="str">
        <f>Table134678[[#Headers],[/Equip_Description]]</f>
        <v>/Equip_Description</v>
      </c>
      <c r="L54" s="41" t="str">
        <f>_xlfn.CONCAT(Table134678[[#This Row],[PATH]],Table134678[[#This Row],[Tag Path Addition '[EQUIP']]])</f>
        <v>[default]SPG/Line 1/L1VBA_01/L1VBA_01_HS_0732/ALM/Equip_Description</v>
      </c>
      <c r="M54" s="8" t="s">
        <v>257</v>
      </c>
      <c r="N54" s="8" t="s">
        <v>154</v>
      </c>
    </row>
    <row r="55" spans="1:14" s="8" customFormat="1" x14ac:dyDescent="0.25">
      <c r="A55" s="8" t="s">
        <v>3</v>
      </c>
      <c r="B55" s="8" t="s">
        <v>113</v>
      </c>
      <c r="C55" s="8">
        <v>62</v>
      </c>
      <c r="D55" s="8" t="s">
        <v>78</v>
      </c>
      <c r="E55" s="8" t="str">
        <f>CONCATENATE(Table134678[[#This Row],[WINDOWS]],"_",Table134678[[#This Row],[Alarm_Name]])</f>
        <v>Line1_Fiberglass_Coded Alarm Triangle Individual 61</v>
      </c>
      <c r="F55" s="8" t="str">
        <f>_xlfn.CONCAT(LEFT(A55,5),MID(A55,6,4),"-",COUNTIF($A$2:A55,A55))</f>
        <v>Line1_Fib-54</v>
      </c>
      <c r="G55" s="8" t="s">
        <v>389</v>
      </c>
      <c r="H55" s="41" t="str">
        <f>Table134678[[#Headers],[/Fault_Description]]</f>
        <v>/Fault_Description</v>
      </c>
      <c r="I55" s="41" t="str">
        <f>_xlfn.CONCAT(Table134678[[#This Row],[PATH]],Table134678[[#This Row],[Tag Path Addition '[Fault']]])</f>
        <v>[default]SPG/Line 1/Fiberglass/Misc/SYS_06_TL2F/ALM/Fault_Description</v>
      </c>
      <c r="J55" s="8" t="s">
        <v>395</v>
      </c>
      <c r="K55" s="41" t="str">
        <f>Table134678[[#Headers],[/Equip_Description]]</f>
        <v>/Equip_Description</v>
      </c>
      <c r="L55" s="41" t="str">
        <f>_xlfn.CONCAT(Table134678[[#This Row],[PATH]],Table134678[[#This Row],[Tag Path Addition '[EQUIP']]])</f>
        <v>[default]SPG/Line 1/Fiberglass/Misc/SYS_06_TL2F/ALM/Equip_Description</v>
      </c>
      <c r="M55" s="8" t="s">
        <v>402</v>
      </c>
      <c r="N55" s="8" t="s">
        <v>154</v>
      </c>
    </row>
    <row r="56" spans="1:14" s="8" customFormat="1" x14ac:dyDescent="0.25">
      <c r="A56" s="8" t="s">
        <v>3</v>
      </c>
      <c r="B56" s="8" t="s">
        <v>113</v>
      </c>
      <c r="C56" s="8">
        <v>62</v>
      </c>
      <c r="D56" s="8" t="s">
        <v>79</v>
      </c>
      <c r="E56" s="8" t="str">
        <f>CONCATENATE(Table134678[[#This Row],[WINDOWS]],"_",Table134678[[#This Row],[Alarm_Name]])</f>
        <v>Line1_Fiberglass_Coded Alarm Triangle Individual 62</v>
      </c>
      <c r="F56" s="8" t="str">
        <f>_xlfn.CONCAT(LEFT(A56,5),MID(A56,6,4),"-",COUNTIF($A$2:A56,A56))</f>
        <v>Line1_Fib-55</v>
      </c>
      <c r="G56" s="8" t="s">
        <v>390</v>
      </c>
      <c r="H56" s="41" t="str">
        <f>Table134678[[#Headers],[/Fault_Description]]</f>
        <v>/Fault_Description</v>
      </c>
      <c r="I56" s="41" t="str">
        <f>_xlfn.CONCAT(Table134678[[#This Row],[PATH]],Table134678[[#This Row],[Tag Path Addition '[Fault']]])</f>
        <v>[default]SPG/Line 1/Fiberglass/L1C_02/L1C_02_PT_0602/LOLOALM/Fault_Description</v>
      </c>
      <c r="J56" s="8" t="s">
        <v>400</v>
      </c>
      <c r="K56" s="41" t="str">
        <f>Table134678[[#Headers],[/Equip_Description]]</f>
        <v>/Equip_Description</v>
      </c>
      <c r="L56" s="41" t="str">
        <f>_xlfn.CONCAT(Table134678[[#This Row],[PATH]],Table134678[[#This Row],[Tag Path Addition '[EQUIP']]])</f>
        <v>[default]SPG/Line 1/Fiberglass/L1C_02/L1C_02_PT_0602/LOLOALM/Equip_Description</v>
      </c>
      <c r="M56" s="8" t="s">
        <v>420</v>
      </c>
      <c r="N56" s="8" t="s">
        <v>154</v>
      </c>
    </row>
    <row r="57" spans="1:14" s="8" customFormat="1" x14ac:dyDescent="0.25">
      <c r="A57" s="8" t="s">
        <v>3</v>
      </c>
      <c r="B57" s="8" t="s">
        <v>113</v>
      </c>
      <c r="C57" s="8">
        <v>62</v>
      </c>
      <c r="D57" s="8" t="s">
        <v>80</v>
      </c>
      <c r="E57" s="8" t="str">
        <f>CONCATENATE(Table134678[[#This Row],[WINDOWS]],"_",Table134678[[#This Row],[Alarm_Name]])</f>
        <v>Line1_Fiberglass_Coded Alarm Triangle Individual 63</v>
      </c>
      <c r="F57" s="8" t="str">
        <f>_xlfn.CONCAT(LEFT(A57,5),MID(A57,6,4),"-",COUNTIF($A$2:A57,A57))</f>
        <v>Line1_Fib-56</v>
      </c>
      <c r="G57" s="8" t="s">
        <v>391</v>
      </c>
      <c r="H57" s="41" t="str">
        <f>Table134678[[#Headers],[/Fault_Description]]</f>
        <v>/Fault_Description</v>
      </c>
      <c r="I57" s="41" t="str">
        <f>_xlfn.CONCAT(Table134678[[#This Row],[PATH]],Table134678[[#This Row],[Tag Path Addition '[Fault']]])</f>
        <v>[default]SPG/Line 1/Fiberglass/L1C_02/L1C_02_PT_0602/LOALM/Fault_Description</v>
      </c>
      <c r="J57" s="8" t="s">
        <v>399</v>
      </c>
      <c r="K57" s="41" t="str">
        <f>Table134678[[#Headers],[/Equip_Description]]</f>
        <v>/Equip_Description</v>
      </c>
      <c r="L57" s="41" t="str">
        <f>_xlfn.CONCAT(Table134678[[#This Row],[PATH]],Table134678[[#This Row],[Tag Path Addition '[EQUIP']]])</f>
        <v>[default]SPG/Line 1/Fiberglass/L1C_02/L1C_02_PT_0602/LOALM/Equip_Description</v>
      </c>
      <c r="M57" s="8" t="s">
        <v>420</v>
      </c>
      <c r="N57" s="8" t="s">
        <v>154</v>
      </c>
    </row>
    <row r="58" spans="1:14" s="8" customFormat="1" x14ac:dyDescent="0.25">
      <c r="A58" s="8" t="s">
        <v>3</v>
      </c>
      <c r="B58" s="8" t="s">
        <v>113</v>
      </c>
      <c r="C58" s="8">
        <v>62</v>
      </c>
      <c r="D58" s="8" t="s">
        <v>81</v>
      </c>
      <c r="E58" s="8" t="str">
        <f>CONCATENATE(Table134678[[#This Row],[WINDOWS]],"_",Table134678[[#This Row],[Alarm_Name]])</f>
        <v>Line1_Fiberglass_Coded Alarm Triangle Individual 64</v>
      </c>
      <c r="F58" s="8" t="str">
        <f>_xlfn.CONCAT(LEFT(A58,5),MID(A58,6,4),"-",COUNTIF($A$2:A58,A58))</f>
        <v>Line1_Fib-57</v>
      </c>
      <c r="G58" s="8" t="s">
        <v>392</v>
      </c>
      <c r="H58" s="41" t="str">
        <f>Table134678[[#Headers],[/Fault_Description]]</f>
        <v>/Fault_Description</v>
      </c>
      <c r="I58" s="41" t="str">
        <f>_xlfn.CONCAT(Table134678[[#This Row],[PATH]],Table134678[[#This Row],[Tag Path Addition '[Fault']]])</f>
        <v>[default]SPG/Line 1/Fiberglass/L1C_02/L1C_02_PT_0602/HIALM/Fault_Description</v>
      </c>
      <c r="J58" s="8" t="s">
        <v>398</v>
      </c>
      <c r="K58" s="41" t="str">
        <f>Table134678[[#Headers],[/Equip_Description]]</f>
        <v>/Equip_Description</v>
      </c>
      <c r="L58" s="41" t="str">
        <f>_xlfn.CONCAT(Table134678[[#This Row],[PATH]],Table134678[[#This Row],[Tag Path Addition '[EQUIP']]])</f>
        <v>[default]SPG/Line 1/Fiberglass/L1C_02/L1C_02_PT_0602/HIALM/Equip_Description</v>
      </c>
      <c r="M58" s="8" t="s">
        <v>420</v>
      </c>
      <c r="N58" s="8" t="s">
        <v>154</v>
      </c>
    </row>
    <row r="59" spans="1:14" s="8" customFormat="1" x14ac:dyDescent="0.25">
      <c r="A59" s="8" t="s">
        <v>3</v>
      </c>
      <c r="B59" s="8" t="s">
        <v>113</v>
      </c>
      <c r="C59" s="8">
        <v>63</v>
      </c>
      <c r="D59" s="8" t="s">
        <v>82</v>
      </c>
      <c r="E59" s="8" t="str">
        <f>CONCATENATE(Table134678[[#This Row],[WINDOWS]],"_",Table134678[[#This Row],[Alarm_Name]])</f>
        <v>Line1_Fiberglass_Coded Alarm Triangle Individual 65</v>
      </c>
      <c r="F59" s="8" t="str">
        <f>_xlfn.CONCAT(LEFT(A59,5),MID(A59,6,4),"-",COUNTIF($A$2:A59,A59))</f>
        <v>Line1_Fib-58</v>
      </c>
      <c r="G59" s="8" t="s">
        <v>393</v>
      </c>
      <c r="H59" s="41" t="str">
        <f>Table134678[[#Headers],[/Fault_Description]]</f>
        <v>/Fault_Description</v>
      </c>
      <c r="I59" s="41" t="str">
        <f>_xlfn.CONCAT(Table134678[[#This Row],[PATH]],Table134678[[#This Row],[Tag Path Addition '[Fault']]])</f>
        <v>[default]SPG/Line 1/Fiberglass/L1C_02/L1C_02_PT_0602/HIHIALM/Fault_Description</v>
      </c>
      <c r="J59" s="8" t="s">
        <v>397</v>
      </c>
      <c r="K59" s="41" t="str">
        <f>Table134678[[#Headers],[/Equip_Description]]</f>
        <v>/Equip_Description</v>
      </c>
      <c r="L59" s="41" t="str">
        <f>_xlfn.CONCAT(Table134678[[#This Row],[PATH]],Table134678[[#This Row],[Tag Path Addition '[EQUIP']]])</f>
        <v>[default]SPG/Line 1/Fiberglass/L1C_02/L1C_02_PT_0602/HIHIALM/Equip_Description</v>
      </c>
      <c r="M59" s="8" t="s">
        <v>420</v>
      </c>
      <c r="N59" s="8" t="s">
        <v>154</v>
      </c>
    </row>
    <row r="60" spans="1:14" s="8" customFormat="1" x14ac:dyDescent="0.25">
      <c r="A60" s="8" t="s">
        <v>3</v>
      </c>
      <c r="B60" s="8" t="s">
        <v>113</v>
      </c>
      <c r="C60" s="8">
        <v>64</v>
      </c>
      <c r="D60" s="8" t="s">
        <v>23</v>
      </c>
      <c r="E60" s="8" t="str">
        <f>CONCATENATE(Table134678[[#This Row],[WINDOWS]],"_",Table134678[[#This Row],[Alarm_Name]])</f>
        <v>Line1_Fiberglass_Coded Alarm Triangle Individual 7</v>
      </c>
      <c r="F60" s="8" t="str">
        <f>_xlfn.CONCAT(LEFT(A60,5),MID(A60,6,4),"-",COUNTIF($A$2:A60,A60))</f>
        <v>Line1_Fib-59</v>
      </c>
      <c r="G60" s="8" t="s">
        <v>315</v>
      </c>
      <c r="H60" s="41" t="str">
        <f>Table134678[[#Headers],[/Fault_Description]]</f>
        <v>/Fault_Description</v>
      </c>
      <c r="I60" s="41" t="str">
        <f>_xlfn.CONCAT(Table134678[[#This Row],[PATH]],Table134678[[#This Row],[Tag Path Addition '[Fault']]])</f>
        <v>[default]SPG/Line 1/Fiberglass/L1PX_01/L1PX_01_YE_0521/ALM/Fault_Description</v>
      </c>
      <c r="J60" s="8" t="s">
        <v>166</v>
      </c>
      <c r="K60" s="41" t="str">
        <f>Table134678[[#Headers],[/Equip_Description]]</f>
        <v>/Equip_Description</v>
      </c>
      <c r="L60" s="41" t="str">
        <f>_xlfn.CONCAT(Table134678[[#This Row],[PATH]],Table134678[[#This Row],[Tag Path Addition '[EQUIP']]])</f>
        <v>[default]SPG/Line 1/Fiberglass/L1PX_01/L1PX_01_YE_0521/ALM/Equip_Description</v>
      </c>
      <c r="M60" s="8" t="s">
        <v>401</v>
      </c>
      <c r="N60" s="8" t="s">
        <v>154</v>
      </c>
    </row>
    <row r="61" spans="1:14" s="8" customFormat="1" x14ac:dyDescent="0.25">
      <c r="A61" s="8" t="s">
        <v>3</v>
      </c>
      <c r="B61" s="8" t="s">
        <v>113</v>
      </c>
      <c r="C61" s="8">
        <v>62</v>
      </c>
      <c r="D61" s="8" t="s">
        <v>24</v>
      </c>
      <c r="E61" s="8" t="str">
        <f>CONCATENATE(Table134678[[#This Row],[WINDOWS]],"_",Table134678[[#This Row],[Alarm_Name]])</f>
        <v>Line1_Fiberglass_Coded Alarm Triangle Individual 8</v>
      </c>
      <c r="F61" s="8" t="str">
        <f>_xlfn.CONCAT(LEFT(A61,5),MID(A61,6,4),"-",COUNTIF($A$2:A61,A61))</f>
        <v>Line1_Fib-60</v>
      </c>
      <c r="G61" s="8" t="s">
        <v>316</v>
      </c>
      <c r="H61" s="41" t="str">
        <f>Table134678[[#Headers],[/Fault_Description]]</f>
        <v>/Fault_Description</v>
      </c>
      <c r="I61" s="41" t="str">
        <f>_xlfn.CONCAT(Table134678[[#This Row],[PATH]],Table134678[[#This Row],[Tag Path Addition '[Fault']]])</f>
        <v>[default]SPG/Line 1/Fiberglass/L1D_06/L1D_06_LSH_0510/ALM/Fault_Description</v>
      </c>
      <c r="J61" s="8" t="s">
        <v>165</v>
      </c>
      <c r="K61" s="41" t="str">
        <f>Table134678[[#Headers],[/Equip_Description]]</f>
        <v>/Equip_Description</v>
      </c>
      <c r="L61" s="41" t="str">
        <f>_xlfn.CONCAT(Table134678[[#This Row],[PATH]],Table134678[[#This Row],[Tag Path Addition '[EQUIP']]])</f>
        <v>[default]SPG/Line 1/Fiberglass/L1D_06/L1D_06_LSH_0510/ALM/Equip_Description</v>
      </c>
      <c r="M61" s="8" t="s">
        <v>402</v>
      </c>
      <c r="N61" s="8" t="s">
        <v>154</v>
      </c>
    </row>
    <row r="62" spans="1:14" s="8" customFormat="1" x14ac:dyDescent="0.25">
      <c r="A62" s="8" t="s">
        <v>3</v>
      </c>
      <c r="B62" s="8" t="s">
        <v>113</v>
      </c>
      <c r="C62" s="8">
        <v>62</v>
      </c>
      <c r="D62" s="8" t="s">
        <v>25</v>
      </c>
      <c r="E62" s="8" t="str">
        <f>CONCATENATE(Table134678[[#This Row],[WINDOWS]],"_",Table134678[[#This Row],[Alarm_Name]])</f>
        <v>Line1_Fiberglass_Coded Alarm Triangle Individual 9</v>
      </c>
      <c r="F62" s="8" t="str">
        <f>_xlfn.CONCAT(LEFT(A62,5),MID(A62,6,4),"-",COUNTIF($A$2:A62,A62))</f>
        <v>Line1_Fib-61</v>
      </c>
      <c r="G62" s="8" t="s">
        <v>317</v>
      </c>
      <c r="H62" s="41" t="str">
        <f>Table134678[[#Headers],[/Fault_Description]]</f>
        <v>/Fault_Description</v>
      </c>
      <c r="I62" s="41" t="str">
        <f>_xlfn.CONCAT(Table134678[[#This Row],[PATH]],Table134678[[#This Row],[Tag Path Addition '[Fault']]])</f>
        <v>[default]SPG/Line 1/Fiberglass/L1BF_06/L1BF_06_PDH_0506/ALM/Fault_Description</v>
      </c>
      <c r="J62" s="8" t="s">
        <v>163</v>
      </c>
      <c r="K62" s="41" t="str">
        <f>Table134678[[#Headers],[/Equip_Description]]</f>
        <v>/Equip_Description</v>
      </c>
      <c r="L62" s="41" t="str">
        <f>_xlfn.CONCAT(Table134678[[#This Row],[PATH]],Table134678[[#This Row],[Tag Path Addition '[EQUIP']]])</f>
        <v>[default]SPG/Line 1/Fiberglass/L1BF_06/L1BF_06_PDH_0506/ALM/Equip_Description</v>
      </c>
      <c r="M62" s="8" t="s">
        <v>402</v>
      </c>
      <c r="N62" s="8" t="s">
        <v>154</v>
      </c>
    </row>
    <row r="63" spans="1:14" s="8" customFormat="1" x14ac:dyDescent="0.25">
      <c r="A63" s="8" t="s">
        <v>3</v>
      </c>
      <c r="B63" s="8" t="s">
        <v>113</v>
      </c>
      <c r="C63" s="8">
        <v>62</v>
      </c>
      <c r="D63" s="8" t="s">
        <v>83</v>
      </c>
      <c r="E63" s="8" t="str">
        <f>CONCATENATE(Table134678[[#This Row],[WINDOWS]],"_",Table134678[[#This Row],[Alarm_Name]])</f>
        <v>Line1_Fiberglass_Coded Alarm Triangle Individual 66</v>
      </c>
      <c r="F63" s="8" t="str">
        <f>_xlfn.CONCAT(LEFT(A63,5),MID(A63,6,4),"-",COUNTIF($A$2:A63,A63))</f>
        <v>Line1_Fib-62</v>
      </c>
      <c r="G63" s="8" t="s">
        <v>394</v>
      </c>
      <c r="H63" s="41" t="str">
        <f>Table134678[[#Headers],[/Fault_Description]]</f>
        <v>/Fault_Description</v>
      </c>
      <c r="I63" s="41" t="str">
        <f>_xlfn.CONCAT(Table134678[[#This Row],[PATH]],Table134678[[#This Row],[Tag Path Addition '[Fault']]])</f>
        <v>[default]SPG/Line 1/Fiberglass/Misc/SYS_05_TL2F/ALM/Fault_Description</v>
      </c>
      <c r="J63" s="10" t="s">
        <v>395</v>
      </c>
      <c r="K63" s="45" t="str">
        <f>Table134678[[#Headers],[/Equip_Description]]</f>
        <v>/Equip_Description</v>
      </c>
      <c r="L63" s="45" t="str">
        <f>_xlfn.CONCAT(Table134678[[#This Row],[PATH]],Table134678[[#This Row],[Tag Path Addition '[EQUIP']]])</f>
        <v>[default]SPG/Line 1/Fiberglass/Misc/SYS_05_TL2F/ALM/Equip_Description</v>
      </c>
      <c r="M63" s="10" t="s">
        <v>396</v>
      </c>
      <c r="N63" s="8" t="s">
        <v>154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EF5C-89F7-412C-83B2-0A59C44B031A}">
  <dimension ref="A1:P25"/>
  <sheetViews>
    <sheetView zoomScale="69" zoomScaleNormal="69" workbookViewId="0">
      <pane ySplit="1" topLeftCell="A2" activePane="bottomLeft" state="frozen"/>
      <selection pane="bottomLeft" activeCell="G36" sqref="G36"/>
    </sheetView>
  </sheetViews>
  <sheetFormatPr defaultRowHeight="15" x14ac:dyDescent="0.25"/>
  <cols>
    <col min="1" max="1" width="23.42578125" customWidth="1"/>
    <col min="2" max="2" width="20.28515625" customWidth="1"/>
    <col min="3" max="4" width="13.85546875" customWidth="1"/>
    <col min="5" max="5" width="44.28515625" customWidth="1"/>
    <col min="6" max="6" width="36" customWidth="1"/>
    <col min="7" max="7" width="23.7109375" customWidth="1"/>
    <col min="8" max="9" width="23.7109375" style="41" customWidth="1"/>
    <col min="10" max="10" width="17" customWidth="1"/>
    <col min="11" max="12" width="17" style="41" customWidth="1"/>
    <col min="13" max="13" width="12.5703125" customWidth="1"/>
    <col min="14" max="14" width="10.28515625" customWidth="1"/>
    <col min="15" max="15" width="10.5703125" customWidth="1"/>
    <col min="16" max="16" width="9.42578125" customWidth="1"/>
  </cols>
  <sheetData>
    <row r="1" spans="1:16" s="8" customFormat="1" x14ac:dyDescent="0.25">
      <c r="A1" s="20" t="s">
        <v>11</v>
      </c>
      <c r="B1" s="20" t="s">
        <v>90</v>
      </c>
      <c r="C1" s="20" t="s">
        <v>14</v>
      </c>
      <c r="D1" s="20" t="s">
        <v>22</v>
      </c>
      <c r="E1" s="1" t="s">
        <v>560</v>
      </c>
      <c r="F1" s="1" t="s">
        <v>561</v>
      </c>
      <c r="G1" s="20" t="s">
        <v>155</v>
      </c>
      <c r="H1" s="42" t="s">
        <v>562</v>
      </c>
      <c r="I1" s="43" t="s">
        <v>564</v>
      </c>
      <c r="J1" s="33" t="s">
        <v>566</v>
      </c>
      <c r="K1" s="44" t="s">
        <v>563</v>
      </c>
      <c r="L1" s="44" t="s">
        <v>565</v>
      </c>
      <c r="M1" s="34" t="s">
        <v>567</v>
      </c>
      <c r="N1" s="20" t="s">
        <v>84</v>
      </c>
      <c r="O1" s="20" t="s">
        <v>85</v>
      </c>
      <c r="P1" s="20" t="s">
        <v>86</v>
      </c>
    </row>
    <row r="2" spans="1:16" s="8" customFormat="1" x14ac:dyDescent="0.25">
      <c r="A2" s="8" t="s">
        <v>4</v>
      </c>
      <c r="B2" s="8" t="s">
        <v>114</v>
      </c>
      <c r="C2" s="8">
        <v>24</v>
      </c>
      <c r="D2" s="8" t="s">
        <v>89</v>
      </c>
      <c r="E2" s="8" t="str">
        <f>CONCATENATE(Table1346789[[#This Row],[WINDOWS]],"_",Table1346789[[#This Row],[Alarm_Name]])</f>
        <v>Line1_HandAdds_Coded Alarm Triangle Individual 82</v>
      </c>
      <c r="F2" s="8" t="str">
        <f>_xlfn.CONCAT(LEFT(A2,5),MID(A2,6,4),"-",COUNTIF($A$2:A2,A2))</f>
        <v>Line1_Han-1</v>
      </c>
      <c r="G2" s="8" t="s">
        <v>421</v>
      </c>
      <c r="H2" s="41" t="str">
        <f>Table1346789[[#Headers],[/Fault_Description]]</f>
        <v>/Fault_Description</v>
      </c>
      <c r="I2" s="41" t="str">
        <f>_xlfn.CONCAT(Table1346789[[#This Row],[PATH]],Table1346789[[#This Row],[Tag Path Addition '[Fault']]])</f>
        <v>[default]SPG/Line 1/Hand Adds/SYS_4_SCL_BAD_BATCH/ALM/Fault_Description</v>
      </c>
      <c r="J2" s="8" t="s">
        <v>433</v>
      </c>
      <c r="K2" s="41" t="str">
        <f>Table1346789[[#Headers],[/Equip_Description]]</f>
        <v>/Equip_Description</v>
      </c>
      <c r="L2" s="41" t="str">
        <f>_xlfn.CONCAT(Table1346789[[#This Row],[PATH]],Table1346789[[#This Row],[Tag Path Addition '[EQUIP']]])</f>
        <v>[default]SPG/Line 1/Hand Adds/SYS_4_SCL_BAD_BATCH/ALM/Equip_Description</v>
      </c>
      <c r="M2" s="8" t="s">
        <v>434</v>
      </c>
      <c r="N2" s="8" t="s">
        <v>154</v>
      </c>
    </row>
    <row r="3" spans="1:16" s="8" customFormat="1" x14ac:dyDescent="0.25">
      <c r="A3" s="8" t="s">
        <v>4</v>
      </c>
      <c r="B3" s="8" t="s">
        <v>115</v>
      </c>
      <c r="C3" s="8">
        <v>24</v>
      </c>
      <c r="D3" s="8" t="s">
        <v>28</v>
      </c>
      <c r="E3" s="8" t="str">
        <f>CONCATENATE(Table1346789[[#This Row],[WINDOWS]],"_",Table1346789[[#This Row],[Alarm_Name]])</f>
        <v>Line1_HandAdds_Coded Alarm Triangle Individual 12</v>
      </c>
      <c r="F3" s="8" t="str">
        <f>_xlfn.CONCAT(LEFT(A3,5),MID(A3,6,4),"-",COUNTIF($A$2:A3,A3))</f>
        <v>Line1_Han-2</v>
      </c>
      <c r="G3" s="8" t="s">
        <v>422</v>
      </c>
      <c r="H3" s="41" t="str">
        <f>Table1346789[[#Headers],[/Fault_Description]]</f>
        <v>/Fault_Description</v>
      </c>
      <c r="I3" s="41" t="str">
        <f>_xlfn.CONCAT(Table1346789[[#This Row],[PATH]],Table1346789[[#This Row],[Tag Path Addition '[Fault']]])</f>
        <v>[default]SPG/Line 1/Hand Adds/L1CP_08/L1CP_08_ALM_0402/ALM/Fault_Description</v>
      </c>
      <c r="J3" s="8" t="s">
        <v>185</v>
      </c>
      <c r="K3" s="41" t="str">
        <f>Table1346789[[#Headers],[/Equip_Description]]</f>
        <v>/Equip_Description</v>
      </c>
      <c r="L3" s="41" t="str">
        <f>_xlfn.CONCAT(Table1346789[[#This Row],[PATH]],Table1346789[[#This Row],[Tag Path Addition '[EQUIP']]])</f>
        <v>[default]SPG/Line 1/Hand Adds/L1CP_08/L1CP_08_ALM_0402/ALM/Equip_Description</v>
      </c>
      <c r="M3" s="8" t="s">
        <v>435</v>
      </c>
      <c r="N3" s="8" t="s">
        <v>154</v>
      </c>
    </row>
    <row r="4" spans="1:16" s="8" customFormat="1" x14ac:dyDescent="0.25">
      <c r="A4" s="8" t="s">
        <v>4</v>
      </c>
      <c r="B4" s="8" t="s">
        <v>116</v>
      </c>
      <c r="C4" s="8">
        <v>24</v>
      </c>
      <c r="D4" s="8" t="s">
        <v>44</v>
      </c>
      <c r="E4" s="8" t="str">
        <f>CONCATENATE(Table1346789[[#This Row],[WINDOWS]],"_",Table1346789[[#This Row],[Alarm_Name]])</f>
        <v>Line1_HandAdds_Coded Alarm Triangle Individual 25</v>
      </c>
      <c r="F4" s="8" t="str">
        <f>_xlfn.CONCAT(LEFT(A4,5),MID(A4,6,4),"-",COUNTIF($A$2:A4,A4))</f>
        <v>Line1_Han-3</v>
      </c>
      <c r="G4" s="8" t="s">
        <v>423</v>
      </c>
      <c r="H4" s="41" t="str">
        <f>Table1346789[[#Headers],[/Fault_Description]]</f>
        <v>/Fault_Description</v>
      </c>
      <c r="I4" s="41" t="str">
        <f>_xlfn.CONCAT(Table1346789[[#This Row],[PATH]],Table1346789[[#This Row],[Tag Path Addition '[Fault']]])</f>
        <v>[default]SPG/Line 1/Hand Adds/L1CP_08/L1CP_08_ALM_0416/ALM/Fault_Description</v>
      </c>
      <c r="J4" s="8" t="s">
        <v>236</v>
      </c>
      <c r="K4" s="41" t="str">
        <f>Table1346789[[#Headers],[/Equip_Description]]</f>
        <v>/Equip_Description</v>
      </c>
      <c r="L4" s="41" t="str">
        <f>_xlfn.CONCAT(Table1346789[[#This Row],[PATH]],Table1346789[[#This Row],[Tag Path Addition '[EQUIP']]])</f>
        <v>[default]SPG/Line 1/Hand Adds/L1CP_08/L1CP_08_ALM_0416/ALM/Equip_Description</v>
      </c>
      <c r="M4" s="8" t="s">
        <v>435</v>
      </c>
      <c r="N4" s="8" t="s">
        <v>154</v>
      </c>
    </row>
    <row r="5" spans="1:16" s="8" customFormat="1" x14ac:dyDescent="0.25">
      <c r="A5" s="8" t="s">
        <v>4</v>
      </c>
      <c r="B5" s="8" t="s">
        <v>117</v>
      </c>
      <c r="C5" s="8">
        <v>24</v>
      </c>
      <c r="D5" s="8" t="s">
        <v>32</v>
      </c>
      <c r="E5" s="8" t="str">
        <f>CONCATENATE(Table1346789[[#This Row],[WINDOWS]],"_",Table1346789[[#This Row],[Alarm_Name]])</f>
        <v>Line1_HandAdds_Coded Alarm Triangle Individual 16</v>
      </c>
      <c r="F5" s="8" t="str">
        <f>_xlfn.CONCAT(LEFT(A5,5),MID(A5,6,4),"-",COUNTIF($A$2:A5,A5))</f>
        <v>Line1_Han-4</v>
      </c>
      <c r="G5" s="8" t="s">
        <v>424</v>
      </c>
      <c r="H5" s="41" t="str">
        <f>Table1346789[[#Headers],[/Fault_Description]]</f>
        <v>/Fault_Description</v>
      </c>
      <c r="I5" s="41" t="str">
        <f>_xlfn.CONCAT(Table1346789[[#This Row],[PATH]],Table1346789[[#This Row],[Tag Path Addition '[Fault']]])</f>
        <v>[default]SPG/Line 1/Hand Adds/L1CP_08/L1CP_08_ALM_0415/ALM/Fault_Description</v>
      </c>
      <c r="J5" s="8" t="s">
        <v>239</v>
      </c>
      <c r="K5" s="41" t="str">
        <f>Table1346789[[#Headers],[/Equip_Description]]</f>
        <v>/Equip_Description</v>
      </c>
      <c r="L5" s="41" t="str">
        <f>_xlfn.CONCAT(Table1346789[[#This Row],[PATH]],Table1346789[[#This Row],[Tag Path Addition '[EQUIP']]])</f>
        <v>[default]SPG/Line 1/Hand Adds/L1CP_08/L1CP_08_ALM_0415/ALM/Equip_Description</v>
      </c>
      <c r="M5" s="8" t="s">
        <v>435</v>
      </c>
      <c r="N5" s="8" t="s">
        <v>154</v>
      </c>
    </row>
    <row r="6" spans="1:16" s="8" customFormat="1" x14ac:dyDescent="0.25">
      <c r="A6" s="8" t="s">
        <v>4</v>
      </c>
      <c r="B6" s="8" t="s">
        <v>118</v>
      </c>
      <c r="C6" s="8">
        <v>24</v>
      </c>
      <c r="D6" s="8" t="s">
        <v>26</v>
      </c>
      <c r="E6" s="8" t="str">
        <f>CONCATENATE(Table1346789[[#This Row],[WINDOWS]],"_",Table1346789[[#This Row],[Alarm_Name]])</f>
        <v>Line1_HandAdds_Coded Alarm Triangle Individual 10</v>
      </c>
      <c r="F6" s="8" t="str">
        <f>_xlfn.CONCAT(LEFT(A6,5),MID(A6,6,4),"-",COUNTIF($A$2:A6,A6))</f>
        <v>Line1_Han-5</v>
      </c>
      <c r="G6" s="8" t="s">
        <v>425</v>
      </c>
      <c r="H6" s="41" t="str">
        <f>Table1346789[[#Headers],[/Fault_Description]]</f>
        <v>/Fault_Description</v>
      </c>
      <c r="I6" s="41" t="str">
        <f>_xlfn.CONCAT(Table1346789[[#This Row],[PATH]],Table1346789[[#This Row],[Tag Path Addition '[Fault']]])</f>
        <v>[default]SPG/Line 1/Hand Adds/L1EIV_03/L1EIV_03_ZSC_0452/ALM/Fault_Description</v>
      </c>
      <c r="J6" s="8" t="s">
        <v>244</v>
      </c>
      <c r="K6" s="41" t="str">
        <f>Table1346789[[#Headers],[/Equip_Description]]</f>
        <v>/Equip_Description</v>
      </c>
      <c r="L6" s="41" t="str">
        <f>_xlfn.CONCAT(Table1346789[[#This Row],[PATH]],Table1346789[[#This Row],[Tag Path Addition '[EQUIP']]])</f>
        <v>[default]SPG/Line 1/Hand Adds/L1EIV_03/L1EIV_03_ZSC_0452/ALM/Equip_Description</v>
      </c>
      <c r="M6" s="8" t="s">
        <v>436</v>
      </c>
      <c r="N6" s="8" t="s">
        <v>154</v>
      </c>
    </row>
    <row r="7" spans="1:16" s="8" customFormat="1" x14ac:dyDescent="0.25">
      <c r="A7" s="8" t="s">
        <v>4</v>
      </c>
      <c r="B7" s="8" t="s">
        <v>119</v>
      </c>
      <c r="C7" s="8">
        <v>24</v>
      </c>
      <c r="D7" s="8" t="s">
        <v>25</v>
      </c>
      <c r="E7" s="8" t="str">
        <f>CONCATENATE(Table1346789[[#This Row],[WINDOWS]],"_",Table1346789[[#This Row],[Alarm_Name]])</f>
        <v>Line1_HandAdds_Coded Alarm Triangle Individual 9</v>
      </c>
      <c r="F7" s="8" t="str">
        <f>_xlfn.CONCAT(LEFT(A7,5),MID(A7,6,4),"-",COUNTIF($A$2:A7,A7))</f>
        <v>Line1_Han-6</v>
      </c>
      <c r="G7" s="8" t="s">
        <v>426</v>
      </c>
      <c r="H7" s="41" t="str">
        <f>Table1346789[[#Headers],[/Fault_Description]]</f>
        <v>/Fault_Description</v>
      </c>
      <c r="I7" s="41" t="str">
        <f>_xlfn.CONCAT(Table1346789[[#This Row],[PATH]],Table1346789[[#This Row],[Tag Path Addition '[Fault']]])</f>
        <v>[default]SPG/Line 1/Hand Adds/L1EIV_03/L1EIV_03_ZSO_0453/ALM/Fault_Description</v>
      </c>
      <c r="J7" s="8" t="s">
        <v>242</v>
      </c>
      <c r="K7" s="41" t="str">
        <f>Table1346789[[#Headers],[/Equip_Description]]</f>
        <v>/Equip_Description</v>
      </c>
      <c r="L7" s="41" t="str">
        <f>_xlfn.CONCAT(Table1346789[[#This Row],[PATH]],Table1346789[[#This Row],[Tag Path Addition '[EQUIP']]])</f>
        <v>[default]SPG/Line 1/Hand Adds/L1EIV_03/L1EIV_03_ZSO_0453/ALM/Equip_Description</v>
      </c>
      <c r="M7" s="8" t="s">
        <v>436</v>
      </c>
      <c r="N7" s="8" t="s">
        <v>154</v>
      </c>
    </row>
    <row r="8" spans="1:16" s="8" customFormat="1" x14ac:dyDescent="0.25">
      <c r="A8" s="8" t="s">
        <v>4</v>
      </c>
      <c r="B8" s="8" t="s">
        <v>120</v>
      </c>
      <c r="C8" s="8">
        <v>24</v>
      </c>
      <c r="D8" s="8" t="s">
        <v>76</v>
      </c>
      <c r="E8" s="8" t="str">
        <f>CONCATENATE(Table1346789[[#This Row],[WINDOWS]],"_",Table1346789[[#This Row],[Alarm_Name]])</f>
        <v>Line1_HandAdds_Coded Alarm Triangle Individual 59</v>
      </c>
      <c r="F8" s="8" t="str">
        <f>_xlfn.CONCAT(LEFT(A8,5),MID(A8,6,4),"-",COUNTIF($A$2:A8,A8))</f>
        <v>Line1_Han-7</v>
      </c>
      <c r="G8" s="8" t="s">
        <v>227</v>
      </c>
      <c r="H8" s="41" t="str">
        <f>Table1346789[[#Headers],[/Fault_Description]]</f>
        <v>/Fault_Description</v>
      </c>
      <c r="I8" s="41" t="str">
        <f>_xlfn.CONCAT(Table1346789[[#This Row],[PATH]],Table1346789[[#This Row],[Tag Path Addition '[Fault']]])</f>
        <v>[default]SPG/Line 1/L1VBA_01/L1VBA_01_HS_0732/ALM/Fault_Description</v>
      </c>
      <c r="J8" s="8" t="s">
        <v>228</v>
      </c>
      <c r="K8" s="41" t="str">
        <f>Table1346789[[#Headers],[/Equip_Description]]</f>
        <v>/Equip_Description</v>
      </c>
      <c r="L8" s="41" t="str">
        <f>_xlfn.CONCAT(Table1346789[[#This Row],[PATH]],Table1346789[[#This Row],[Tag Path Addition '[EQUIP']]])</f>
        <v>[default]SPG/Line 1/L1VBA_01/L1VBA_01_HS_0732/ALM/Equip_Description</v>
      </c>
      <c r="M8" s="8" t="s">
        <v>257</v>
      </c>
      <c r="N8" s="8" t="s">
        <v>154</v>
      </c>
    </row>
    <row r="9" spans="1:16" s="8" customFormat="1" x14ac:dyDescent="0.25">
      <c r="A9" s="8" t="s">
        <v>4</v>
      </c>
      <c r="B9" s="8" t="s">
        <v>121</v>
      </c>
      <c r="C9" s="8">
        <v>24</v>
      </c>
      <c r="D9" s="8" t="s">
        <v>53</v>
      </c>
      <c r="E9" s="8" t="str">
        <f>CONCATENATE(Table1346789[[#This Row],[WINDOWS]],"_",Table1346789[[#This Row],[Alarm_Name]])</f>
        <v>Line1_HandAdds_Coded Alarm Triangle Individual 34</v>
      </c>
      <c r="F9" s="8" t="str">
        <f>_xlfn.CONCAT(LEFT(A9,5),MID(A9,6,4),"-",COUNTIF($A$2:A9,A9))</f>
        <v>Line1_Han-8</v>
      </c>
      <c r="G9" s="8" t="s">
        <v>221</v>
      </c>
      <c r="H9" s="41" t="str">
        <f>Table1346789[[#Headers],[/Fault_Description]]</f>
        <v>/Fault_Description</v>
      </c>
      <c r="I9" s="41" t="str">
        <f>_xlfn.CONCAT(Table1346789[[#This Row],[PATH]],Table1346789[[#This Row],[Tag Path Addition '[Fault']]])</f>
        <v>[default]SPG/Line 1/Mixer/L1VBA_01_VFD/MCY/ALM/Fault_Description</v>
      </c>
      <c r="J9" s="8" t="s">
        <v>166</v>
      </c>
      <c r="K9" s="41" t="str">
        <f>Table1346789[[#Headers],[/Equip_Description]]</f>
        <v>/Equip_Description</v>
      </c>
      <c r="L9" s="41" t="str">
        <f>_xlfn.CONCAT(Table1346789[[#This Row],[PATH]],Table1346789[[#This Row],[Tag Path Addition '[EQUIP']]])</f>
        <v>[default]SPG/Line 1/Mixer/L1VBA_01_VFD/MCY/ALM/Equip_Description</v>
      </c>
      <c r="M9" s="8" t="s">
        <v>232</v>
      </c>
      <c r="N9" s="8" t="s">
        <v>154</v>
      </c>
    </row>
    <row r="10" spans="1:16" s="8" customFormat="1" x14ac:dyDescent="0.25">
      <c r="A10" s="8" t="s">
        <v>4</v>
      </c>
      <c r="B10" s="8" t="s">
        <v>122</v>
      </c>
      <c r="C10" s="8">
        <v>24</v>
      </c>
      <c r="D10" s="8" t="s">
        <v>54</v>
      </c>
      <c r="E10" s="8" t="str">
        <f>CONCATENATE(Table1346789[[#This Row],[WINDOWS]],"_",Table1346789[[#This Row],[Alarm_Name]])</f>
        <v>Line1_HandAdds_Coded Alarm Triangle Individual 35</v>
      </c>
      <c r="F10" s="8" t="str">
        <f>_xlfn.CONCAT(LEFT(A10,5),MID(A10,6,4),"-",COUNTIF($A$2:A10,A10))</f>
        <v>Line1_Han-9</v>
      </c>
      <c r="G10" s="8" t="s">
        <v>222</v>
      </c>
      <c r="H10" s="41" t="str">
        <f>Table1346789[[#Headers],[/Fault_Description]]</f>
        <v>/Fault_Description</v>
      </c>
      <c r="I10" s="41" t="str">
        <f>_xlfn.CONCAT(Table1346789[[#This Row],[PATH]],Table1346789[[#This Row],[Tag Path Addition '[Fault']]])</f>
        <v>[default]SPG/Line 1/Mixer/L1VBA_01_VFD/COMM/Fault/ALM/Fault_Description</v>
      </c>
      <c r="J10" s="8" t="s">
        <v>233</v>
      </c>
      <c r="K10" s="41" t="str">
        <f>Table1346789[[#Headers],[/Equip_Description]]</f>
        <v>/Equip_Description</v>
      </c>
      <c r="L10" s="41" t="str">
        <f>_xlfn.CONCAT(Table1346789[[#This Row],[PATH]],Table1346789[[#This Row],[Tag Path Addition '[EQUIP']]])</f>
        <v>[default]SPG/Line 1/Mixer/L1VBA_01_VFD/COMM/Fault/ALM/Equip_Description</v>
      </c>
      <c r="M10" s="8" t="s">
        <v>232</v>
      </c>
      <c r="N10" s="8" t="s">
        <v>154</v>
      </c>
    </row>
    <row r="11" spans="1:16" s="8" customFormat="1" x14ac:dyDescent="0.25">
      <c r="A11" s="8" t="s">
        <v>4</v>
      </c>
      <c r="B11" s="8" t="s">
        <v>123</v>
      </c>
      <c r="C11" s="8">
        <v>24</v>
      </c>
      <c r="D11" s="8" t="s">
        <v>56</v>
      </c>
      <c r="E11" s="8" t="str">
        <f>CONCATENATE(Table1346789[[#This Row],[WINDOWS]],"_",Table1346789[[#This Row],[Alarm_Name]])</f>
        <v>Line1_HandAdds_Coded Alarm Triangle Individual 39</v>
      </c>
      <c r="F11" s="8" t="str">
        <f>_xlfn.CONCAT(LEFT(A11,5),MID(A11,6,4),"-",COUNTIF($A$2:A11,A11))</f>
        <v>Line1_Han-10</v>
      </c>
      <c r="G11" s="8" t="s">
        <v>223</v>
      </c>
      <c r="H11" s="41" t="str">
        <f>Table1346789[[#Headers],[/Fault_Description]]</f>
        <v>/Fault_Description</v>
      </c>
      <c r="I11" s="41" t="str">
        <f>_xlfn.CONCAT(Table1346789[[#This Row],[PATH]],Table1346789[[#This Row],[Tag Path Addition '[Fault']]])</f>
        <v>[default]SPG/Line 1/Mixer/L1VBA_01_VFD/VFD_FLT/Fault/ALM/Fault_Description</v>
      </c>
      <c r="J11" s="8" t="s">
        <v>231</v>
      </c>
      <c r="K11" s="41" t="str">
        <f>Table1346789[[#Headers],[/Equip_Description]]</f>
        <v>/Equip_Description</v>
      </c>
      <c r="L11" s="41" t="str">
        <f>_xlfn.CONCAT(Table1346789[[#This Row],[PATH]],Table1346789[[#This Row],[Tag Path Addition '[EQUIP']]])</f>
        <v>[default]SPG/Line 1/Mixer/L1VBA_01_VFD/VFD_FLT/Fault/ALM/Equip_Description</v>
      </c>
      <c r="M11" s="8" t="s">
        <v>232</v>
      </c>
      <c r="N11" s="8" t="s">
        <v>154</v>
      </c>
    </row>
    <row r="12" spans="1:16" s="8" customFormat="1" x14ac:dyDescent="0.25">
      <c r="A12" s="8" t="s">
        <v>4</v>
      </c>
      <c r="B12" s="8" t="s">
        <v>124</v>
      </c>
      <c r="C12" s="8">
        <v>24</v>
      </c>
      <c r="D12" s="8" t="s">
        <v>15</v>
      </c>
      <c r="E12" s="8" t="str">
        <f>CONCATENATE(Table1346789[[#This Row],[WINDOWS]],"_",Table1346789[[#This Row],[Alarm_Name]])</f>
        <v>Line1_HandAdds_Coded Alarm Triangle Individual 5</v>
      </c>
      <c r="F12" s="8" t="str">
        <f>_xlfn.CONCAT(LEFT(A12,5),MID(A12,6,4),"-",COUNTIF($A$2:A12,A12))</f>
        <v>Line1_Han-11</v>
      </c>
      <c r="G12" s="8" t="s">
        <v>427</v>
      </c>
      <c r="H12" s="41" t="str">
        <f>Table1346789[[#Headers],[/Fault_Description]]</f>
        <v>/Fault_Description</v>
      </c>
      <c r="I12" s="41" t="str">
        <f>_xlfn.CONCAT(Table1346789[[#This Row],[PATH]],Table1346789[[#This Row],[Tag Path Addition '[Fault']]])</f>
        <v>[default]SPG/Line 1/Hand Adds/L1MV_08/L1MV_08_YE_0420/ALM/Fault_Description</v>
      </c>
      <c r="J12" s="8" t="s">
        <v>166</v>
      </c>
      <c r="K12" s="41" t="str">
        <f>Table1346789[[#Headers],[/Equip_Description]]</f>
        <v>/Equip_Description</v>
      </c>
      <c r="L12" s="41" t="str">
        <f>_xlfn.CONCAT(Table1346789[[#This Row],[PATH]],Table1346789[[#This Row],[Tag Path Addition '[EQUIP']]])</f>
        <v>[default]SPG/Line 1/Hand Adds/L1MV_08/L1MV_08_YE_0420/ALM/Equip_Description</v>
      </c>
      <c r="M12" s="8" t="s">
        <v>437</v>
      </c>
      <c r="N12" s="8" t="s">
        <v>154</v>
      </c>
    </row>
    <row r="13" spans="1:16" s="8" customFormat="1" x14ac:dyDescent="0.25">
      <c r="A13" s="8" t="s">
        <v>4</v>
      </c>
      <c r="B13" s="8" t="s">
        <v>125</v>
      </c>
      <c r="C13" s="8">
        <v>24</v>
      </c>
      <c r="D13" s="8" t="s">
        <v>20</v>
      </c>
      <c r="E13" s="8" t="str">
        <f>CONCATENATE(Table1346789[[#This Row],[WINDOWS]],"_",Table1346789[[#This Row],[Alarm_Name]])</f>
        <v>Line1_HandAdds_Coded Alarm Triangle Individual 4</v>
      </c>
      <c r="F13" s="8" t="str">
        <f>_xlfn.CONCAT(LEFT(A13,5),MID(A13,6,4),"-",COUNTIF($A$2:A13,A13))</f>
        <v>Line1_Han-12</v>
      </c>
      <c r="G13" s="8" t="s">
        <v>428</v>
      </c>
      <c r="H13" s="41" t="str">
        <f>Table1346789[[#Headers],[/Fault_Description]]</f>
        <v>/Fault_Description</v>
      </c>
      <c r="I13" s="41" t="str">
        <f>_xlfn.CONCAT(Table1346789[[#This Row],[PATH]],Table1346789[[#This Row],[Tag Path Addition '[Fault']]])</f>
        <v>[default]SPG/Line 1/Hand Adds/L1MV_07/L1MV_07_YE_0419/ALM/Fault_Description</v>
      </c>
      <c r="J13" s="8" t="s">
        <v>166</v>
      </c>
      <c r="K13" s="41" t="str">
        <f>Table1346789[[#Headers],[/Equip_Description]]</f>
        <v>/Equip_Description</v>
      </c>
      <c r="L13" s="41" t="str">
        <f>_xlfn.CONCAT(Table1346789[[#This Row],[PATH]],Table1346789[[#This Row],[Tag Path Addition '[EQUIP']]])</f>
        <v>[default]SPG/Line 1/Hand Adds/L1MV_07/L1MV_07_YE_0419/ALM/Equip_Description</v>
      </c>
      <c r="M13" s="8" t="s">
        <v>438</v>
      </c>
      <c r="N13" s="8" t="s">
        <v>154</v>
      </c>
    </row>
    <row r="14" spans="1:16" s="8" customFormat="1" x14ac:dyDescent="0.25">
      <c r="A14" s="8" t="s">
        <v>4</v>
      </c>
      <c r="B14" s="8" t="s">
        <v>126</v>
      </c>
      <c r="C14" s="8">
        <v>24</v>
      </c>
      <c r="D14" s="8" t="s">
        <v>19</v>
      </c>
      <c r="E14" s="8" t="str">
        <f>CONCATENATE(Table1346789[[#This Row],[WINDOWS]],"_",Table1346789[[#This Row],[Alarm_Name]])</f>
        <v>Line1_HandAdds_Coded Alarm Triangle Individual 3</v>
      </c>
      <c r="F14" s="8" t="str">
        <f>_xlfn.CONCAT(LEFT(A14,5),MID(A14,6,4),"-",COUNTIF($A$2:A14,A14))</f>
        <v>Line1_Han-13</v>
      </c>
      <c r="G14" s="8" t="s">
        <v>429</v>
      </c>
      <c r="H14" s="41" t="str">
        <f>Table1346789[[#Headers],[/Fault_Description]]</f>
        <v>/Fault_Description</v>
      </c>
      <c r="I14" s="41" t="str">
        <f>_xlfn.CONCAT(Table1346789[[#This Row],[PATH]],Table1346789[[#This Row],[Tag Path Addition '[Fault']]])</f>
        <v>[default]SPG/Line 1/Hand Adds/L1BF_04/L1BF_04_LSH_0407/ALM/Fault_Description</v>
      </c>
      <c r="J14" s="8" t="s">
        <v>165</v>
      </c>
      <c r="K14" s="41" t="str">
        <f>Table1346789[[#Headers],[/Equip_Description]]</f>
        <v>/Equip_Description</v>
      </c>
      <c r="L14" s="41" t="str">
        <f>_xlfn.CONCAT(Table1346789[[#This Row],[PATH]],Table1346789[[#This Row],[Tag Path Addition '[EQUIP']]])</f>
        <v>[default]SPG/Line 1/Hand Adds/L1BF_04/L1BF_04_LSH_0407/ALM/Equip_Description</v>
      </c>
      <c r="M14" s="8" t="s">
        <v>439</v>
      </c>
      <c r="N14" s="8" t="s">
        <v>154</v>
      </c>
    </row>
    <row r="15" spans="1:16" s="8" customFormat="1" x14ac:dyDescent="0.25">
      <c r="A15" s="8" t="s">
        <v>4</v>
      </c>
      <c r="B15" s="8" t="s">
        <v>127</v>
      </c>
      <c r="C15" s="8">
        <v>24</v>
      </c>
      <c r="D15" s="8" t="s">
        <v>18</v>
      </c>
      <c r="E15" s="8" t="str">
        <f>CONCATENATE(Table1346789[[#This Row],[WINDOWS]],"_",Table1346789[[#This Row],[Alarm_Name]])</f>
        <v>Line1_HandAdds_Coded Alarm Triangle Individual 2</v>
      </c>
      <c r="F15" s="8" t="str">
        <f>_xlfn.CONCAT(LEFT(A15,5),MID(A15,6,4),"-",COUNTIF($A$2:A15,A15))</f>
        <v>Line1_Han-14</v>
      </c>
      <c r="G15" s="8" t="s">
        <v>430</v>
      </c>
      <c r="H15" s="41" t="str">
        <f>Table1346789[[#Headers],[/Fault_Description]]</f>
        <v>/Fault_Description</v>
      </c>
      <c r="I15" s="41" t="str">
        <f>_xlfn.CONCAT(Table1346789[[#This Row],[PATH]],Table1346789[[#This Row],[Tag Path Addition '[Fault']]])</f>
        <v>[default]SPG/Line 1/Hand Adds/L1FV_02/L1FV_02_BS_0402/ALM/Fault_Description</v>
      </c>
      <c r="J15" s="8" t="s">
        <v>164</v>
      </c>
      <c r="K15" s="41" t="str">
        <f>Table1346789[[#Headers],[/Equip_Description]]</f>
        <v>/Equip_Description</v>
      </c>
      <c r="L15" s="41" t="str">
        <f>_xlfn.CONCAT(Table1346789[[#This Row],[PATH]],Table1346789[[#This Row],[Tag Path Addition '[EQUIP']]])</f>
        <v>[default]SPG/Line 1/Hand Adds/L1FV_02/L1FV_02_BS_0402/ALM/Equip_Description</v>
      </c>
      <c r="M15" s="8" t="s">
        <v>439</v>
      </c>
      <c r="N15" s="8" t="s">
        <v>154</v>
      </c>
    </row>
    <row r="16" spans="1:16" s="8" customFormat="1" x14ac:dyDescent="0.25">
      <c r="A16" s="8" t="s">
        <v>4</v>
      </c>
      <c r="B16" s="8" t="s">
        <v>128</v>
      </c>
      <c r="C16" s="8">
        <v>24</v>
      </c>
      <c r="D16" s="8" t="s">
        <v>34</v>
      </c>
      <c r="E16" s="8" t="str">
        <f>CONCATENATE(Table1346789[[#This Row],[WINDOWS]],"_",Table1346789[[#This Row],[Alarm_Name]])</f>
        <v>Line1_HandAdds_Coded Alarm Triangle Individual 1</v>
      </c>
      <c r="F16" s="8" t="str">
        <f>_xlfn.CONCAT(LEFT(A16,5),MID(A16,6,4),"-",COUNTIF($A$2:A16,A16))</f>
        <v>Line1_Han-15</v>
      </c>
      <c r="G16" s="8" t="s">
        <v>431</v>
      </c>
      <c r="H16" s="41" t="str">
        <f>Table1346789[[#Headers],[/Fault_Description]]</f>
        <v>/Fault_Description</v>
      </c>
      <c r="I16" s="41" t="str">
        <f>_xlfn.CONCAT(Table1346789[[#This Row],[PATH]],Table1346789[[#This Row],[Tag Path Addition '[Fault']]])</f>
        <v>[default]SPG/Line 1/Hand Adds/L1BF_04/L1BF_04_PDH_0404/ALM/Fault_Description</v>
      </c>
      <c r="J16" s="8" t="s">
        <v>163</v>
      </c>
      <c r="K16" s="41" t="str">
        <f>Table1346789[[#Headers],[/Equip_Description]]</f>
        <v>/Equip_Description</v>
      </c>
      <c r="L16" s="41" t="str">
        <f>_xlfn.CONCAT(Table1346789[[#This Row],[PATH]],Table1346789[[#This Row],[Tag Path Addition '[EQUIP']]])</f>
        <v>[default]SPG/Line 1/Hand Adds/L1BF_04/L1BF_04_PDH_0404/ALM/Equip_Description</v>
      </c>
      <c r="M16" s="8" t="s">
        <v>439</v>
      </c>
      <c r="N16" s="8" t="s">
        <v>154</v>
      </c>
    </row>
    <row r="17" spans="1:14" s="8" customFormat="1" x14ac:dyDescent="0.25">
      <c r="A17" s="8" t="s">
        <v>4</v>
      </c>
      <c r="B17" s="8" t="s">
        <v>129</v>
      </c>
      <c r="C17" s="8">
        <v>24</v>
      </c>
      <c r="D17" s="8" t="s">
        <v>16</v>
      </c>
      <c r="E17" s="8" t="str">
        <f>CONCATENATE(Table1346789[[#This Row],[WINDOWS]],"_",Table1346789[[#This Row],[Alarm_Name]])</f>
        <v>Line1_HandAdds_Coded Alarm Triangle Individual</v>
      </c>
      <c r="F17" s="8" t="str">
        <f>_xlfn.CONCAT(LEFT(A17,5),MID(A17,6,4),"-",COUNTIF($A$2:A17,A17))</f>
        <v>Line1_Han-16</v>
      </c>
      <c r="G17" s="8" t="s">
        <v>432</v>
      </c>
      <c r="H17" s="41" t="str">
        <f>Table1346789[[#Headers],[/Fault_Description]]</f>
        <v>/Fault_Description</v>
      </c>
      <c r="I17" s="41" t="str">
        <f>_xlfn.CONCAT(Table1346789[[#This Row],[PATH]],Table1346789[[#This Row],[Tag Path Addition '[Fault']]])</f>
        <v>[default]SPG/Line 1/Hand Adds/L1BF_04/L1BF_04_PDHH_0404/ALM/Fault_Description</v>
      </c>
      <c r="J17" s="8" t="s">
        <v>184</v>
      </c>
      <c r="K17" s="41" t="str">
        <f>Table1346789[[#Headers],[/Equip_Description]]</f>
        <v>/Equip_Description</v>
      </c>
      <c r="L17" s="41" t="str">
        <f>_xlfn.CONCAT(Table1346789[[#This Row],[PATH]],Table1346789[[#This Row],[Tag Path Addition '[EQUIP']]])</f>
        <v>[default]SPG/Line 1/Hand Adds/L1BF_04/L1BF_04_PDHH_0404/ALM/Equip_Description</v>
      </c>
      <c r="M17" s="8" t="s">
        <v>439</v>
      </c>
      <c r="N17" s="8" t="s">
        <v>154</v>
      </c>
    </row>
    <row r="18" spans="1:14" s="8" customFormat="1" x14ac:dyDescent="0.25">
      <c r="A18" s="8" t="s">
        <v>4</v>
      </c>
      <c r="B18" s="8" t="s">
        <v>130</v>
      </c>
      <c r="C18" s="8">
        <v>24</v>
      </c>
      <c r="D18" s="8" t="s">
        <v>64</v>
      </c>
      <c r="E18" s="8" t="str">
        <f>CONCATENATE(Table1346789[[#This Row],[WINDOWS]],"_",Table1346789[[#This Row],[Alarm_Name]])</f>
        <v>Line1_HandAdds_Coded Alarm Triangle Individual 47</v>
      </c>
      <c r="F18" s="8" t="str">
        <f>_xlfn.CONCAT(LEFT(A18,5),MID(A18,6,4),"-",COUNTIF($A$2:A18,A18))</f>
        <v>Line1_Han-17</v>
      </c>
      <c r="G18" s="8" t="s">
        <v>205</v>
      </c>
      <c r="H18" s="41" t="str">
        <f>Table1346789[[#Headers],[/Fault_Description]]</f>
        <v>/Fault_Description</v>
      </c>
      <c r="I18" s="41" t="str">
        <f>_xlfn.CONCAT(Table1346789[[#This Row],[PATH]],Table1346789[[#This Row],[Tag Path Addition '[Fault']]])</f>
        <v>[default]SPG/Line 1/Powder Release/L1EIV_02/L1EIV_02_ZSO_0452/ALM/Fault_Description</v>
      </c>
      <c r="J18" s="8" t="s">
        <v>242</v>
      </c>
      <c r="K18" s="41" t="str">
        <f>Table1346789[[#Headers],[/Equip_Description]]</f>
        <v>/Equip_Description</v>
      </c>
      <c r="L18" s="41" t="str">
        <f>_xlfn.CONCAT(Table1346789[[#This Row],[PATH]],Table1346789[[#This Row],[Tag Path Addition '[EQUIP']]])</f>
        <v>[default]SPG/Line 1/Powder Release/L1EIV_02/L1EIV_02_ZSO_0452/ALM/Equip_Description</v>
      </c>
      <c r="M18" s="8" t="s">
        <v>243</v>
      </c>
      <c r="N18" s="8" t="s">
        <v>154</v>
      </c>
    </row>
    <row r="19" spans="1:14" s="8" customFormat="1" x14ac:dyDescent="0.25">
      <c r="A19" s="8" t="s">
        <v>4</v>
      </c>
      <c r="B19" s="8" t="s">
        <v>131</v>
      </c>
      <c r="C19" s="8">
        <v>24</v>
      </c>
      <c r="D19" s="8" t="s">
        <v>27</v>
      </c>
      <c r="E19" s="8" t="str">
        <f>CONCATENATE(Table1346789[[#This Row],[WINDOWS]],"_",Table1346789[[#This Row],[Alarm_Name]])</f>
        <v>Line1_HandAdds_Coded Alarm Triangle Individual 11</v>
      </c>
      <c r="F19" s="8" t="str">
        <f>_xlfn.CONCAT(LEFT(A19,5),MID(A19,6,4),"-",COUNTIF($A$2:A19,A19))</f>
        <v>Line1_Han-18</v>
      </c>
      <c r="G19" s="8" t="s">
        <v>207</v>
      </c>
      <c r="H19" s="41" t="str">
        <f>Table1346789[[#Headers],[/Fault_Description]]</f>
        <v>/Fault_Description</v>
      </c>
      <c r="I19" s="41" t="str">
        <f>_xlfn.CONCAT(Table1346789[[#This Row],[PATH]],Table1346789[[#This Row],[Tag Path Addition '[Fault']]])</f>
        <v>[default]SPG/Line 1/Hand Adds/L1EIV_04/L1EIV_04_ZSO_0454/ALM/Fault_Description</v>
      </c>
      <c r="J19" s="8" t="s">
        <v>242</v>
      </c>
      <c r="K19" s="41" t="str">
        <f>Table1346789[[#Headers],[/Equip_Description]]</f>
        <v>/Equip_Description</v>
      </c>
      <c r="L19" s="41" t="str">
        <f>_xlfn.CONCAT(Table1346789[[#This Row],[PATH]],Table1346789[[#This Row],[Tag Path Addition '[EQUIP']]])</f>
        <v>[default]SPG/Line 1/Hand Adds/L1EIV_04/L1EIV_04_ZSO_0454/ALM/Equip_Description</v>
      </c>
      <c r="M19" s="8" t="s">
        <v>241</v>
      </c>
      <c r="N19" s="8" t="s">
        <v>154</v>
      </c>
    </row>
    <row r="20" spans="1:14" s="8" customFormat="1" x14ac:dyDescent="0.25">
      <c r="A20" s="8" t="s">
        <v>4</v>
      </c>
      <c r="B20" s="8" t="s">
        <v>132</v>
      </c>
      <c r="C20" s="8">
        <v>24</v>
      </c>
      <c r="D20" s="8" t="s">
        <v>29</v>
      </c>
      <c r="E20" s="8" t="str">
        <f>CONCATENATE(Table1346789[[#This Row],[WINDOWS]],"_",Table1346789[[#This Row],[Alarm_Name]])</f>
        <v>Line1_HandAdds_Coded Alarm Triangle Individual 13</v>
      </c>
      <c r="F20" s="8" t="str">
        <f>_xlfn.CONCAT(LEFT(A20,5),MID(A20,6,4),"-",COUNTIF($A$2:A20,A20))</f>
        <v>Line1_Han-19</v>
      </c>
      <c r="G20" s="8" t="s">
        <v>218</v>
      </c>
      <c r="H20" s="41" t="str">
        <f>Table1346789[[#Headers],[/Fault_Description]]</f>
        <v>/Fault_Description</v>
      </c>
      <c r="I20" s="41" t="str">
        <f>_xlfn.CONCAT(Table1346789[[#This Row],[PATH]],Table1346789[[#This Row],[Tag Path Addition '[Fault']]])</f>
        <v>[default]SPG/Line 1/Powder and Adds/L1C_01/L1C_01_HS_0616/ALM/Fault_Description</v>
      </c>
      <c r="J20" s="8" t="s">
        <v>228</v>
      </c>
      <c r="K20" s="41" t="str">
        <f>Table1346789[[#Headers],[/Equip_Description]]</f>
        <v>/Equip_Description</v>
      </c>
      <c r="L20" s="41" t="str">
        <f>_xlfn.CONCAT(Table1346789[[#This Row],[PATH]],Table1346789[[#This Row],[Tag Path Addition '[EQUIP']]])</f>
        <v>[default]SPG/Line 1/Powder and Adds/L1C_01/L1C_01_HS_0616/ALM/Equip_Description</v>
      </c>
      <c r="M20" s="8" t="s">
        <v>234</v>
      </c>
      <c r="N20" s="8" t="s">
        <v>154</v>
      </c>
    </row>
    <row r="21" spans="1:14" s="8" customFormat="1" x14ac:dyDescent="0.25">
      <c r="A21" s="8" t="s">
        <v>4</v>
      </c>
      <c r="B21" s="8" t="s">
        <v>133</v>
      </c>
      <c r="C21" s="8">
        <v>24</v>
      </c>
      <c r="D21" s="8" t="s">
        <v>30</v>
      </c>
      <c r="E21" s="8" t="str">
        <f>CONCATENATE(Table1346789[[#This Row],[WINDOWS]],"_",Table1346789[[#This Row],[Alarm_Name]])</f>
        <v>Line1_HandAdds_Coded Alarm Triangle Individual 14</v>
      </c>
      <c r="F21" s="8" t="str">
        <f>_xlfn.CONCAT(LEFT(A21,5),MID(A21,6,4),"-",COUNTIF($A$2:A21,A21))</f>
        <v>Line1_Han-20</v>
      </c>
      <c r="G21" s="8" t="s">
        <v>219</v>
      </c>
      <c r="H21" s="41" t="str">
        <f>Table1346789[[#Headers],[/Fault_Description]]</f>
        <v>/Fault_Description</v>
      </c>
      <c r="I21" s="41" t="str">
        <f>_xlfn.CONCAT(Table1346789[[#This Row],[PATH]],Table1346789[[#This Row],[Tag Path Addition '[Fault']]])</f>
        <v>[default]SPG/Line 1/Powder and Adds/L1C_01/L1C_01_VSH_0601/ALM/Fault_Description</v>
      </c>
      <c r="J21" s="8" t="s">
        <v>167</v>
      </c>
      <c r="K21" s="41" t="str">
        <f>Table1346789[[#Headers],[/Equip_Description]]</f>
        <v>/Equip_Description</v>
      </c>
      <c r="L21" s="41" t="str">
        <f>_xlfn.CONCAT(Table1346789[[#This Row],[PATH]],Table1346789[[#This Row],[Tag Path Addition '[EQUIP']]])</f>
        <v>[default]SPG/Line 1/Powder and Adds/L1C_01/L1C_01_VSH_0601/ALM/Equip_Description</v>
      </c>
      <c r="M21" s="8" t="s">
        <v>234</v>
      </c>
      <c r="N21" s="8" t="s">
        <v>154</v>
      </c>
    </row>
    <row r="22" spans="1:14" s="8" customFormat="1" x14ac:dyDescent="0.25">
      <c r="A22" s="8" t="s">
        <v>4</v>
      </c>
      <c r="B22" s="8" t="s">
        <v>134</v>
      </c>
      <c r="C22" s="8">
        <v>24</v>
      </c>
      <c r="D22" s="8" t="s">
        <v>31</v>
      </c>
      <c r="E22" s="8" t="str">
        <f>CONCATENATE(Table1346789[[#This Row],[WINDOWS]],"_",Table1346789[[#This Row],[Alarm_Name]])</f>
        <v>Line1_HandAdds_Coded Alarm Triangle Individual 15</v>
      </c>
      <c r="F22" s="8" t="str">
        <f>_xlfn.CONCAT(LEFT(A22,5),MID(A22,6,4),"-",COUNTIF($A$2:A22,A22))</f>
        <v>Line1_Han-21</v>
      </c>
      <c r="G22" s="8" t="s">
        <v>220</v>
      </c>
      <c r="H22" s="41" t="str">
        <f>Table1346789[[#Headers],[/Fault_Description]]</f>
        <v>/Fault_Description</v>
      </c>
      <c r="I22" s="41" t="str">
        <f>_xlfn.CONCAT(Table1346789[[#This Row],[PATH]],Table1346789[[#This Row],[Tag Path Addition '[Fault']]])</f>
        <v>[default]SPG/Line 1/Powder and Adds/L1C_01/L1C_01_YE_0614/ALM/Fault_Description</v>
      </c>
      <c r="J22" s="8" t="s">
        <v>166</v>
      </c>
      <c r="K22" s="41" t="str">
        <f>Table1346789[[#Headers],[/Equip_Description]]</f>
        <v>/Equip_Description</v>
      </c>
      <c r="L22" s="41" t="str">
        <f>_xlfn.CONCAT(Table1346789[[#This Row],[PATH]],Table1346789[[#This Row],[Tag Path Addition '[EQUIP']]])</f>
        <v>[default]SPG/Line 1/Powder and Adds/L1C_01/L1C_01_YE_0614/ALM/Equip_Description</v>
      </c>
      <c r="M22" s="8" t="s">
        <v>234</v>
      </c>
      <c r="N22" s="8" t="s">
        <v>154</v>
      </c>
    </row>
    <row r="23" spans="1:14" s="8" customFormat="1" x14ac:dyDescent="0.25">
      <c r="A23" s="8" t="s">
        <v>4</v>
      </c>
      <c r="B23" s="8" t="s">
        <v>135</v>
      </c>
      <c r="C23" s="8">
        <v>24</v>
      </c>
      <c r="D23" s="8" t="s">
        <v>75</v>
      </c>
      <c r="E23" s="8" t="str">
        <f>CONCATENATE(Table1346789[[#This Row],[WINDOWS]],"_",Table1346789[[#This Row],[Alarm_Name]])</f>
        <v>Line1_HandAdds_Coded Alarm Triangle Individual 58</v>
      </c>
      <c r="F23" s="8" t="str">
        <f>_xlfn.CONCAT(LEFT(A23,5),MID(A23,6,4),"-",COUNTIF($A$2:A23,A23))</f>
        <v>Line1_Han-22</v>
      </c>
      <c r="G23" s="8" t="s">
        <v>226</v>
      </c>
      <c r="H23" s="41" t="str">
        <f>Table1346789[[#Headers],[/Fault_Description]]</f>
        <v>/Fault_Description</v>
      </c>
      <c r="I23" s="41" t="str">
        <f>_xlfn.CONCAT(Table1346789[[#This Row],[PATH]],Table1346789[[#This Row],[Tag Path Addition '[Fault']]])</f>
        <v>[default]SPG/Line 1/L1CP_01/L1CP_01_JL_01/ALM/Fault_Description</v>
      </c>
      <c r="J23" s="8" t="s">
        <v>189</v>
      </c>
      <c r="K23" s="41" t="str">
        <f>Table1346789[[#Headers],[/Equip_Description]]</f>
        <v>/Equip_Description</v>
      </c>
      <c r="L23" s="41" t="str">
        <f>_xlfn.CONCAT(Table1346789[[#This Row],[PATH]],Table1346789[[#This Row],[Tag Path Addition '[EQUIP']]])</f>
        <v>[default]SPG/Line 1/L1CP_01/L1CP_01_JL_01/ALM/Equip_Description</v>
      </c>
      <c r="N23" s="8" t="s">
        <v>154</v>
      </c>
    </row>
    <row r="24" spans="1:14" s="8" customFormat="1" x14ac:dyDescent="0.25">
      <c r="A24" s="8" t="s">
        <v>4</v>
      </c>
      <c r="B24" s="8" t="s">
        <v>136</v>
      </c>
      <c r="C24" s="8">
        <v>24</v>
      </c>
      <c r="D24" s="8" t="s">
        <v>74</v>
      </c>
      <c r="E24" s="8" t="str">
        <f>CONCATENATE(Table1346789[[#This Row],[WINDOWS]],"_",Table1346789[[#This Row],[Alarm_Name]])</f>
        <v>Line1_HandAdds_Coded Alarm Triangle Individual 57</v>
      </c>
      <c r="F24" s="8" t="str">
        <f>_xlfn.CONCAT(LEFT(A24,5),MID(A24,6,4),"-",COUNTIF($A$2:A24,A24))</f>
        <v>Line1_Han-23</v>
      </c>
      <c r="G24" s="8" t="s">
        <v>225</v>
      </c>
      <c r="H24" s="41" t="str">
        <f>Table1346789[[#Headers],[/Fault_Description]]</f>
        <v>/Fault_Description</v>
      </c>
      <c r="I24" s="41" t="str">
        <f>_xlfn.CONCAT(Table1346789[[#This Row],[PATH]],Table1346789[[#This Row],[Tag Path Addition '[Fault']]])</f>
        <v>[default]SPG/Line 1/L1CP_03/L1CP_03_HBS_01/ALM/Fault_Description</v>
      </c>
      <c r="J24" s="8" t="s">
        <v>190</v>
      </c>
      <c r="K24" s="41" t="str">
        <f>Table1346789[[#Headers],[/Equip_Description]]</f>
        <v>/Equip_Description</v>
      </c>
      <c r="L24" s="41" t="str">
        <f>_xlfn.CONCAT(Table1346789[[#This Row],[PATH]],Table1346789[[#This Row],[Tag Path Addition '[EQUIP']]])</f>
        <v>[default]SPG/Line 1/L1CP_03/L1CP_03_HBS_01/ALM/Equip_Description</v>
      </c>
      <c r="M24" s="8" t="s">
        <v>229</v>
      </c>
      <c r="N24" s="8" t="s">
        <v>154</v>
      </c>
    </row>
    <row r="25" spans="1:14" s="8" customFormat="1" x14ac:dyDescent="0.25">
      <c r="A25" s="8" t="s">
        <v>4</v>
      </c>
      <c r="B25" s="8" t="s">
        <v>137</v>
      </c>
      <c r="C25" s="8">
        <v>24</v>
      </c>
      <c r="D25" s="8" t="s">
        <v>33</v>
      </c>
      <c r="E25" s="8" t="str">
        <f>CONCATENATE(Table1346789[[#This Row],[WINDOWS]],"_",Table1346789[[#This Row],[Alarm_Name]])</f>
        <v>Line1_HandAdds_Coded Alarm Triangle Individual 17</v>
      </c>
      <c r="F25" s="8" t="str">
        <f>_xlfn.CONCAT(LEFT(A25,5),MID(A25,6,4),"-",COUNTIF($A$2:A25,A25))</f>
        <v>Line1_Han-24</v>
      </c>
      <c r="G25" s="8" t="s">
        <v>224</v>
      </c>
      <c r="H25" s="41" t="str">
        <f>Table1346789[[#Headers],[/Fault_Description]]</f>
        <v>/Fault_Description</v>
      </c>
      <c r="I25" s="41" t="str">
        <f>_xlfn.CONCAT(Table1346789[[#This Row],[PATH]],Table1346789[[#This Row],[Tag Path Addition '[Fault']]])</f>
        <v>[default]SPG/Line 1/L1CP_01/L1CP_01_HBS_01/ALM/Fault_Description</v>
      </c>
      <c r="J25" s="8" t="s">
        <v>190</v>
      </c>
      <c r="K25" s="41" t="str">
        <f>Table1346789[[#Headers],[/Equip_Description]]</f>
        <v>/Equip_Description</v>
      </c>
      <c r="L25" s="41" t="str">
        <f>_xlfn.CONCAT(Table1346789[[#This Row],[PATH]],Table1346789[[#This Row],[Tag Path Addition '[EQUIP']]])</f>
        <v>[default]SPG/Line 1/L1CP_01/L1CP_01_HBS_01/ALM/Equip_Description</v>
      </c>
      <c r="M25" s="8" t="s">
        <v>230</v>
      </c>
      <c r="N25" s="8" t="s">
        <v>154</v>
      </c>
    </row>
  </sheetData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7EE7-4497-40E7-9240-8D2E9B9C0BB6}">
  <dimension ref="A1:P54"/>
  <sheetViews>
    <sheetView zoomScale="71" zoomScaleNormal="71" workbookViewId="0">
      <pane ySplit="1" topLeftCell="A20" activePane="bottomLeft" state="frozen"/>
      <selection pane="bottomLeft" activeCell="M53" sqref="M53"/>
    </sheetView>
  </sheetViews>
  <sheetFormatPr defaultRowHeight="15" x14ac:dyDescent="0.25"/>
  <cols>
    <col min="1" max="1" width="11.85546875" customWidth="1"/>
    <col min="2" max="2" width="25.7109375" customWidth="1"/>
    <col min="3" max="3" width="13.85546875" customWidth="1"/>
    <col min="4" max="4" width="26.140625" customWidth="1"/>
    <col min="5" max="5" width="14.28515625" customWidth="1"/>
    <col min="6" max="6" width="14.140625" customWidth="1"/>
    <col min="7" max="7" width="17" customWidth="1"/>
    <col min="8" max="9" width="31.42578125" style="41" customWidth="1"/>
    <col min="10" max="10" width="17" customWidth="1"/>
    <col min="11" max="11" width="34.42578125" style="41" customWidth="1"/>
    <col min="12" max="12" width="17" style="41" customWidth="1"/>
    <col min="13" max="13" width="12.5703125" customWidth="1"/>
    <col min="14" max="14" width="10.28515625" customWidth="1"/>
    <col min="15" max="15" width="10.5703125" customWidth="1"/>
    <col min="16" max="16" width="9.42578125" customWidth="1"/>
  </cols>
  <sheetData>
    <row r="1" spans="1:16" x14ac:dyDescent="0.25">
      <c r="A1" s="1" t="s">
        <v>11</v>
      </c>
      <c r="B1" s="1" t="s">
        <v>90</v>
      </c>
      <c r="C1" s="1" t="s">
        <v>14</v>
      </c>
      <c r="D1" s="1" t="s">
        <v>22</v>
      </c>
      <c r="E1" s="1" t="s">
        <v>560</v>
      </c>
      <c r="F1" s="1" t="s">
        <v>561</v>
      </c>
      <c r="G1" s="1" t="s">
        <v>155</v>
      </c>
      <c r="H1" s="42" t="s">
        <v>562</v>
      </c>
      <c r="I1" s="43" t="s">
        <v>564</v>
      </c>
      <c r="J1" s="33" t="s">
        <v>566</v>
      </c>
      <c r="K1" s="44" t="s">
        <v>563</v>
      </c>
      <c r="L1" s="44" t="s">
        <v>565</v>
      </c>
      <c r="M1" s="34" t="s">
        <v>567</v>
      </c>
      <c r="N1" s="1" t="s">
        <v>84</v>
      </c>
      <c r="O1" s="1" t="s">
        <v>85</v>
      </c>
      <c r="P1" s="1" t="s">
        <v>86</v>
      </c>
    </row>
    <row r="2" spans="1:16" x14ac:dyDescent="0.25">
      <c r="A2" t="s">
        <v>5</v>
      </c>
      <c r="B2" t="s">
        <v>138</v>
      </c>
      <c r="C2">
        <v>52</v>
      </c>
      <c r="D2" s="8" t="s">
        <v>56</v>
      </c>
      <c r="E2" s="8" t="str">
        <f>CONCATENATE(Table13413[[#This Row],[WINDOWS]],"_",Table13413[[#This Row],[Alarm_Name]])</f>
        <v>Line1_Liquid_Coded Alarm Triangle Individual 39</v>
      </c>
      <c r="F2" s="8" t="str">
        <f>_xlfn.CONCAT(LEFT(A2,5),MID(A2,6,4),"-",COUNTIF($A$2:A2,A2))</f>
        <v>Line1_Liq-1</v>
      </c>
      <c r="G2" t="s">
        <v>440</v>
      </c>
      <c r="H2" s="41" t="str">
        <f>Table13413[[#Headers],[/Fault_Description]]</f>
        <v>/Fault_Description</v>
      </c>
      <c r="I2" s="41" t="str">
        <f>_xlfn.CONCAT(Table13413[[#This Row],[PATH]],Table13413[[#This Row],[Tag Path Addition '[Fault']]])</f>
        <v>[default]SPG/Line 1/Liquid/Liquid_PLCConnection/ALM/Fault_Description</v>
      </c>
      <c r="J2" t="s">
        <v>255</v>
      </c>
      <c r="K2" s="41" t="str">
        <f>Table13413[[#Headers],[/Equip_Description]]</f>
        <v>/Equip_Description</v>
      </c>
      <c r="L2" s="41" t="str">
        <f>_xlfn.CONCAT(Table13413[[#This Row],[PATH]],Table13413[[#This Row],[Tag Path Addition '[EQUIP']]])</f>
        <v>[default]SPG/Line 1/Liquid/Liquid_PLCConnection/ALM/Equip_Description</v>
      </c>
      <c r="M2" t="s">
        <v>492</v>
      </c>
      <c r="N2" t="s">
        <v>154</v>
      </c>
    </row>
    <row r="3" spans="1:16" x14ac:dyDescent="0.25">
      <c r="A3" t="s">
        <v>5</v>
      </c>
      <c r="B3" t="s">
        <v>138</v>
      </c>
      <c r="C3">
        <v>52</v>
      </c>
      <c r="D3" s="8" t="s">
        <v>88</v>
      </c>
      <c r="E3" s="8" t="str">
        <f>CONCATENATE(Table13413[[#This Row],[WINDOWS]],"_",Table13413[[#This Row],[Alarm_Name]])</f>
        <v>Line1_Liquid_Coded Alarm Triangle Individual 38</v>
      </c>
      <c r="F3" s="8" t="str">
        <f>_xlfn.CONCAT(LEFT(A3,5),MID(A3,6,4),"-",COUNTIF($A$2:A3,A3))</f>
        <v>Line1_Liq-2</v>
      </c>
      <c r="G3" t="s">
        <v>441</v>
      </c>
      <c r="H3" s="41" t="str">
        <f>Table13413[[#Headers],[/Fault_Description]]</f>
        <v>/Fault_Description</v>
      </c>
      <c r="I3" s="41" t="str">
        <f>_xlfn.CONCAT(Table13413[[#This Row],[PATH]],Table13413[[#This Row],[Tag Path Addition '[Fault']]])</f>
        <v>[default]SPG/Line 1/Mixer/SYS_7_SCL_BAD_BATCH/ALM/Fault_Description</v>
      </c>
      <c r="J3" t="s">
        <v>489</v>
      </c>
      <c r="K3" s="41" t="str">
        <f>Table13413[[#Headers],[/Equip_Description]]</f>
        <v>/Equip_Description</v>
      </c>
      <c r="L3" s="41" t="str">
        <f>_xlfn.CONCAT(Table13413[[#This Row],[PATH]],Table13413[[#This Row],[Tag Path Addition '[EQUIP']]])</f>
        <v>[default]SPG/Line 1/Mixer/SYS_7_SCL_BAD_BATCH/ALM/Equip_Description</v>
      </c>
      <c r="M3" t="s">
        <v>493</v>
      </c>
      <c r="N3" t="s">
        <v>154</v>
      </c>
    </row>
    <row r="4" spans="1:16" x14ac:dyDescent="0.25">
      <c r="A4" t="s">
        <v>5</v>
      </c>
      <c r="B4" t="s">
        <v>138</v>
      </c>
      <c r="C4">
        <v>52</v>
      </c>
      <c r="D4" s="8" t="s">
        <v>77</v>
      </c>
      <c r="E4" s="8" t="str">
        <f>CONCATENATE(Table13413[[#This Row],[WINDOWS]],"_",Table13413[[#This Row],[Alarm_Name]])</f>
        <v>Line1_Liquid_Coded Alarm Triangle Individual 60</v>
      </c>
      <c r="F4" s="8" t="str">
        <f>_xlfn.CONCAT(LEFT(A4,5),MID(A4,6,4),"-",COUNTIF($A$2:A4,A4))</f>
        <v>Line1_Liq-3</v>
      </c>
      <c r="G4" t="s">
        <v>442</v>
      </c>
      <c r="H4" s="41" t="str">
        <f>Table13413[[#Headers],[/Fault_Description]]</f>
        <v>/Fault_Description</v>
      </c>
      <c r="I4" s="41" t="str">
        <f>_xlfn.CONCAT(Table13413[[#This Row],[PATH]],Table13413[[#This Row],[Tag Path Addition '[Fault']]])</f>
        <v>[default]SPG/Liquid and Dust Collection/Liquid and Truck Unload/C9CP_01/C9CP_01_HBS_01/ALM/Fault_Description</v>
      </c>
      <c r="J4" t="s">
        <v>190</v>
      </c>
      <c r="K4" s="41" t="str">
        <f>Table13413[[#Headers],[/Equip_Description]]</f>
        <v>/Equip_Description</v>
      </c>
      <c r="L4" s="41" t="str">
        <f>_xlfn.CONCAT(Table13413[[#This Row],[PATH]],Table13413[[#This Row],[Tag Path Addition '[EQUIP']]])</f>
        <v>[default]SPG/Liquid and Dust Collection/Liquid and Truck Unload/C9CP_01/C9CP_01_HBS_01/ALM/Equip_Description</v>
      </c>
      <c r="M4" t="s">
        <v>494</v>
      </c>
      <c r="N4" t="s">
        <v>154</v>
      </c>
    </row>
    <row r="5" spans="1:16" x14ac:dyDescent="0.25">
      <c r="A5" t="s">
        <v>5</v>
      </c>
      <c r="B5" t="s">
        <v>138</v>
      </c>
      <c r="C5">
        <v>52</v>
      </c>
      <c r="D5" s="8" t="s">
        <v>76</v>
      </c>
      <c r="E5" s="8" t="str">
        <f>CONCATENATE(Table13413[[#This Row],[WINDOWS]],"_",Table13413[[#This Row],[Alarm_Name]])</f>
        <v>Line1_Liquid_Coded Alarm Triangle Individual 59</v>
      </c>
      <c r="F5" s="8" t="str">
        <f>_xlfn.CONCAT(LEFT(A5,5),MID(A5,6,4),"-",COUNTIF($A$2:A5,A5))</f>
        <v>Line1_Liq-4</v>
      </c>
      <c r="G5" t="s">
        <v>443</v>
      </c>
      <c r="H5" s="41" t="str">
        <f>Table13413[[#Headers],[/Fault_Description]]</f>
        <v>/Fault_Description</v>
      </c>
      <c r="I5" s="41" t="str">
        <f>_xlfn.CONCAT(Table13413[[#This Row],[PATH]],Table13413[[#This Row],[Tag Path Addition '[Fault']]])</f>
        <v>[default]SPG/Liquid and Dust Collection/Liquid and Truck Unload/C9CP_01/C9CP_01_JL_01/ALM/Fault_Description</v>
      </c>
      <c r="J5" t="s">
        <v>189</v>
      </c>
      <c r="K5" s="41" t="str">
        <f>Table13413[[#Headers],[/Equip_Description]]</f>
        <v>/Equip_Description</v>
      </c>
      <c r="L5" s="41" t="str">
        <f>_xlfn.CONCAT(Table13413[[#This Row],[PATH]],Table13413[[#This Row],[Tag Path Addition '[EQUIP']]])</f>
        <v>[default]SPG/Liquid and Dust Collection/Liquid and Truck Unload/C9CP_01/C9CP_01_JL_01/ALM/Equip_Description</v>
      </c>
      <c r="M5" t="s">
        <v>494</v>
      </c>
      <c r="N5" t="s">
        <v>154</v>
      </c>
    </row>
    <row r="6" spans="1:16" x14ac:dyDescent="0.25">
      <c r="A6" t="s">
        <v>5</v>
      </c>
      <c r="B6" t="s">
        <v>138</v>
      </c>
      <c r="C6">
        <v>52</v>
      </c>
      <c r="D6" s="8" t="s">
        <v>58</v>
      </c>
      <c r="E6" s="8" t="str">
        <f>CONCATENATE(Table13413[[#This Row],[WINDOWS]],"_",Table13413[[#This Row],[Alarm_Name]])</f>
        <v>Line1_Liquid_Coded Alarm Triangle Individual 41</v>
      </c>
      <c r="F6" s="8" t="str">
        <f>_xlfn.CONCAT(LEFT(A6,5),MID(A6,6,4),"-",COUNTIF($A$2:A6,A6))</f>
        <v>Line1_Liq-5</v>
      </c>
      <c r="G6" t="s">
        <v>444</v>
      </c>
      <c r="H6" s="41" t="str">
        <f>Table13413[[#Headers],[/Fault_Description]]</f>
        <v>/Fault_Description</v>
      </c>
      <c r="I6" s="41" t="str">
        <f>_xlfn.CONCAT(Table13413[[#This Row],[PATH]],Table13413[[#This Row],[Tag Path Addition '[Fault']]])</f>
        <v>[default]SPG/Liquid and Dust Collection/Liquid and Truck Unload/Premix Tote/C9XV_04/C9XV_04_ZSO_0204/ALM/Fault_Description</v>
      </c>
      <c r="J6" t="s">
        <v>242</v>
      </c>
      <c r="K6" s="41" t="str">
        <f>Table13413[[#Headers],[/Equip_Description]]</f>
        <v>/Equip_Description</v>
      </c>
      <c r="L6" s="41" t="str">
        <f>_xlfn.CONCAT(Table13413[[#This Row],[PATH]],Table13413[[#This Row],[Tag Path Addition '[EQUIP']]])</f>
        <v>[default]SPG/Liquid and Dust Collection/Liquid and Truck Unload/Premix Tote/C9XV_04/C9XV_04_ZSO_0204/ALM/Equip_Description</v>
      </c>
      <c r="M6" t="s">
        <v>495</v>
      </c>
      <c r="N6" t="s">
        <v>154</v>
      </c>
    </row>
    <row r="7" spans="1:16" x14ac:dyDescent="0.25">
      <c r="A7" t="s">
        <v>5</v>
      </c>
      <c r="B7" t="s">
        <v>138</v>
      </c>
      <c r="C7">
        <v>52</v>
      </c>
      <c r="D7" s="8" t="s">
        <v>57</v>
      </c>
      <c r="E7" s="8" t="str">
        <f>CONCATENATE(Table13413[[#This Row],[WINDOWS]],"_",Table13413[[#This Row],[Alarm_Name]])</f>
        <v>Line1_Liquid_Coded Alarm Triangle Individual 40</v>
      </c>
      <c r="F7" s="8" t="str">
        <f>_xlfn.CONCAT(LEFT(A7,5),MID(A7,6,4),"-",COUNTIF($A$2:A7,A7))</f>
        <v>Line1_Liq-6</v>
      </c>
      <c r="G7" t="s">
        <v>445</v>
      </c>
      <c r="H7" s="41" t="str">
        <f>Table13413[[#Headers],[/Fault_Description]]</f>
        <v>/Fault_Description</v>
      </c>
      <c r="I7" s="41" t="str">
        <f>_xlfn.CONCAT(Table13413[[#This Row],[PATH]],Table13413[[#This Row],[Tag Path Addition '[Fault']]])</f>
        <v>[default]SPG/Liquid and Dust Collection/Liquid and Truck Unload/Premix Tote/C9XV_04/C9XV_04_ZSC_0204/ALM/Fault_Description</v>
      </c>
      <c r="J7" t="s">
        <v>244</v>
      </c>
      <c r="K7" s="41" t="str">
        <f>Table13413[[#Headers],[/Equip_Description]]</f>
        <v>/Equip_Description</v>
      </c>
      <c r="L7" s="41" t="str">
        <f>_xlfn.CONCAT(Table13413[[#This Row],[PATH]],Table13413[[#This Row],[Tag Path Addition '[EQUIP']]])</f>
        <v>[default]SPG/Liquid and Dust Collection/Liquid and Truck Unload/Premix Tote/C9XV_04/C9XV_04_ZSC_0204/ALM/Equip_Description</v>
      </c>
      <c r="M7" t="s">
        <v>495</v>
      </c>
      <c r="N7" t="s">
        <v>154</v>
      </c>
    </row>
    <row r="8" spans="1:16" x14ac:dyDescent="0.25">
      <c r="A8" t="s">
        <v>5</v>
      </c>
      <c r="B8" t="s">
        <v>138</v>
      </c>
      <c r="C8">
        <v>52</v>
      </c>
      <c r="D8" s="8" t="s">
        <v>87</v>
      </c>
      <c r="E8" s="8" t="str">
        <f>CONCATENATE(Table13413[[#This Row],[WINDOWS]],"_",Table13413[[#This Row],[Alarm_Name]])</f>
        <v>Line1_Liquid_Coded Alarm Triangle Individual 37</v>
      </c>
      <c r="F8" s="8" t="str">
        <f>_xlfn.CONCAT(LEFT(A8,5),MID(A8,6,4),"-",COUNTIF($A$2:A8,A8))</f>
        <v>Line1_Liq-7</v>
      </c>
      <c r="G8" t="s">
        <v>446</v>
      </c>
      <c r="H8" s="41" t="str">
        <f>Table13413[[#Headers],[/Fault_Description]]</f>
        <v>/Fault_Description</v>
      </c>
      <c r="I8" s="41" t="str">
        <f>_xlfn.CONCAT(Table13413[[#This Row],[PATH]],Table13413[[#This Row],[Tag Path Addition '[Fault']]])</f>
        <v>[default]SPG/Liquid and Dust Collection/Liquid and Truck Unload/Liquid Resin/C9D_01/C9D_01_LT_0101/HIHIALM/Fault_Description</v>
      </c>
      <c r="J8" t="s">
        <v>397</v>
      </c>
      <c r="K8" s="41" t="str">
        <f>Table13413[[#Headers],[/Equip_Description]]</f>
        <v>/Equip_Description</v>
      </c>
      <c r="L8" s="41" t="str">
        <f>_xlfn.CONCAT(Table13413[[#This Row],[PATH]],Table13413[[#This Row],[Tag Path Addition '[EQUIP']]])</f>
        <v>[default]SPG/Liquid and Dust Collection/Liquid and Truck Unload/Liquid Resin/C9D_01/C9D_01_LT_0101/HIHIALM/Equip_Description</v>
      </c>
      <c r="M8" t="s">
        <v>496</v>
      </c>
      <c r="N8" t="s">
        <v>154</v>
      </c>
    </row>
    <row r="9" spans="1:16" x14ac:dyDescent="0.25">
      <c r="A9" t="s">
        <v>5</v>
      </c>
      <c r="B9" t="s">
        <v>138</v>
      </c>
      <c r="C9">
        <v>52</v>
      </c>
      <c r="D9" s="8" t="s">
        <v>49</v>
      </c>
      <c r="E9" s="8" t="str">
        <f>CONCATENATE(Table13413[[#This Row],[WINDOWS]],"_",Table13413[[#This Row],[Alarm_Name]])</f>
        <v>Line1_Liquid_Coded Alarm Triangle Individual 30</v>
      </c>
      <c r="F9" s="8" t="str">
        <f>_xlfn.CONCAT(LEFT(A9,5),MID(A9,6,4),"-",COUNTIF($A$2:A9,A9))</f>
        <v>Line1_Liq-8</v>
      </c>
      <c r="G9" t="s">
        <v>447</v>
      </c>
      <c r="H9" s="41" t="str">
        <f>Table13413[[#Headers],[/Fault_Description]]</f>
        <v>/Fault_Description</v>
      </c>
      <c r="I9" s="41" t="str">
        <f>_xlfn.CONCAT(Table13413[[#This Row],[PATH]],Table13413[[#This Row],[Tag Path Addition '[Fault']]])</f>
        <v>[default]SPG/Liquid and Dust Collection/Liquid and Truck Unload/Liquid Resin/C9D_01/C9D_01_LT_0101/HIALM/Fault_Description</v>
      </c>
      <c r="J9" t="s">
        <v>398</v>
      </c>
      <c r="K9" s="41" t="str">
        <f>Table13413[[#Headers],[/Equip_Description]]</f>
        <v>/Equip_Description</v>
      </c>
      <c r="L9" s="41" t="str">
        <f>_xlfn.CONCAT(Table13413[[#This Row],[PATH]],Table13413[[#This Row],[Tag Path Addition '[EQUIP']]])</f>
        <v>[default]SPG/Liquid and Dust Collection/Liquid and Truck Unload/Liquid Resin/C9D_01/C9D_01_LT_0101/HIALM/Equip_Description</v>
      </c>
      <c r="M9" t="s">
        <v>496</v>
      </c>
      <c r="N9" t="s">
        <v>154</v>
      </c>
    </row>
    <row r="10" spans="1:16" x14ac:dyDescent="0.25">
      <c r="A10" t="s">
        <v>5</v>
      </c>
      <c r="B10" t="s">
        <v>138</v>
      </c>
      <c r="C10">
        <v>52</v>
      </c>
      <c r="D10" s="8" t="s">
        <v>69</v>
      </c>
      <c r="E10" s="8" t="str">
        <f>CONCATENATE(Table13413[[#This Row],[WINDOWS]],"_",Table13413[[#This Row],[Alarm_Name]])</f>
        <v>Line1_Liquid_Coded Alarm Triangle Individual 52</v>
      </c>
      <c r="F10" s="8" t="str">
        <f>_xlfn.CONCAT(LEFT(A10,5),MID(A10,6,4),"-",COUNTIF($A$2:A10,A10))</f>
        <v>Line1_Liq-9</v>
      </c>
      <c r="G10" t="s">
        <v>448</v>
      </c>
      <c r="H10" s="41" t="str">
        <f>Table13413[[#Headers],[/Fault_Description]]</f>
        <v>/Fault_Description</v>
      </c>
      <c r="I10" s="41" t="str">
        <f>_xlfn.CONCAT(Table13413[[#This Row],[PATH]],Table13413[[#This Row],[Tag Path Addition '[Fault']]])</f>
        <v>[default]SPG/Liquid and Dust Collection/Liquid and Truck Unload/Liquid Resin/C9D_01/C9D_01_TT_0102/LOLOALM/Fault_Description</v>
      </c>
      <c r="J10" t="s">
        <v>400</v>
      </c>
      <c r="K10" s="41" t="str">
        <f>Table13413[[#Headers],[/Equip_Description]]</f>
        <v>/Equip_Description</v>
      </c>
      <c r="L10" s="41" t="str">
        <f>_xlfn.CONCAT(Table13413[[#This Row],[PATH]],Table13413[[#This Row],[Tag Path Addition '[EQUIP']]])</f>
        <v>[default]SPG/Liquid and Dust Collection/Liquid and Truck Unload/Liquid Resin/C9D_01/C9D_01_TT_0102/LOLOALM/Equip_Description</v>
      </c>
      <c r="M10" t="s">
        <v>497</v>
      </c>
      <c r="N10" t="s">
        <v>154</v>
      </c>
    </row>
    <row r="11" spans="1:16" x14ac:dyDescent="0.25">
      <c r="A11" t="s">
        <v>5</v>
      </c>
      <c r="B11" t="s">
        <v>138</v>
      </c>
      <c r="C11">
        <v>52</v>
      </c>
      <c r="D11" s="8" t="s">
        <v>68</v>
      </c>
      <c r="E11" s="8" t="str">
        <f>CONCATENATE(Table13413[[#This Row],[WINDOWS]],"_",Table13413[[#This Row],[Alarm_Name]])</f>
        <v>Line1_Liquid_Coded Alarm Triangle Individual 51</v>
      </c>
      <c r="F11" s="8" t="str">
        <f>_xlfn.CONCAT(LEFT(A11,5),MID(A11,6,4),"-",COUNTIF($A$2:A11,A11))</f>
        <v>Line1_Liq-10</v>
      </c>
      <c r="G11" t="s">
        <v>449</v>
      </c>
      <c r="H11" s="41" t="str">
        <f>Table13413[[#Headers],[/Fault_Description]]</f>
        <v>/Fault_Description</v>
      </c>
      <c r="I11" s="41" t="str">
        <f>_xlfn.CONCAT(Table13413[[#This Row],[PATH]],Table13413[[#This Row],[Tag Path Addition '[Fault']]])</f>
        <v>[default]SPG/Liquid and Dust Collection/Liquid and Truck Unload/Liquid Resin/C9D_01/C9D_01_TT_0102/LOALM/Fault_Description</v>
      </c>
      <c r="J11" t="s">
        <v>399</v>
      </c>
      <c r="K11" s="41" t="str">
        <f>Table13413[[#Headers],[/Equip_Description]]</f>
        <v>/Equip_Description</v>
      </c>
      <c r="L11" s="41" t="str">
        <f>_xlfn.CONCAT(Table13413[[#This Row],[PATH]],Table13413[[#This Row],[Tag Path Addition '[EQUIP']]])</f>
        <v>[default]SPG/Liquid and Dust Collection/Liquid and Truck Unload/Liquid Resin/C9D_01/C9D_01_TT_0102/LOALM/Equip_Description</v>
      </c>
      <c r="M11" t="s">
        <v>497</v>
      </c>
      <c r="N11" t="s">
        <v>154</v>
      </c>
    </row>
    <row r="12" spans="1:16" x14ac:dyDescent="0.25">
      <c r="A12" t="s">
        <v>5</v>
      </c>
      <c r="B12" t="s">
        <v>138</v>
      </c>
      <c r="C12">
        <v>52</v>
      </c>
      <c r="D12" s="8" t="s">
        <v>67</v>
      </c>
      <c r="E12" s="8" t="str">
        <f>CONCATENATE(Table13413[[#This Row],[WINDOWS]],"_",Table13413[[#This Row],[Alarm_Name]])</f>
        <v>Line1_Liquid_Coded Alarm Triangle Individual 50</v>
      </c>
      <c r="F12" s="8" t="str">
        <f>_xlfn.CONCAT(LEFT(A12,5),MID(A12,6,4),"-",COUNTIF($A$2:A12,A12))</f>
        <v>Line1_Liq-11</v>
      </c>
      <c r="G12" t="s">
        <v>450</v>
      </c>
      <c r="H12" s="41" t="str">
        <f>Table13413[[#Headers],[/Fault_Description]]</f>
        <v>/Fault_Description</v>
      </c>
      <c r="I12" s="41" t="str">
        <f>_xlfn.CONCAT(Table13413[[#This Row],[PATH]],Table13413[[#This Row],[Tag Path Addition '[Fault']]])</f>
        <v>[default]SPG/Liquid and Dust Collection/Liquid and Truck Unload/Liquid Resin/C9D_01/C9D_01_TT_0102/HIALM/Fault_Description</v>
      </c>
      <c r="J12" t="s">
        <v>398</v>
      </c>
      <c r="K12" s="41" t="str">
        <f>Table13413[[#Headers],[/Equip_Description]]</f>
        <v>/Equip_Description</v>
      </c>
      <c r="L12" s="41" t="str">
        <f>_xlfn.CONCAT(Table13413[[#This Row],[PATH]],Table13413[[#This Row],[Tag Path Addition '[EQUIP']]])</f>
        <v>[default]SPG/Liquid and Dust Collection/Liquid and Truck Unload/Liquid Resin/C9D_01/C9D_01_TT_0102/HIALM/Equip_Description</v>
      </c>
      <c r="M12" t="s">
        <v>497</v>
      </c>
      <c r="N12" t="s">
        <v>154</v>
      </c>
    </row>
    <row r="13" spans="1:16" x14ac:dyDescent="0.25">
      <c r="A13" t="s">
        <v>5</v>
      </c>
      <c r="B13" t="s">
        <v>138</v>
      </c>
      <c r="C13">
        <v>52</v>
      </c>
      <c r="D13" s="8" t="s">
        <v>66</v>
      </c>
      <c r="E13" s="8" t="str">
        <f>CONCATENATE(Table13413[[#This Row],[WINDOWS]],"_",Table13413[[#This Row],[Alarm_Name]])</f>
        <v>Line1_Liquid_Coded Alarm Triangle Individual 49</v>
      </c>
      <c r="F13" s="8" t="str">
        <f>_xlfn.CONCAT(LEFT(A13,5),MID(A13,6,4),"-",COUNTIF($A$2:A13,A13))</f>
        <v>Line1_Liq-12</v>
      </c>
      <c r="G13" t="s">
        <v>451</v>
      </c>
      <c r="H13" s="41" t="str">
        <f>Table13413[[#Headers],[/Fault_Description]]</f>
        <v>/Fault_Description</v>
      </c>
      <c r="I13" s="41" t="str">
        <f>_xlfn.CONCAT(Table13413[[#This Row],[PATH]],Table13413[[#This Row],[Tag Path Addition '[Fault']]])</f>
        <v>[default]SPG/Liquid and Dust Collection/Liquid and Truck Unload/Liquid Resin/C9D_01/C9D_01_TT_0102/HIHIALM/Fault_Description</v>
      </c>
      <c r="J13" t="s">
        <v>397</v>
      </c>
      <c r="K13" s="41" t="str">
        <f>Table13413[[#Headers],[/Equip_Description]]</f>
        <v>/Equip_Description</v>
      </c>
      <c r="L13" s="41" t="str">
        <f>_xlfn.CONCAT(Table13413[[#This Row],[PATH]],Table13413[[#This Row],[Tag Path Addition '[EQUIP']]])</f>
        <v>[default]SPG/Liquid and Dust Collection/Liquid and Truck Unload/Liquid Resin/C9D_01/C9D_01_TT_0102/HIHIALM/Equip_Description</v>
      </c>
      <c r="M13" t="s">
        <v>497</v>
      </c>
      <c r="N13" t="s">
        <v>154</v>
      </c>
    </row>
    <row r="14" spans="1:16" x14ac:dyDescent="0.25">
      <c r="A14" t="s">
        <v>5</v>
      </c>
      <c r="B14" t="s">
        <v>138</v>
      </c>
      <c r="C14">
        <v>52</v>
      </c>
      <c r="D14" s="8" t="s">
        <v>60</v>
      </c>
      <c r="E14" s="8" t="str">
        <f>CONCATENATE(Table13413[[#This Row],[WINDOWS]],"_",Table13413[[#This Row],[Alarm_Name]])</f>
        <v>Line1_Liquid_Coded Alarm Triangle Individual 43</v>
      </c>
      <c r="F14" s="8" t="str">
        <f>_xlfn.CONCAT(LEFT(A14,5),MID(A14,6,4),"-",COUNTIF($A$2:A14,A14))</f>
        <v>Line1_Liq-13</v>
      </c>
      <c r="G14" t="s">
        <v>452</v>
      </c>
      <c r="H14" s="41" t="str">
        <f>Table13413[[#Headers],[/Fault_Description]]</f>
        <v>/Fault_Description</v>
      </c>
      <c r="I14" s="41" t="str">
        <f>_xlfn.CONCAT(Table13413[[#This Row],[PATH]],Table13413[[#This Row],[Tag Path Addition '[Fault']]])</f>
        <v>[default]SPG/Liquid and Dust Collection/Liquid and Truck Unload/Liquid Resin/C9D_01/C9D_01_TT_0101/HIHIALM/Fault_Description</v>
      </c>
      <c r="J14" t="s">
        <v>397</v>
      </c>
      <c r="K14" s="41" t="str">
        <f>Table13413[[#Headers],[/Equip_Description]]</f>
        <v>/Equip_Description</v>
      </c>
      <c r="L14" s="41" t="str">
        <f>_xlfn.CONCAT(Table13413[[#This Row],[PATH]],Table13413[[#This Row],[Tag Path Addition '[EQUIP']]])</f>
        <v>[default]SPG/Liquid and Dust Collection/Liquid and Truck Unload/Liquid Resin/C9D_01/C9D_01_TT_0101/HIHIALM/Equip_Description</v>
      </c>
      <c r="M14" t="s">
        <v>497</v>
      </c>
      <c r="N14" t="s">
        <v>154</v>
      </c>
    </row>
    <row r="15" spans="1:16" x14ac:dyDescent="0.25">
      <c r="A15" t="s">
        <v>5</v>
      </c>
      <c r="B15" t="s">
        <v>138</v>
      </c>
      <c r="C15">
        <v>52</v>
      </c>
      <c r="D15" s="8" t="s">
        <v>53</v>
      </c>
      <c r="E15" s="8" t="str">
        <f>CONCATENATE(Table13413[[#This Row],[WINDOWS]],"_",Table13413[[#This Row],[Alarm_Name]])</f>
        <v>Line1_Liquid_Coded Alarm Triangle Individual 34</v>
      </c>
      <c r="F15" s="8" t="str">
        <f>_xlfn.CONCAT(LEFT(A15,5),MID(A15,6,4),"-",COUNTIF($A$2:A15,A15))</f>
        <v>Line1_Liq-14</v>
      </c>
      <c r="G15" t="s">
        <v>453</v>
      </c>
      <c r="H15" s="41" t="str">
        <f>Table13413[[#Headers],[/Fault_Description]]</f>
        <v>/Fault_Description</v>
      </c>
      <c r="I15" s="41" t="str">
        <f>_xlfn.CONCAT(Table13413[[#This Row],[PATH]],Table13413[[#This Row],[Tag Path Addition '[Fault']]])</f>
        <v>[default]SPG/Liquid and Dust Collection/Liquid and Truck Unload/Liquid Resin/C9D_01/C9D_01_TT_0101/HIALM/Fault_Description</v>
      </c>
      <c r="J15" t="s">
        <v>398</v>
      </c>
      <c r="K15" s="41" t="str">
        <f>Table13413[[#Headers],[/Equip_Description]]</f>
        <v>/Equip_Description</v>
      </c>
      <c r="L15" s="41" t="str">
        <f>_xlfn.CONCAT(Table13413[[#This Row],[PATH]],Table13413[[#This Row],[Tag Path Addition '[EQUIP']]])</f>
        <v>[default]SPG/Liquid and Dust Collection/Liquid and Truck Unload/Liquid Resin/C9D_01/C9D_01_TT_0101/HIALM/Equip_Description</v>
      </c>
      <c r="M15" t="s">
        <v>497</v>
      </c>
      <c r="N15" t="s">
        <v>154</v>
      </c>
    </row>
    <row r="16" spans="1:16" x14ac:dyDescent="0.25">
      <c r="A16" t="s">
        <v>5</v>
      </c>
      <c r="B16" t="s">
        <v>138</v>
      </c>
      <c r="C16">
        <v>52</v>
      </c>
      <c r="D16" s="8" t="s">
        <v>54</v>
      </c>
      <c r="E16" s="8" t="str">
        <f>CONCATENATE(Table13413[[#This Row],[WINDOWS]],"_",Table13413[[#This Row],[Alarm_Name]])</f>
        <v>Line1_Liquid_Coded Alarm Triangle Individual 35</v>
      </c>
      <c r="F16" s="8" t="str">
        <f>_xlfn.CONCAT(LEFT(A16,5),MID(A16,6,4),"-",COUNTIF($A$2:A16,A16))</f>
        <v>Line1_Liq-15</v>
      </c>
      <c r="G16" t="s">
        <v>454</v>
      </c>
      <c r="H16" s="41" t="str">
        <f>Table13413[[#Headers],[/Fault_Description]]</f>
        <v>/Fault_Description</v>
      </c>
      <c r="I16" s="41" t="str">
        <f>_xlfn.CONCAT(Table13413[[#This Row],[PATH]],Table13413[[#This Row],[Tag Path Addition '[Fault']]])</f>
        <v>[default]SPG/Liquid and Dust Collection/Liquid and Truck Unload/Liquid Resin/C9D_01/C9D_01_TT_0101/LOALM/Fault_Description</v>
      </c>
      <c r="J16" t="s">
        <v>399</v>
      </c>
      <c r="K16" s="41" t="str">
        <f>Table13413[[#Headers],[/Equip_Description]]</f>
        <v>/Equip_Description</v>
      </c>
      <c r="L16" s="41" t="str">
        <f>_xlfn.CONCAT(Table13413[[#This Row],[PATH]],Table13413[[#This Row],[Tag Path Addition '[EQUIP']]])</f>
        <v>[default]SPG/Liquid and Dust Collection/Liquid and Truck Unload/Liquid Resin/C9D_01/C9D_01_TT_0101/LOALM/Equip_Description</v>
      </c>
      <c r="M16" t="s">
        <v>497</v>
      </c>
      <c r="N16" t="s">
        <v>154</v>
      </c>
    </row>
    <row r="17" spans="1:14" x14ac:dyDescent="0.25">
      <c r="A17" t="s">
        <v>5</v>
      </c>
      <c r="B17" t="s">
        <v>138</v>
      </c>
      <c r="C17">
        <v>52</v>
      </c>
      <c r="D17" s="8" t="s">
        <v>55</v>
      </c>
      <c r="E17" s="8" t="str">
        <f>CONCATENATE(Table13413[[#This Row],[WINDOWS]],"_",Table13413[[#This Row],[Alarm_Name]])</f>
        <v>Line1_Liquid_Coded Alarm Triangle Individual 36</v>
      </c>
      <c r="F17" s="8" t="str">
        <f>_xlfn.CONCAT(LEFT(A17,5),MID(A17,6,4),"-",COUNTIF($A$2:A17,A17))</f>
        <v>Line1_Liq-16</v>
      </c>
      <c r="G17" t="s">
        <v>455</v>
      </c>
      <c r="H17" s="41" t="str">
        <f>Table13413[[#Headers],[/Fault_Description]]</f>
        <v>/Fault_Description</v>
      </c>
      <c r="I17" s="41" t="str">
        <f>_xlfn.CONCAT(Table13413[[#This Row],[PATH]],Table13413[[#This Row],[Tag Path Addition '[Fault']]])</f>
        <v>[default]SPG/Liquid and Dust Collection/Liquid and Truck Unload/Liquid Resin/C9D_01/C9D_01_TT_0101/LOLOALM/Fault_Description</v>
      </c>
      <c r="J17" t="s">
        <v>400</v>
      </c>
      <c r="K17" s="41" t="str">
        <f>Table13413[[#Headers],[/Equip_Description]]</f>
        <v>/Equip_Description</v>
      </c>
      <c r="L17" s="41" t="str">
        <f>_xlfn.CONCAT(Table13413[[#This Row],[PATH]],Table13413[[#This Row],[Tag Path Addition '[EQUIP']]])</f>
        <v>[default]SPG/Liquid and Dust Collection/Liquid and Truck Unload/Liquid Resin/C9D_01/C9D_01_TT_0101/LOLOALM/Equip_Description</v>
      </c>
      <c r="M17" t="s">
        <v>497</v>
      </c>
      <c r="N17" t="s">
        <v>154</v>
      </c>
    </row>
    <row r="18" spans="1:14" x14ac:dyDescent="0.25">
      <c r="A18" t="s">
        <v>5</v>
      </c>
      <c r="B18" t="s">
        <v>138</v>
      </c>
      <c r="C18">
        <v>52</v>
      </c>
      <c r="D18" s="8" t="s">
        <v>52</v>
      </c>
      <c r="E18" s="8" t="str">
        <f>CONCATENATE(Table13413[[#This Row],[WINDOWS]],"_",Table13413[[#This Row],[Alarm_Name]])</f>
        <v>Line1_Liquid_Coded Alarm Triangle Individual 33</v>
      </c>
      <c r="F18" s="8" t="str">
        <f>_xlfn.CONCAT(LEFT(A18,5),MID(A18,6,4),"-",COUNTIF($A$2:A18,A18))</f>
        <v>Line1_Liq-17</v>
      </c>
      <c r="G18" t="s">
        <v>456</v>
      </c>
      <c r="H18" s="41" t="str">
        <f>Table13413[[#Headers],[/Fault_Description]]</f>
        <v>/Fault_Description</v>
      </c>
      <c r="I18" s="41" t="str">
        <f>_xlfn.CONCAT(Table13413[[#This Row],[PATH]],Table13413[[#This Row],[Tag Path Addition '[Fault']]])</f>
        <v>[default]SPG/Liquid and Dust Collection/Liquid and Truck Unload/Liquid Resin/C9D_01/C9D_01_LSL_0101/ALM/Fault_Description</v>
      </c>
      <c r="J18" t="s">
        <v>250</v>
      </c>
      <c r="K18" s="41" t="str">
        <f>Table13413[[#Headers],[/Equip_Description]]</f>
        <v>/Equip_Description</v>
      </c>
      <c r="L18" s="41" t="str">
        <f>_xlfn.CONCAT(Table13413[[#This Row],[PATH]],Table13413[[#This Row],[Tag Path Addition '[EQUIP']]])</f>
        <v>[default]SPG/Liquid and Dust Collection/Liquid and Truck Unload/Liquid Resin/C9D_01/C9D_01_LSL_0101/ALM/Equip_Description</v>
      </c>
      <c r="M18" t="s">
        <v>498</v>
      </c>
      <c r="N18" t="s">
        <v>154</v>
      </c>
    </row>
    <row r="19" spans="1:14" x14ac:dyDescent="0.25">
      <c r="A19" t="s">
        <v>5</v>
      </c>
      <c r="B19" t="s">
        <v>138</v>
      </c>
      <c r="C19">
        <v>52</v>
      </c>
      <c r="D19" s="8" t="s">
        <v>45</v>
      </c>
      <c r="E19" s="8" t="str">
        <f>CONCATENATE(Table13413[[#This Row],[WINDOWS]],"_",Table13413[[#This Row],[Alarm_Name]])</f>
        <v>Line1_Liquid_Coded Alarm Triangle Individual 26</v>
      </c>
      <c r="F19" s="8" t="str">
        <f>_xlfn.CONCAT(LEFT(A19,5),MID(A19,6,4),"-",COUNTIF($A$2:A19,A19))</f>
        <v>Line1_Liq-18</v>
      </c>
      <c r="G19" t="s">
        <v>457</v>
      </c>
      <c r="H19" s="41" t="str">
        <f>Table13413[[#Headers],[/Fault_Description]]</f>
        <v>/Fault_Description</v>
      </c>
      <c r="I19" s="41" t="str">
        <f>_xlfn.CONCAT(Table13413[[#This Row],[PATH]],Table13413[[#This Row],[Tag Path Addition '[Fault']]])</f>
        <v>[default]SPG/Line 1/Liquid/L1XV_18/L1XV_18_ZSC_0744/ALM/Fault_Description</v>
      </c>
      <c r="J19" t="s">
        <v>244</v>
      </c>
      <c r="K19" s="41" t="str">
        <f>Table13413[[#Headers],[/Equip_Description]]</f>
        <v>/Equip_Description</v>
      </c>
      <c r="L19" s="41" t="str">
        <f>_xlfn.CONCAT(Table13413[[#This Row],[PATH]],Table13413[[#This Row],[Tag Path Addition '[EQUIP']]])</f>
        <v>[default]SPG/Line 1/Liquid/L1XV_18/L1XV_18_ZSC_0744/ALM/Equip_Description</v>
      </c>
      <c r="M19" t="s">
        <v>499</v>
      </c>
      <c r="N19" t="s">
        <v>154</v>
      </c>
    </row>
    <row r="20" spans="1:14" x14ac:dyDescent="0.25">
      <c r="A20" t="s">
        <v>5</v>
      </c>
      <c r="B20" t="s">
        <v>138</v>
      </c>
      <c r="C20">
        <v>52</v>
      </c>
      <c r="D20" s="8" t="s">
        <v>26</v>
      </c>
      <c r="E20" s="8" t="str">
        <f>CONCATENATE(Table13413[[#This Row],[WINDOWS]],"_",Table13413[[#This Row],[Alarm_Name]])</f>
        <v>Line1_Liquid_Coded Alarm Triangle Individual 10</v>
      </c>
      <c r="F20" s="8" t="str">
        <f>_xlfn.CONCAT(LEFT(A20,5),MID(A20,6,4),"-",COUNTIF($A$2:A20,A20))</f>
        <v>Line1_Liq-19</v>
      </c>
      <c r="G20" t="s">
        <v>458</v>
      </c>
      <c r="H20" s="41" t="str">
        <f>Table13413[[#Headers],[/Fault_Description]]</f>
        <v>/Fault_Description</v>
      </c>
      <c r="I20" s="41" t="str">
        <f>_xlfn.CONCAT(Table13413[[#This Row],[PATH]],Table13413[[#This Row],[Tag Path Addition '[Fault']]])</f>
        <v>[default]SPG/Line 1/Liquid/L1XV_18/L1XV_18_ZSO_0744/ALM/Fault_Description</v>
      </c>
      <c r="J20" t="s">
        <v>242</v>
      </c>
      <c r="K20" s="41" t="str">
        <f>Table13413[[#Headers],[/Equip_Description]]</f>
        <v>/Equip_Description</v>
      </c>
      <c r="L20" s="41" t="str">
        <f>_xlfn.CONCAT(Table13413[[#This Row],[PATH]],Table13413[[#This Row],[Tag Path Addition '[EQUIP']]])</f>
        <v>[default]SPG/Line 1/Liquid/L1XV_18/L1XV_18_ZSO_0744/ALM/Equip_Description</v>
      </c>
      <c r="M20" t="s">
        <v>499</v>
      </c>
      <c r="N20" t="s">
        <v>154</v>
      </c>
    </row>
    <row r="21" spans="1:14" x14ac:dyDescent="0.25">
      <c r="A21" t="s">
        <v>5</v>
      </c>
      <c r="B21" t="s">
        <v>138</v>
      </c>
      <c r="C21">
        <v>52</v>
      </c>
      <c r="D21" s="8" t="s">
        <v>25</v>
      </c>
      <c r="E21" s="8" t="str">
        <f>CONCATENATE(Table13413[[#This Row],[WINDOWS]],"_",Table13413[[#This Row],[Alarm_Name]])</f>
        <v>Line1_Liquid_Coded Alarm Triangle Individual 9</v>
      </c>
      <c r="F21" s="8" t="str">
        <f>_xlfn.CONCAT(LEFT(A21,5),MID(A21,6,4),"-",COUNTIF($A$2:A21,A21))</f>
        <v>Line1_Liq-20</v>
      </c>
      <c r="G21" t="s">
        <v>459</v>
      </c>
      <c r="H21" s="41" t="str">
        <f>Table13413[[#Headers],[/Fault_Description]]</f>
        <v>/Fault_Description</v>
      </c>
      <c r="I21" s="41" t="str">
        <f>_xlfn.CONCAT(Table13413[[#This Row],[PATH]],Table13413[[#This Row],[Tag Path Addition '[Fault']]])</f>
        <v>[default]SPG/Line 1/Liquid/L1XV_08/L1XV_08_ZSC_0711/ALM/Fault_Description</v>
      </c>
      <c r="J21" t="s">
        <v>244</v>
      </c>
      <c r="K21" s="41" t="str">
        <f>Table13413[[#Headers],[/Equip_Description]]</f>
        <v>/Equip_Description</v>
      </c>
      <c r="L21" s="41" t="str">
        <f>_xlfn.CONCAT(Table13413[[#This Row],[PATH]],Table13413[[#This Row],[Tag Path Addition '[EQUIP']]])</f>
        <v>[default]SPG/Line 1/Liquid/L1XV_08/L1XV_08_ZSC_0711/ALM/Equip_Description</v>
      </c>
      <c r="M21" t="s">
        <v>500</v>
      </c>
      <c r="N21" t="s">
        <v>154</v>
      </c>
    </row>
    <row r="22" spans="1:14" x14ac:dyDescent="0.25">
      <c r="A22" t="s">
        <v>5</v>
      </c>
      <c r="B22" t="s">
        <v>138</v>
      </c>
      <c r="C22">
        <v>52</v>
      </c>
      <c r="D22" s="8" t="s">
        <v>20</v>
      </c>
      <c r="E22" s="8" t="str">
        <f>CONCATENATE(Table13413[[#This Row],[WINDOWS]],"_",Table13413[[#This Row],[Alarm_Name]])</f>
        <v>Line1_Liquid_Coded Alarm Triangle Individual 4</v>
      </c>
      <c r="F22" s="8" t="str">
        <f>_xlfn.CONCAT(LEFT(A22,5),MID(A22,6,4),"-",COUNTIF($A$2:A22,A22))</f>
        <v>Line1_Liq-21</v>
      </c>
      <c r="G22" t="s">
        <v>460</v>
      </c>
      <c r="H22" s="41" t="str">
        <f>Table13413[[#Headers],[/Fault_Description]]</f>
        <v>/Fault_Description</v>
      </c>
      <c r="I22" s="41" t="str">
        <f>_xlfn.CONCAT(Table13413[[#This Row],[PATH]],Table13413[[#This Row],[Tag Path Addition '[Fault']]])</f>
        <v>[default]SPG/Line 1/Liquid/L1XV_08/L1XV_08_ZSO_0711/ALM/Fault_Description</v>
      </c>
      <c r="J22" t="s">
        <v>242</v>
      </c>
      <c r="K22" s="41" t="str">
        <f>Table13413[[#Headers],[/Equip_Description]]</f>
        <v>/Equip_Description</v>
      </c>
      <c r="L22" s="41" t="str">
        <f>_xlfn.CONCAT(Table13413[[#This Row],[PATH]],Table13413[[#This Row],[Tag Path Addition '[EQUIP']]])</f>
        <v>[default]SPG/Line 1/Liquid/L1XV_08/L1XV_08_ZSO_0711/ALM/Equip_Description</v>
      </c>
      <c r="M22" t="s">
        <v>500</v>
      </c>
      <c r="N22" t="s">
        <v>154</v>
      </c>
    </row>
    <row r="23" spans="1:14" x14ac:dyDescent="0.25">
      <c r="A23" t="s">
        <v>5</v>
      </c>
      <c r="B23" t="s">
        <v>138</v>
      </c>
      <c r="C23">
        <v>52</v>
      </c>
      <c r="D23" s="8" t="s">
        <v>18</v>
      </c>
      <c r="E23" s="8" t="str">
        <f>CONCATENATE(Table13413[[#This Row],[WINDOWS]],"_",Table13413[[#This Row],[Alarm_Name]])</f>
        <v>Line1_Liquid_Coded Alarm Triangle Individual 2</v>
      </c>
      <c r="F23" s="8" t="str">
        <f>_xlfn.CONCAT(LEFT(A23,5),MID(A23,6,4),"-",COUNTIF($A$2:A23,A23))</f>
        <v>Line1_Liq-22</v>
      </c>
      <c r="G23" t="s">
        <v>461</v>
      </c>
      <c r="H23" s="41" t="str">
        <f>Table13413[[#Headers],[/Fault_Description]]</f>
        <v>/Fault_Description</v>
      </c>
      <c r="I23" s="41" t="str">
        <f>_xlfn.CONCAT(Table13413[[#This Row],[PATH]],Table13413[[#This Row],[Tag Path Addition '[Fault']]])</f>
        <v>[default]SPG/Line 1/Liquid/L1XV_17/L1XV_17_ZSO_0743/ALM/Fault_Description</v>
      </c>
      <c r="J23" t="s">
        <v>242</v>
      </c>
      <c r="K23" s="41" t="str">
        <f>Table13413[[#Headers],[/Equip_Description]]</f>
        <v>/Equip_Description</v>
      </c>
      <c r="L23" s="41" t="str">
        <f>_xlfn.CONCAT(Table13413[[#This Row],[PATH]],Table13413[[#This Row],[Tag Path Addition '[EQUIP']]])</f>
        <v>[default]SPG/Line 1/Liquid/L1XV_17/L1XV_17_ZSO_0743/ALM/Equip_Description</v>
      </c>
      <c r="M23" t="s">
        <v>501</v>
      </c>
      <c r="N23" t="s">
        <v>154</v>
      </c>
    </row>
    <row r="24" spans="1:14" x14ac:dyDescent="0.25">
      <c r="A24" t="s">
        <v>5</v>
      </c>
      <c r="B24" t="s">
        <v>138</v>
      </c>
      <c r="C24">
        <v>52</v>
      </c>
      <c r="D24" s="8" t="s">
        <v>34</v>
      </c>
      <c r="E24" s="8" t="str">
        <f>CONCATENATE(Table13413[[#This Row],[WINDOWS]],"_",Table13413[[#This Row],[Alarm_Name]])</f>
        <v>Line1_Liquid_Coded Alarm Triangle Individual 1</v>
      </c>
      <c r="F24" s="8" t="str">
        <f>_xlfn.CONCAT(LEFT(A24,5),MID(A24,6,4),"-",COUNTIF($A$2:A24,A24))</f>
        <v>Line1_Liq-23</v>
      </c>
      <c r="G24" t="s">
        <v>462</v>
      </c>
      <c r="H24" s="41" t="str">
        <f>Table13413[[#Headers],[/Fault_Description]]</f>
        <v>/Fault_Description</v>
      </c>
      <c r="I24" s="41" t="str">
        <f>_xlfn.CONCAT(Table13413[[#This Row],[PATH]],Table13413[[#This Row],[Tag Path Addition '[Fault']]])</f>
        <v>[default]SPG/Line 1/Liquid/L1XV_07/L1XV_07_ZSC_0710/ALM/Fault_Description</v>
      </c>
      <c r="J24" t="s">
        <v>244</v>
      </c>
      <c r="K24" s="41" t="str">
        <f>Table13413[[#Headers],[/Equip_Description]]</f>
        <v>/Equip_Description</v>
      </c>
      <c r="L24" s="41" t="str">
        <f>_xlfn.CONCAT(Table13413[[#This Row],[PATH]],Table13413[[#This Row],[Tag Path Addition '[EQUIP']]])</f>
        <v>[default]SPG/Line 1/Liquid/L1XV_07/L1XV_07_ZSC_0710/ALM/Equip_Description</v>
      </c>
      <c r="M24" t="s">
        <v>502</v>
      </c>
      <c r="N24" t="s">
        <v>154</v>
      </c>
    </row>
    <row r="25" spans="1:14" x14ac:dyDescent="0.25">
      <c r="A25" t="s">
        <v>5</v>
      </c>
      <c r="B25" t="s">
        <v>138</v>
      </c>
      <c r="C25">
        <v>52</v>
      </c>
      <c r="D25" s="8" t="s">
        <v>16</v>
      </c>
      <c r="E25" s="8" t="str">
        <f>CONCATENATE(Table13413[[#This Row],[WINDOWS]],"_",Table13413[[#This Row],[Alarm_Name]])</f>
        <v>Line1_Liquid_Coded Alarm Triangle Individual</v>
      </c>
      <c r="F25" s="8" t="str">
        <f>_xlfn.CONCAT(LEFT(A25,5),MID(A25,6,4),"-",COUNTIF($A$2:A25,A25))</f>
        <v>Line1_Liq-24</v>
      </c>
      <c r="G25" t="s">
        <v>463</v>
      </c>
      <c r="H25" s="41" t="str">
        <f>Table13413[[#Headers],[/Fault_Description]]</f>
        <v>/Fault_Description</v>
      </c>
      <c r="I25" s="41" t="str">
        <f>_xlfn.CONCAT(Table13413[[#This Row],[PATH]],Table13413[[#This Row],[Tag Path Addition '[Fault']]])</f>
        <v>[default]SPG/Line 1/Liquid/L1XV_07/L1XV_07_ZSO_0710/ALM/Fault_Description</v>
      </c>
      <c r="J25" t="s">
        <v>242</v>
      </c>
      <c r="K25" s="41" t="str">
        <f>Table13413[[#Headers],[/Equip_Description]]</f>
        <v>/Equip_Description</v>
      </c>
      <c r="L25" s="41" t="str">
        <f>_xlfn.CONCAT(Table13413[[#This Row],[PATH]],Table13413[[#This Row],[Tag Path Addition '[EQUIP']]])</f>
        <v>[default]SPG/Line 1/Liquid/L1XV_07/L1XV_07_ZSO_0710/ALM/Equip_Description</v>
      </c>
      <c r="M25" t="s">
        <v>502</v>
      </c>
      <c r="N25" t="s">
        <v>154</v>
      </c>
    </row>
    <row r="26" spans="1:14" x14ac:dyDescent="0.25">
      <c r="A26" t="s">
        <v>5</v>
      </c>
      <c r="B26" t="s">
        <v>138</v>
      </c>
      <c r="C26">
        <v>52</v>
      </c>
      <c r="D26" s="8" t="s">
        <v>19</v>
      </c>
      <c r="E26" s="8" t="str">
        <f>CONCATENATE(Table13413[[#This Row],[WINDOWS]],"_",Table13413[[#This Row],[Alarm_Name]])</f>
        <v>Line1_Liquid_Coded Alarm Triangle Individual 3</v>
      </c>
      <c r="F26" s="8" t="str">
        <f>_xlfn.CONCAT(LEFT(A26,5),MID(A26,6,4),"-",COUNTIF($A$2:A26,A26))</f>
        <v>Line1_Liq-25</v>
      </c>
      <c r="G26" t="s">
        <v>464</v>
      </c>
      <c r="H26" s="41" t="str">
        <f>Table13413[[#Headers],[/Fault_Description]]</f>
        <v>/Fault_Description</v>
      </c>
      <c r="I26" s="41" t="str">
        <f>_xlfn.CONCAT(Table13413[[#This Row],[PATH]],Table13413[[#This Row],[Tag Path Addition '[Fault']]])</f>
        <v>[default]SPG/Line 1/Liquid/L1XV_17/L1XV_17_ZSC_0743/ALM/Fault_Description</v>
      </c>
      <c r="J26" t="s">
        <v>244</v>
      </c>
      <c r="K26" s="41" t="str">
        <f>Table13413[[#Headers],[/Equip_Description]]</f>
        <v>/Equip_Description</v>
      </c>
      <c r="L26" s="41" t="str">
        <f>_xlfn.CONCAT(Table13413[[#This Row],[PATH]],Table13413[[#This Row],[Tag Path Addition '[EQUIP']]])</f>
        <v>[default]SPG/Line 1/Liquid/L1XV_17/L1XV_17_ZSC_0743/ALM/Equip_Description</v>
      </c>
      <c r="M26" t="s">
        <v>501</v>
      </c>
      <c r="N26" t="s">
        <v>154</v>
      </c>
    </row>
    <row r="27" spans="1:14" x14ac:dyDescent="0.25">
      <c r="A27" t="s">
        <v>5</v>
      </c>
      <c r="B27" t="s">
        <v>138</v>
      </c>
      <c r="C27">
        <v>52</v>
      </c>
      <c r="D27" s="8" t="s">
        <v>31</v>
      </c>
      <c r="E27" s="8" t="str">
        <f>CONCATENATE(Table13413[[#This Row],[WINDOWS]],"_",Table13413[[#This Row],[Alarm_Name]])</f>
        <v>Line1_Liquid_Coded Alarm Triangle Individual 15</v>
      </c>
      <c r="F27" s="8" t="str">
        <f>_xlfn.CONCAT(LEFT(A27,5),MID(A27,6,4),"-",COUNTIF($A$2:A27,A27))</f>
        <v>Line1_Liq-26</v>
      </c>
      <c r="G27" t="s">
        <v>465</v>
      </c>
      <c r="H27" s="41" t="str">
        <f>Table13413[[#Headers],[/Fault_Description]]</f>
        <v>/Fault_Description</v>
      </c>
      <c r="I27" s="41" t="str">
        <f>_xlfn.CONCAT(Table13413[[#This Row],[PATH]],Table13413[[#This Row],[Tag Path Addition '[Fault']]])</f>
        <v>[default]SPG/Liquid and Dust Collection/Liquid and Truck Unload/Liquid Resin/C9P_06/C9P_06_VFD/AMP/LOALM/Fault_Description</v>
      </c>
      <c r="J27" t="s">
        <v>490</v>
      </c>
      <c r="K27" s="41" t="str">
        <f>Table13413[[#Headers],[/Equip_Description]]</f>
        <v>/Equip_Description</v>
      </c>
      <c r="L27" s="41" t="str">
        <f>_xlfn.CONCAT(Table13413[[#This Row],[PATH]],Table13413[[#This Row],[Tag Path Addition '[EQUIP']]])</f>
        <v>[default]SPG/Liquid and Dust Collection/Liquid and Truck Unload/Liquid Resin/C9P_06/C9P_06_VFD/AMP/LOALM/Equip_Description</v>
      </c>
      <c r="M27" t="s">
        <v>503</v>
      </c>
      <c r="N27" t="s">
        <v>154</v>
      </c>
    </row>
    <row r="28" spans="1:14" x14ac:dyDescent="0.25">
      <c r="A28" t="s">
        <v>5</v>
      </c>
      <c r="B28" t="s">
        <v>138</v>
      </c>
      <c r="C28">
        <v>52</v>
      </c>
      <c r="D28" s="8" t="s">
        <v>30</v>
      </c>
      <c r="E28" s="8" t="str">
        <f>CONCATENATE(Table13413[[#This Row],[WINDOWS]],"_",Table13413[[#This Row],[Alarm_Name]])</f>
        <v>Line1_Liquid_Coded Alarm Triangle Individual 14</v>
      </c>
      <c r="F28" s="8" t="str">
        <f>_xlfn.CONCAT(LEFT(A28,5),MID(A28,6,4),"-",COUNTIF($A$2:A28,A28))</f>
        <v>Line1_Liq-27</v>
      </c>
      <c r="G28" t="s">
        <v>466</v>
      </c>
      <c r="H28" s="41" t="str">
        <f>Table13413[[#Headers],[/Fault_Description]]</f>
        <v>/Fault_Description</v>
      </c>
      <c r="I28" s="41" t="str">
        <f>_xlfn.CONCAT(Table13413[[#This Row],[PATH]],Table13413[[#This Row],[Tag Path Addition '[Fault']]])</f>
        <v>[default]SPG/Liquid and Dust Collection/Liquid and Truck Unload/Liquid Resin/C9P_06/C9P_06_VFD/AMP/HIALM/Fault_Description</v>
      </c>
      <c r="J28" t="s">
        <v>491</v>
      </c>
      <c r="K28" s="41" t="str">
        <f>Table13413[[#Headers],[/Equip_Description]]</f>
        <v>/Equip_Description</v>
      </c>
      <c r="L28" s="41" t="str">
        <f>_xlfn.CONCAT(Table13413[[#This Row],[PATH]],Table13413[[#This Row],[Tag Path Addition '[EQUIP']]])</f>
        <v>[default]SPG/Liquid and Dust Collection/Liquid and Truck Unload/Liquid Resin/C9P_06/C9P_06_VFD/AMP/HIALM/Equip_Description</v>
      </c>
      <c r="M28" t="s">
        <v>503</v>
      </c>
      <c r="N28" t="s">
        <v>154</v>
      </c>
    </row>
    <row r="29" spans="1:14" x14ac:dyDescent="0.25">
      <c r="A29" t="s">
        <v>5</v>
      </c>
      <c r="B29" t="s">
        <v>138</v>
      </c>
      <c r="C29">
        <v>52</v>
      </c>
      <c r="D29" s="8" t="s">
        <v>50</v>
      </c>
      <c r="E29" s="8" t="str">
        <f>CONCATENATE(Table13413[[#This Row],[WINDOWS]],"_",Table13413[[#This Row],[Alarm_Name]])</f>
        <v>Line1_Liquid_Coded Alarm Triangle Individual 31</v>
      </c>
      <c r="F29" s="8" t="str">
        <f>_xlfn.CONCAT(LEFT(A29,5),MID(A29,6,4),"-",COUNTIF($A$2:A29,A29))</f>
        <v>Line1_Liq-28</v>
      </c>
      <c r="G29" t="s">
        <v>467</v>
      </c>
      <c r="H29" s="41" t="str">
        <f>Table13413[[#Headers],[/Fault_Description]]</f>
        <v>/Fault_Description</v>
      </c>
      <c r="I29" s="41" t="str">
        <f>_xlfn.CONCAT(Table13413[[#This Row],[PATH]],Table13413[[#This Row],[Tag Path Addition '[Fault']]])</f>
        <v>[default]SPG/Liquid and Dust Collection/Liquid and Truck Unload/Liquid Resin/C9D_01/C9D_01_LT_0101/LOALM/Fault_Description</v>
      </c>
      <c r="J29" t="s">
        <v>399</v>
      </c>
      <c r="K29" s="41" t="str">
        <f>Table13413[[#Headers],[/Equip_Description]]</f>
        <v>/Equip_Description</v>
      </c>
      <c r="L29" s="41" t="str">
        <f>_xlfn.CONCAT(Table13413[[#This Row],[PATH]],Table13413[[#This Row],[Tag Path Addition '[EQUIP']]])</f>
        <v>[default]SPG/Liquid and Dust Collection/Liquid and Truck Unload/Liquid Resin/C9D_01/C9D_01_LT_0101/LOALM/Equip_Description</v>
      </c>
      <c r="M29" t="s">
        <v>496</v>
      </c>
      <c r="N29" t="s">
        <v>154</v>
      </c>
    </row>
    <row r="30" spans="1:14" x14ac:dyDescent="0.25">
      <c r="A30" t="s">
        <v>5</v>
      </c>
      <c r="B30" t="s">
        <v>138</v>
      </c>
      <c r="C30">
        <v>52</v>
      </c>
      <c r="D30" s="8" t="s">
        <v>51</v>
      </c>
      <c r="E30" s="8" t="str">
        <f>CONCATENATE(Table13413[[#This Row],[WINDOWS]],"_",Table13413[[#This Row],[Alarm_Name]])</f>
        <v>Line1_Liquid_Coded Alarm Triangle Individual 32</v>
      </c>
      <c r="F30" s="8" t="str">
        <f>_xlfn.CONCAT(LEFT(A30,5),MID(A30,6,4),"-",COUNTIF($A$2:A30,A30))</f>
        <v>Line1_Liq-29</v>
      </c>
      <c r="G30" t="s">
        <v>468</v>
      </c>
      <c r="H30" s="41" t="str">
        <f>Table13413[[#Headers],[/Fault_Description]]</f>
        <v>/Fault_Description</v>
      </c>
      <c r="I30" s="41" t="str">
        <f>_xlfn.CONCAT(Table13413[[#This Row],[PATH]],Table13413[[#This Row],[Tag Path Addition '[Fault']]])</f>
        <v>[default]SPG/Liquid and Dust Collection/Liquid and Truck Unload/Liquid Resin/C9D_01/C9D_01_LT_0101/LOLOALM/Fault_Description</v>
      </c>
      <c r="J30" t="s">
        <v>400</v>
      </c>
      <c r="K30" s="41" t="str">
        <f>Table13413[[#Headers],[/Equip_Description]]</f>
        <v>/Equip_Description</v>
      </c>
      <c r="L30" s="41" t="str">
        <f>_xlfn.CONCAT(Table13413[[#This Row],[PATH]],Table13413[[#This Row],[Tag Path Addition '[EQUIP']]])</f>
        <v>[default]SPG/Liquid and Dust Collection/Liquid and Truck Unload/Liquid Resin/C9D_01/C9D_01_LT_0101/LOLOALM/Equip_Description</v>
      </c>
      <c r="M30" t="s">
        <v>496</v>
      </c>
      <c r="N30" t="s">
        <v>154</v>
      </c>
    </row>
    <row r="31" spans="1:14" x14ac:dyDescent="0.25">
      <c r="A31" t="s">
        <v>5</v>
      </c>
      <c r="B31" t="s">
        <v>138</v>
      </c>
      <c r="C31">
        <v>52</v>
      </c>
      <c r="D31" s="8" t="s">
        <v>48</v>
      </c>
      <c r="E31" s="8" t="str">
        <f>CONCATENATE(Table13413[[#This Row],[WINDOWS]],"_",Table13413[[#This Row],[Alarm_Name]])</f>
        <v>Line1_Liquid_Coded Alarm Triangle Individual 29</v>
      </c>
      <c r="F31" s="8" t="str">
        <f>_xlfn.CONCAT(LEFT(A31,5),MID(A31,6,4),"-",COUNTIF($A$2:A31,A31))</f>
        <v>Line1_Liq-30</v>
      </c>
      <c r="G31" t="s">
        <v>469</v>
      </c>
      <c r="H31" s="41" t="str">
        <f>Table13413[[#Headers],[/Fault_Description]]</f>
        <v>/Fault_Description</v>
      </c>
      <c r="I31" s="41" t="str">
        <f>_xlfn.CONCAT(Table13413[[#This Row],[PATH]],Table13413[[#This Row],[Tag Path Addition '[Fault']]])</f>
        <v>[default]SPG/Line 4/Liquid/L4XV_06/L4XV_06_ZSO_2330/ALM/Fault_Description</v>
      </c>
      <c r="J31" t="s">
        <v>242</v>
      </c>
      <c r="K31" s="41" t="str">
        <f>Table13413[[#Headers],[/Equip_Description]]</f>
        <v>/Equip_Description</v>
      </c>
      <c r="L31" s="41" t="str">
        <f>_xlfn.CONCAT(Table13413[[#This Row],[PATH]],Table13413[[#This Row],[Tag Path Addition '[EQUIP']]])</f>
        <v>[default]SPG/Line 4/Liquid/L4XV_06/L4XV_06_ZSO_2330/ALM/Equip_Description</v>
      </c>
      <c r="M31" t="s">
        <v>495</v>
      </c>
      <c r="N31" t="s">
        <v>154</v>
      </c>
    </row>
    <row r="32" spans="1:14" x14ac:dyDescent="0.25">
      <c r="A32" t="s">
        <v>5</v>
      </c>
      <c r="B32" t="s">
        <v>138</v>
      </c>
      <c r="C32">
        <v>52</v>
      </c>
      <c r="D32" s="8" t="s">
        <v>47</v>
      </c>
      <c r="E32" s="8" t="str">
        <f>CONCATENATE(Table13413[[#This Row],[WINDOWS]],"_",Table13413[[#This Row],[Alarm_Name]])</f>
        <v>Line1_Liquid_Coded Alarm Triangle Individual 28</v>
      </c>
      <c r="F32" s="8" t="str">
        <f>_xlfn.CONCAT(LEFT(A32,5),MID(A32,6,4),"-",COUNTIF($A$2:A32,A32))</f>
        <v>Line1_Liq-31</v>
      </c>
      <c r="G32" t="s">
        <v>470</v>
      </c>
      <c r="H32" s="41" t="str">
        <f>Table13413[[#Headers],[/Fault_Description]]</f>
        <v>/Fault_Description</v>
      </c>
      <c r="I32" s="41" t="str">
        <f>_xlfn.CONCAT(Table13413[[#This Row],[PATH]],Table13413[[#This Row],[Tag Path Addition '[Fault']]])</f>
        <v>[default]SPG/Line 4/Liquid/L4XV_06/L4XV_06_ZSC_2330/ALM/Fault_Description</v>
      </c>
      <c r="J32" t="s">
        <v>244</v>
      </c>
      <c r="K32" s="41" t="str">
        <f>Table13413[[#Headers],[/Equip_Description]]</f>
        <v>/Equip_Description</v>
      </c>
      <c r="L32" s="41" t="str">
        <f>_xlfn.CONCAT(Table13413[[#This Row],[PATH]],Table13413[[#This Row],[Tag Path Addition '[EQUIP']]])</f>
        <v>[default]SPG/Line 4/Liquid/L4XV_06/L4XV_06_ZSC_2330/ALM/Equip_Description</v>
      </c>
      <c r="M32" t="s">
        <v>495</v>
      </c>
      <c r="N32" t="s">
        <v>154</v>
      </c>
    </row>
    <row r="33" spans="1:14" x14ac:dyDescent="0.25">
      <c r="A33" t="s">
        <v>5</v>
      </c>
      <c r="B33" t="s">
        <v>138</v>
      </c>
      <c r="C33">
        <v>52</v>
      </c>
      <c r="D33" s="8" t="s">
        <v>46</v>
      </c>
      <c r="E33" s="8" t="str">
        <f>CONCATENATE(Table13413[[#This Row],[WINDOWS]],"_",Table13413[[#This Row],[Alarm_Name]])</f>
        <v>Line1_Liquid_Coded Alarm Triangle Individual 27</v>
      </c>
      <c r="F33" s="8" t="str">
        <f>_xlfn.CONCAT(LEFT(A33,5),MID(A33,6,4),"-",COUNTIF($A$2:A33,A33))</f>
        <v>Line1_Liq-32</v>
      </c>
      <c r="G33" t="s">
        <v>471</v>
      </c>
      <c r="H33" s="41" t="str">
        <f>Table13413[[#Headers],[/Fault_Description]]</f>
        <v>/Fault_Description</v>
      </c>
      <c r="I33" s="41" t="str">
        <f>_xlfn.CONCAT(Table13413[[#This Row],[PATH]],Table13413[[#This Row],[Tag Path Addition '[Fault']]])</f>
        <v>[default]SPG/Line 3/Liquid/L3XV_06/L3XV_06_ZSO_1823/ALM/Fault_Description</v>
      </c>
      <c r="J33" t="s">
        <v>242</v>
      </c>
      <c r="K33" s="41" t="str">
        <f>Table13413[[#Headers],[/Equip_Description]]</f>
        <v>/Equip_Description</v>
      </c>
      <c r="L33" s="41" t="str">
        <f>_xlfn.CONCAT(Table13413[[#This Row],[PATH]],Table13413[[#This Row],[Tag Path Addition '[EQUIP']]])</f>
        <v>[default]SPG/Line 3/Liquid/L3XV_06/L3XV_06_ZSO_1823/ALM/Equip_Description</v>
      </c>
      <c r="M33" t="s">
        <v>495</v>
      </c>
      <c r="N33" t="s">
        <v>154</v>
      </c>
    </row>
    <row r="34" spans="1:14" x14ac:dyDescent="0.25">
      <c r="A34" t="s">
        <v>5</v>
      </c>
      <c r="B34" t="s">
        <v>138</v>
      </c>
      <c r="C34">
        <v>52</v>
      </c>
      <c r="D34" s="8" t="s">
        <v>39</v>
      </c>
      <c r="E34" s="8" t="str">
        <f>CONCATENATE(Table13413[[#This Row],[WINDOWS]],"_",Table13413[[#This Row],[Alarm_Name]])</f>
        <v>Line1_Liquid_Coded Alarm Triangle Individual 20</v>
      </c>
      <c r="F34" s="8" t="str">
        <f>_xlfn.CONCAT(LEFT(A34,5),MID(A34,6,4),"-",COUNTIF($A$2:A34,A34))</f>
        <v>Line1_Liq-33</v>
      </c>
      <c r="G34" t="s">
        <v>472</v>
      </c>
      <c r="H34" s="41" t="str">
        <f>Table13413[[#Headers],[/Fault_Description]]</f>
        <v>/Fault_Description</v>
      </c>
      <c r="I34" s="41" t="str">
        <f>_xlfn.CONCAT(Table13413[[#This Row],[PATH]],Table13413[[#This Row],[Tag Path Addition '[Fault']]])</f>
        <v>[default]SPG/Line 3/Liquid/L3XV_06/L3XV_06_ZSC_1823/ALM/Fault_Description</v>
      </c>
      <c r="J34" t="s">
        <v>244</v>
      </c>
      <c r="K34" s="41" t="str">
        <f>Table13413[[#Headers],[/Equip_Description]]</f>
        <v>/Equip_Description</v>
      </c>
      <c r="L34" s="41" t="str">
        <f>_xlfn.CONCAT(Table13413[[#This Row],[PATH]],Table13413[[#This Row],[Tag Path Addition '[EQUIP']]])</f>
        <v>[default]SPG/Line 3/Liquid/L3XV_06/L3XV_06_ZSC_1823/ALM/Equip_Description</v>
      </c>
      <c r="M34" t="s">
        <v>495</v>
      </c>
      <c r="N34" t="s">
        <v>154</v>
      </c>
    </row>
    <row r="35" spans="1:14" x14ac:dyDescent="0.25">
      <c r="A35" t="s">
        <v>5</v>
      </c>
      <c r="B35" t="s">
        <v>138</v>
      </c>
      <c r="C35">
        <v>52</v>
      </c>
      <c r="D35" s="8" t="s">
        <v>38</v>
      </c>
      <c r="E35" s="8" t="str">
        <f>CONCATENATE(Table13413[[#This Row],[WINDOWS]],"_",Table13413[[#This Row],[Alarm_Name]])</f>
        <v>Line1_Liquid_Coded Alarm Triangle Individual 19</v>
      </c>
      <c r="F35" s="8" t="str">
        <f>_xlfn.CONCAT(LEFT(A35,5),MID(A35,6,4),"-",COUNTIF($A$2:A35,A35))</f>
        <v>Line1_Liq-34</v>
      </c>
      <c r="G35" t="s">
        <v>473</v>
      </c>
      <c r="H35" s="41" t="str">
        <f>Table13413[[#Headers],[/Fault_Description]]</f>
        <v>/Fault_Description</v>
      </c>
      <c r="I35" s="41" t="str">
        <f>_xlfn.CONCAT(Table13413[[#This Row],[PATH]],Table13413[[#This Row],[Tag Path Addition '[Fault']]])</f>
        <v>[default]SPG/Line 2/Liquid/L2XV_06/L2XV_06_ZSC_1316/ALM/Fault_Description</v>
      </c>
      <c r="J35" t="s">
        <v>244</v>
      </c>
      <c r="K35" s="41" t="str">
        <f>Table13413[[#Headers],[/Equip_Description]]</f>
        <v>/Equip_Description</v>
      </c>
      <c r="L35" s="41" t="str">
        <f>_xlfn.CONCAT(Table13413[[#This Row],[PATH]],Table13413[[#This Row],[Tag Path Addition '[EQUIP']]])</f>
        <v>[default]SPG/Line 2/Liquid/L2XV_06/L2XV_06_ZSC_1316/ALM/Equip_Description</v>
      </c>
      <c r="M35" t="s">
        <v>495</v>
      </c>
      <c r="N35" t="s">
        <v>154</v>
      </c>
    </row>
    <row r="36" spans="1:14" x14ac:dyDescent="0.25">
      <c r="A36" t="s">
        <v>5</v>
      </c>
      <c r="B36" t="s">
        <v>138</v>
      </c>
      <c r="C36">
        <v>52</v>
      </c>
      <c r="D36" s="8" t="s">
        <v>37</v>
      </c>
      <c r="E36" s="8" t="str">
        <f>CONCATENATE(Table13413[[#This Row],[WINDOWS]],"_",Table13413[[#This Row],[Alarm_Name]])</f>
        <v>Line1_Liquid_Coded Alarm Triangle Individual 18</v>
      </c>
      <c r="F36" s="8" t="str">
        <f>_xlfn.CONCAT(LEFT(A36,5),MID(A36,6,4),"-",COUNTIF($A$2:A36,A36))</f>
        <v>Line1_Liq-35</v>
      </c>
      <c r="G36" t="s">
        <v>474</v>
      </c>
      <c r="H36" s="41" t="str">
        <f>Table13413[[#Headers],[/Fault_Description]]</f>
        <v>/Fault_Description</v>
      </c>
      <c r="I36" s="41" t="str">
        <f>_xlfn.CONCAT(Table13413[[#This Row],[PATH]],Table13413[[#This Row],[Tag Path Addition '[Fault']]])</f>
        <v>[default]SPG/Line 2/Liquid/L2XV_06/L2XV_06_ZSO_1316/ALM/Fault_Description</v>
      </c>
      <c r="J36" t="s">
        <v>242</v>
      </c>
      <c r="K36" s="41" t="str">
        <f>Table13413[[#Headers],[/Equip_Description]]</f>
        <v>/Equip_Description</v>
      </c>
      <c r="L36" s="41" t="str">
        <f>_xlfn.CONCAT(Table13413[[#This Row],[PATH]],Table13413[[#This Row],[Tag Path Addition '[EQUIP']]])</f>
        <v>[default]SPG/Line 2/Liquid/L2XV_06/L2XV_06_ZSO_1316/ALM/Equip_Description</v>
      </c>
      <c r="M36" t="s">
        <v>495</v>
      </c>
      <c r="N36" t="s">
        <v>154</v>
      </c>
    </row>
    <row r="37" spans="1:14" x14ac:dyDescent="0.25">
      <c r="A37" t="s">
        <v>5</v>
      </c>
      <c r="B37" t="s">
        <v>138</v>
      </c>
      <c r="C37">
        <v>52</v>
      </c>
      <c r="D37" s="8" t="s">
        <v>33</v>
      </c>
      <c r="E37" s="8" t="str">
        <f>CONCATENATE(Table13413[[#This Row],[WINDOWS]],"_",Table13413[[#This Row],[Alarm_Name]])</f>
        <v>Line1_Liquid_Coded Alarm Triangle Individual 17</v>
      </c>
      <c r="F37" s="8" t="str">
        <f>_xlfn.CONCAT(LEFT(A37,5),MID(A37,6,4),"-",COUNTIF($A$2:A37,A37))</f>
        <v>Line1_Liq-36</v>
      </c>
      <c r="G37" t="s">
        <v>475</v>
      </c>
      <c r="H37" s="41" t="str">
        <f>Table13413[[#Headers],[/Fault_Description]]</f>
        <v>/Fault_Description</v>
      </c>
      <c r="I37" s="41" t="str">
        <f>_xlfn.CONCAT(Table13413[[#This Row],[PATH]],Table13413[[#This Row],[Tag Path Addition '[Fault']]])</f>
        <v>[default]SPG/Line 1/Liquid/L1XV_06/L1XV_06_ZSC_0709/ALM/Fault_Description</v>
      </c>
      <c r="J37" t="s">
        <v>244</v>
      </c>
      <c r="K37" s="41" t="str">
        <f>Table13413[[#Headers],[/Equip_Description]]</f>
        <v>/Equip_Description</v>
      </c>
      <c r="L37" s="41" t="str">
        <f>_xlfn.CONCAT(Table13413[[#This Row],[PATH]],Table13413[[#This Row],[Tag Path Addition '[EQUIP']]])</f>
        <v>[default]SPG/Line 1/Liquid/L1XV_06/L1XV_06_ZSC_0709/ALM/Equip_Description</v>
      </c>
      <c r="M37" t="s">
        <v>495</v>
      </c>
      <c r="N37" t="s">
        <v>154</v>
      </c>
    </row>
    <row r="38" spans="1:14" x14ac:dyDescent="0.25">
      <c r="A38" t="s">
        <v>5</v>
      </c>
      <c r="B38" t="s">
        <v>138</v>
      </c>
      <c r="C38">
        <v>52</v>
      </c>
      <c r="D38" s="8" t="s">
        <v>32</v>
      </c>
      <c r="E38" s="8" t="str">
        <f>CONCATENATE(Table13413[[#This Row],[WINDOWS]],"_",Table13413[[#This Row],[Alarm_Name]])</f>
        <v>Line1_Liquid_Coded Alarm Triangle Individual 16</v>
      </c>
      <c r="F38" s="8" t="str">
        <f>_xlfn.CONCAT(LEFT(A38,5),MID(A38,6,4),"-",COUNTIF($A$2:A38,A38))</f>
        <v>Line1_Liq-37</v>
      </c>
      <c r="G38" t="s">
        <v>476</v>
      </c>
      <c r="H38" s="41" t="str">
        <f>Table13413[[#Headers],[/Fault_Description]]</f>
        <v>/Fault_Description</v>
      </c>
      <c r="I38" s="41" t="str">
        <f>_xlfn.CONCAT(Table13413[[#This Row],[PATH]],Table13413[[#This Row],[Tag Path Addition '[Fault']]])</f>
        <v>[default]SPG/Line 1/Liquid/L1XV_06/L1XV_06_ZSO_0709/ALM/Fault_Description</v>
      </c>
      <c r="J38" t="s">
        <v>242</v>
      </c>
      <c r="K38" s="41" t="str">
        <f>Table13413[[#Headers],[/Equip_Description]]</f>
        <v>/Equip_Description</v>
      </c>
      <c r="L38" s="41" t="str">
        <f>_xlfn.CONCAT(Table13413[[#This Row],[PATH]],Table13413[[#This Row],[Tag Path Addition '[EQUIP']]])</f>
        <v>[default]SPG/Line 1/Liquid/L1XV_06/L1XV_06_ZSO_0709/ALM/Equip_Description</v>
      </c>
      <c r="M38" t="s">
        <v>495</v>
      </c>
      <c r="N38" t="s">
        <v>154</v>
      </c>
    </row>
    <row r="39" spans="1:14" x14ac:dyDescent="0.25">
      <c r="A39" t="s">
        <v>5</v>
      </c>
      <c r="B39" t="s">
        <v>138</v>
      </c>
      <c r="C39">
        <v>52</v>
      </c>
      <c r="D39" s="8" t="s">
        <v>44</v>
      </c>
      <c r="E39" s="8" t="str">
        <f>CONCATENATE(Table13413[[#This Row],[WINDOWS]],"_",Table13413[[#This Row],[Alarm_Name]])</f>
        <v>Line1_Liquid_Coded Alarm Triangle Individual 25</v>
      </c>
      <c r="F39" s="8" t="str">
        <f>_xlfn.CONCAT(LEFT(A39,5),MID(A39,6,4),"-",COUNTIF($A$2:A39,A39))</f>
        <v>Line1_Liq-38</v>
      </c>
      <c r="G39" t="s">
        <v>477</v>
      </c>
      <c r="H39" s="41" t="str">
        <f>Table13413[[#Headers],[/Fault_Description]]</f>
        <v>/Fault_Description</v>
      </c>
      <c r="I39" s="41" t="str">
        <f>_xlfn.CONCAT(Table13413[[#This Row],[PATH]],Table13413[[#This Row],[Tag Path Addition '[Fault']]])</f>
        <v>[default]SPG/Liquid and Dust Collection/Liquid and Truck Unload/Liquid Resin/C9P_02/C9P_02_VFD/COMM/Fault/ALM/Fault_Description</v>
      </c>
      <c r="J39" t="s">
        <v>233</v>
      </c>
      <c r="K39" s="41" t="str">
        <f>Table13413[[#Headers],[/Equip_Description]]</f>
        <v>/Equip_Description</v>
      </c>
      <c r="L39" s="41" t="str">
        <f>_xlfn.CONCAT(Table13413[[#This Row],[PATH]],Table13413[[#This Row],[Tag Path Addition '[EQUIP']]])</f>
        <v>[default]SPG/Liquid and Dust Collection/Liquid and Truck Unload/Liquid Resin/C9P_02/C9P_02_VFD/COMM/Fault/ALM/Equip_Description</v>
      </c>
      <c r="M39" t="s">
        <v>504</v>
      </c>
      <c r="N39" t="s">
        <v>154</v>
      </c>
    </row>
    <row r="40" spans="1:14" x14ac:dyDescent="0.25">
      <c r="A40" t="s">
        <v>5</v>
      </c>
      <c r="B40" t="s">
        <v>138</v>
      </c>
      <c r="C40">
        <v>52</v>
      </c>
      <c r="D40" s="8" t="s">
        <v>43</v>
      </c>
      <c r="E40" s="8" t="str">
        <f>CONCATENATE(Table13413[[#This Row],[WINDOWS]],"_",Table13413[[#This Row],[Alarm_Name]])</f>
        <v>Line1_Liquid_Coded Alarm Triangle Individual 24</v>
      </c>
      <c r="F40" s="8" t="str">
        <f>_xlfn.CONCAT(LEFT(A40,5),MID(A40,6,4),"-",COUNTIF($A$2:A40,A40))</f>
        <v>Line1_Liq-39</v>
      </c>
      <c r="G40" t="s">
        <v>478</v>
      </c>
      <c r="H40" s="41" t="str">
        <f>Table13413[[#Headers],[/Fault_Description]]</f>
        <v>/Fault_Description</v>
      </c>
      <c r="I40" s="41" t="str">
        <f>_xlfn.CONCAT(Table13413[[#This Row],[PATH]],Table13413[[#This Row],[Tag Path Addition '[Fault']]])</f>
        <v>[default]SPG/Liquid and Dust Collection/Liquid and Truck Unload/Liquid Resin/C9P_02/C9P_02_VFD/VFD_FLT/Fault/ALM/Fault_Description</v>
      </c>
      <c r="J40" t="s">
        <v>231</v>
      </c>
      <c r="K40" s="41" t="str">
        <f>Table13413[[#Headers],[/Equip_Description]]</f>
        <v>/Equip_Description</v>
      </c>
      <c r="L40" s="41" t="str">
        <f>_xlfn.CONCAT(Table13413[[#This Row],[PATH]],Table13413[[#This Row],[Tag Path Addition '[EQUIP']]])</f>
        <v>[default]SPG/Liquid and Dust Collection/Liquid and Truck Unload/Liquid Resin/C9P_02/C9P_02_VFD/VFD_FLT/Fault/ALM/Equip_Description</v>
      </c>
      <c r="M40" t="s">
        <v>504</v>
      </c>
      <c r="N40" t="s">
        <v>154</v>
      </c>
    </row>
    <row r="41" spans="1:14" x14ac:dyDescent="0.25">
      <c r="A41" t="s">
        <v>5</v>
      </c>
      <c r="B41" t="s">
        <v>138</v>
      </c>
      <c r="C41">
        <v>52</v>
      </c>
      <c r="D41" s="8" t="s">
        <v>42</v>
      </c>
      <c r="E41" s="8" t="str">
        <f>CONCATENATE(Table13413[[#This Row],[WINDOWS]],"_",Table13413[[#This Row],[Alarm_Name]])</f>
        <v>Line1_Liquid_Coded Alarm Triangle Individual 23</v>
      </c>
      <c r="F41" s="8" t="str">
        <f>_xlfn.CONCAT(LEFT(A41,5),MID(A41,6,4),"-",COUNTIF($A$2:A41,A41))</f>
        <v>Line1_Liq-40</v>
      </c>
      <c r="G41" t="s">
        <v>479</v>
      </c>
      <c r="H41" s="41" t="str">
        <f>Table13413[[#Headers],[/Fault_Description]]</f>
        <v>/Fault_Description</v>
      </c>
      <c r="I41" s="41" t="str">
        <f>_xlfn.CONCAT(Table13413[[#This Row],[PATH]],Table13413[[#This Row],[Tag Path Addition '[Fault']]])</f>
        <v>[default]SPG/Liquid and Dust Collection/Liquid and Truck Unload/Liquid Resin/C9P_02/C9P_02_VFD/AMP/LOALM/Fault_Description</v>
      </c>
      <c r="J41" t="s">
        <v>490</v>
      </c>
      <c r="K41" s="41" t="str">
        <f>Table13413[[#Headers],[/Equip_Description]]</f>
        <v>/Equip_Description</v>
      </c>
      <c r="L41" s="41" t="str">
        <f>_xlfn.CONCAT(Table13413[[#This Row],[PATH]],Table13413[[#This Row],[Tag Path Addition '[EQUIP']]])</f>
        <v>[default]SPG/Liquid and Dust Collection/Liquid and Truck Unload/Liquid Resin/C9P_02/C9P_02_VFD/AMP/LOALM/Equip_Description</v>
      </c>
      <c r="M41" t="s">
        <v>504</v>
      </c>
      <c r="N41" t="s">
        <v>154</v>
      </c>
    </row>
    <row r="42" spans="1:14" x14ac:dyDescent="0.25">
      <c r="A42" t="s">
        <v>5</v>
      </c>
      <c r="B42" t="s">
        <v>138</v>
      </c>
      <c r="C42">
        <v>52</v>
      </c>
      <c r="D42" s="8" t="s">
        <v>41</v>
      </c>
      <c r="E42" s="8" t="str">
        <f>CONCATENATE(Table13413[[#This Row],[WINDOWS]],"_",Table13413[[#This Row],[Alarm_Name]])</f>
        <v>Line1_Liquid_Coded Alarm Triangle Individual 22</v>
      </c>
      <c r="F42" s="8" t="str">
        <f>_xlfn.CONCAT(LEFT(A42,5),MID(A42,6,4),"-",COUNTIF($A$2:A42,A42))</f>
        <v>Line1_Liq-41</v>
      </c>
      <c r="G42" t="s">
        <v>480</v>
      </c>
      <c r="H42" s="41" t="str">
        <f>Table13413[[#Headers],[/Fault_Description]]</f>
        <v>/Fault_Description</v>
      </c>
      <c r="I42" s="41" t="str">
        <f>_xlfn.CONCAT(Table13413[[#This Row],[PATH]],Table13413[[#This Row],[Tag Path Addition '[Fault']]])</f>
        <v>[default]SPG/Liquid and Dust Collection/Liquid and Truck Unload/Liquid Resin/C9P_02/C9P_02_VFD/AMP/HIALM/Fault_Description</v>
      </c>
      <c r="J42" t="s">
        <v>491</v>
      </c>
      <c r="K42" s="41" t="str">
        <f>Table13413[[#Headers],[/Equip_Description]]</f>
        <v>/Equip_Description</v>
      </c>
      <c r="L42" s="41" t="str">
        <f>_xlfn.CONCAT(Table13413[[#This Row],[PATH]],Table13413[[#This Row],[Tag Path Addition '[EQUIP']]])</f>
        <v>[default]SPG/Liquid and Dust Collection/Liquid and Truck Unload/Liquid Resin/C9P_02/C9P_02_VFD/AMP/HIALM/Equip_Description</v>
      </c>
      <c r="M42" t="s">
        <v>504</v>
      </c>
      <c r="N42" t="s">
        <v>154</v>
      </c>
    </row>
    <row r="43" spans="1:14" x14ac:dyDescent="0.25">
      <c r="A43" t="s">
        <v>5</v>
      </c>
      <c r="B43" t="s">
        <v>138</v>
      </c>
      <c r="C43">
        <v>52</v>
      </c>
      <c r="D43" s="8" t="s">
        <v>40</v>
      </c>
      <c r="E43" s="8" t="str">
        <f>CONCATENATE(Table13413[[#This Row],[WINDOWS]],"_",Table13413[[#This Row],[Alarm_Name]])</f>
        <v>Line1_Liquid_Coded Alarm Triangle Individual 21</v>
      </c>
      <c r="F43" s="8" t="str">
        <f>_xlfn.CONCAT(LEFT(A43,5),MID(A43,6,4),"-",COUNTIF($A$2:A43,A43))</f>
        <v>Line1_Liq-42</v>
      </c>
      <c r="G43" t="s">
        <v>481</v>
      </c>
      <c r="H43" s="41" t="str">
        <f>Table13413[[#Headers],[/Fault_Description]]</f>
        <v>/Fault_Description</v>
      </c>
      <c r="I43" s="41" t="str">
        <f>_xlfn.CONCAT(Table13413[[#This Row],[PATH]],Table13413[[#This Row],[Tag Path Addition '[Fault']]])</f>
        <v>[default]SPG/Liquid and Dust Collection/Liquid and Truck Unload/Liquid Resin/C9P_02/C9P_02_VFD/MCY/ALM/Fault_Description</v>
      </c>
      <c r="J43" t="s">
        <v>166</v>
      </c>
      <c r="K43" s="41" t="str">
        <f>Table13413[[#Headers],[/Equip_Description]]</f>
        <v>/Equip_Description</v>
      </c>
      <c r="L43" s="41" t="str">
        <f>_xlfn.CONCAT(Table13413[[#This Row],[PATH]],Table13413[[#This Row],[Tag Path Addition '[EQUIP']]])</f>
        <v>[default]SPG/Liquid and Dust Collection/Liquid and Truck Unload/Liquid Resin/C9P_02/C9P_02_VFD/MCY/ALM/Equip_Description</v>
      </c>
      <c r="M43" t="s">
        <v>504</v>
      </c>
      <c r="N43" t="s">
        <v>154</v>
      </c>
    </row>
    <row r="44" spans="1:14" x14ac:dyDescent="0.25">
      <c r="A44" t="s">
        <v>5</v>
      </c>
      <c r="B44" t="s">
        <v>138</v>
      </c>
      <c r="C44">
        <v>52</v>
      </c>
      <c r="D44" s="8" t="s">
        <v>29</v>
      </c>
      <c r="E44" s="8" t="str">
        <f>CONCATENATE(Table13413[[#This Row],[WINDOWS]],"_",Table13413[[#This Row],[Alarm_Name]])</f>
        <v>Line1_Liquid_Coded Alarm Triangle Individual 13</v>
      </c>
      <c r="F44" s="8" t="str">
        <f>_xlfn.CONCAT(LEFT(A44,5),MID(A44,6,4),"-",COUNTIF($A$2:A44,A44))</f>
        <v>Line1_Liq-43</v>
      </c>
      <c r="G44" t="s">
        <v>482</v>
      </c>
      <c r="H44" s="41" t="str">
        <f>Table13413[[#Headers],[/Fault_Description]]</f>
        <v>/Fault_Description</v>
      </c>
      <c r="I44" s="41" t="str">
        <f>_xlfn.CONCAT(Table13413[[#This Row],[PATH]],Table13413[[#This Row],[Tag Path Addition '[Fault']]])</f>
        <v>[default]SPG/Liquid and Dust Collection/Liquid and Truck Unload/Liquid Resin/C9P_06/C9P_06_VFD/VFD_FLT/Fault/ALM/Fault_Description</v>
      </c>
      <c r="J44" t="s">
        <v>231</v>
      </c>
      <c r="K44" s="41" t="str">
        <f>Table13413[[#Headers],[/Equip_Description]]</f>
        <v>/Equip_Description</v>
      </c>
      <c r="L44" s="41" t="str">
        <f>_xlfn.CONCAT(Table13413[[#This Row],[PATH]],Table13413[[#This Row],[Tag Path Addition '[EQUIP']]])</f>
        <v>[default]SPG/Liquid and Dust Collection/Liquid and Truck Unload/Liquid Resin/C9P_06/C9P_06_VFD/VFD_FLT/Fault/ALM/Equip_Description</v>
      </c>
      <c r="M44" t="s">
        <v>503</v>
      </c>
      <c r="N44" t="s">
        <v>154</v>
      </c>
    </row>
    <row r="45" spans="1:14" x14ac:dyDescent="0.25">
      <c r="A45" t="s">
        <v>5</v>
      </c>
      <c r="B45" t="s">
        <v>138</v>
      </c>
      <c r="C45">
        <v>52</v>
      </c>
      <c r="D45" s="8" t="s">
        <v>28</v>
      </c>
      <c r="E45" s="8" t="str">
        <f>CONCATENATE(Table13413[[#This Row],[WINDOWS]],"_",Table13413[[#This Row],[Alarm_Name]])</f>
        <v>Line1_Liquid_Coded Alarm Triangle Individual 12</v>
      </c>
      <c r="F45" s="8" t="str">
        <f>_xlfn.CONCAT(LEFT(A45,5),MID(A45,6,4),"-",COUNTIF($A$2:A45,A45))</f>
        <v>Line1_Liq-44</v>
      </c>
      <c r="G45" t="s">
        <v>483</v>
      </c>
      <c r="H45" s="41" t="str">
        <f>Table13413[[#Headers],[/Fault_Description]]</f>
        <v>/Fault_Description</v>
      </c>
      <c r="I45" s="41" t="str">
        <f>_xlfn.CONCAT(Table13413[[#This Row],[PATH]],Table13413[[#This Row],[Tag Path Addition '[Fault']]])</f>
        <v>[default]SPG/Liquid and Dust Collection/Liquid and Truck Unload/Liquid Resin/C9P_06/C9P_06_VFD/COMM/Fault/ALM/Fault_Description</v>
      </c>
      <c r="J45" t="s">
        <v>233</v>
      </c>
      <c r="K45" s="41" t="str">
        <f>Table13413[[#Headers],[/Equip_Description]]</f>
        <v>/Equip_Description</v>
      </c>
      <c r="L45" s="41" t="str">
        <f>_xlfn.CONCAT(Table13413[[#This Row],[PATH]],Table13413[[#This Row],[Tag Path Addition '[EQUIP']]])</f>
        <v>[default]SPG/Liquid and Dust Collection/Liquid and Truck Unload/Liquid Resin/C9P_06/C9P_06_VFD/COMM/Fault/ALM/Equip_Description</v>
      </c>
      <c r="M45" t="s">
        <v>503</v>
      </c>
      <c r="N45" t="s">
        <v>154</v>
      </c>
    </row>
    <row r="46" spans="1:14" x14ac:dyDescent="0.25">
      <c r="A46" t="s">
        <v>5</v>
      </c>
      <c r="B46" t="s">
        <v>138</v>
      </c>
      <c r="C46">
        <v>52</v>
      </c>
      <c r="D46" s="8" t="s">
        <v>27</v>
      </c>
      <c r="E46" s="8" t="str">
        <f>CONCATENATE(Table13413[[#This Row],[WINDOWS]],"_",Table13413[[#This Row],[Alarm_Name]])</f>
        <v>Line1_Liquid_Coded Alarm Triangle Individual 11</v>
      </c>
      <c r="F46" s="8" t="str">
        <f>_xlfn.CONCAT(LEFT(A46,5),MID(A46,6,4),"-",COUNTIF($A$2:A46,A46))</f>
        <v>Line1_Liq-45</v>
      </c>
      <c r="G46" t="s">
        <v>484</v>
      </c>
      <c r="H46" s="41" t="str">
        <f>Table13413[[#Headers],[/Fault_Description]]</f>
        <v>/Fault_Description</v>
      </c>
      <c r="I46" s="41" t="str">
        <f>_xlfn.CONCAT(Table13413[[#This Row],[PATH]],Table13413[[#This Row],[Tag Path Addition '[Fault']]])</f>
        <v>[default]SPG/Liquid and Dust Collection/Liquid and Truck Unload/Liquid Resin/C9P_06/C9P_06_VFD/MCY/ALM/Fault_Description</v>
      </c>
      <c r="J46" t="s">
        <v>166</v>
      </c>
      <c r="K46" s="41" t="str">
        <f>Table13413[[#Headers],[/Equip_Description]]</f>
        <v>/Equip_Description</v>
      </c>
      <c r="L46" s="41" t="str">
        <f>_xlfn.CONCAT(Table13413[[#This Row],[PATH]],Table13413[[#This Row],[Tag Path Addition '[EQUIP']]])</f>
        <v>[default]SPG/Liquid and Dust Collection/Liquid and Truck Unload/Liquid Resin/C9P_06/C9P_06_VFD/MCY/ALM/Equip_Description</v>
      </c>
      <c r="M46" t="s">
        <v>503</v>
      </c>
      <c r="N46" t="s">
        <v>154</v>
      </c>
    </row>
    <row r="47" spans="1:14" x14ac:dyDescent="0.25">
      <c r="A47" t="s">
        <v>5</v>
      </c>
      <c r="B47" t="s">
        <v>138</v>
      </c>
      <c r="C47">
        <v>52</v>
      </c>
      <c r="D47" s="8" t="s">
        <v>24</v>
      </c>
      <c r="E47" s="8" t="str">
        <f>CONCATENATE(Table13413[[#This Row],[WINDOWS]],"_",Table13413[[#This Row],[Alarm_Name]])</f>
        <v>Line1_Liquid_Coded Alarm Triangle Individual 8</v>
      </c>
      <c r="F47" s="8" t="str">
        <f>_xlfn.CONCAT(LEFT(A47,5),MID(A47,6,4),"-",COUNTIF($A$2:A47,A47))</f>
        <v>Line1_Liq-46</v>
      </c>
      <c r="G47" t="s">
        <v>485</v>
      </c>
      <c r="H47" s="41" t="str">
        <f>Table13413[[#Headers],[/Fault_Description]]</f>
        <v>/Fault_Description</v>
      </c>
      <c r="I47" s="41" t="str">
        <f>_xlfn.CONCAT(Table13413[[#This Row],[PATH]],Table13413[[#This Row],[Tag Path Addition '[Fault']]])</f>
        <v>[default]SPG/Liquid and Dust Collection/Liquid and Truck Unload/Liquid Resin/C9XV_08/C9XV_08_ZSC_0105/ALM/Fault_Description</v>
      </c>
      <c r="J47" t="s">
        <v>244</v>
      </c>
      <c r="K47" s="41" t="str">
        <f>Table13413[[#Headers],[/Equip_Description]]</f>
        <v>/Equip_Description</v>
      </c>
      <c r="L47" s="41" t="str">
        <f>_xlfn.CONCAT(Table13413[[#This Row],[PATH]],Table13413[[#This Row],[Tag Path Addition '[EQUIP']]])</f>
        <v>[default]SPG/Liquid and Dust Collection/Liquid and Truck Unload/Liquid Resin/C9XV_08/C9XV_08_ZSC_0105/ALM/Equip_Description</v>
      </c>
      <c r="M47" t="s">
        <v>505</v>
      </c>
      <c r="N47" t="s">
        <v>154</v>
      </c>
    </row>
    <row r="48" spans="1:14" x14ac:dyDescent="0.25">
      <c r="A48" t="s">
        <v>5</v>
      </c>
      <c r="B48" t="s">
        <v>138</v>
      </c>
      <c r="C48">
        <v>52</v>
      </c>
      <c r="D48" s="8" t="s">
        <v>23</v>
      </c>
      <c r="E48" s="8" t="str">
        <f>CONCATENATE(Table13413[[#This Row],[WINDOWS]],"_",Table13413[[#This Row],[Alarm_Name]])</f>
        <v>Line1_Liquid_Coded Alarm Triangle Individual 7</v>
      </c>
      <c r="F48" s="8" t="str">
        <f>_xlfn.CONCAT(LEFT(A48,5),MID(A48,6,4),"-",COUNTIF($A$2:A48,A48))</f>
        <v>Line1_Liq-47</v>
      </c>
      <c r="G48" t="s">
        <v>486</v>
      </c>
      <c r="H48" s="41" t="str">
        <f>Table13413[[#Headers],[/Fault_Description]]</f>
        <v>/Fault_Description</v>
      </c>
      <c r="I48" s="41" t="str">
        <f>_xlfn.CONCAT(Table13413[[#This Row],[PATH]],Table13413[[#This Row],[Tag Path Addition '[Fault']]])</f>
        <v>[default]SPG/Liquid and Dust Collection/Liquid and Truck Unload/Liquid Resin/C9XV_08/C9XV_08_ZSO_0105/ALM/Fault_Description</v>
      </c>
      <c r="J48" t="s">
        <v>242</v>
      </c>
      <c r="K48" s="41" t="str">
        <f>Table13413[[#Headers],[/Equip_Description]]</f>
        <v>/Equip_Description</v>
      </c>
      <c r="L48" s="41" t="str">
        <f>_xlfn.CONCAT(Table13413[[#This Row],[PATH]],Table13413[[#This Row],[Tag Path Addition '[EQUIP']]])</f>
        <v>[default]SPG/Liquid and Dust Collection/Liquid and Truck Unload/Liquid Resin/C9XV_08/C9XV_08_ZSO_0105/ALM/Equip_Description</v>
      </c>
      <c r="M48" t="s">
        <v>505</v>
      </c>
      <c r="N48" t="s">
        <v>154</v>
      </c>
    </row>
    <row r="49" spans="1:14" x14ac:dyDescent="0.25">
      <c r="A49" t="s">
        <v>5</v>
      </c>
      <c r="B49" t="s">
        <v>138</v>
      </c>
      <c r="C49">
        <v>52</v>
      </c>
      <c r="D49" s="8" t="s">
        <v>21</v>
      </c>
      <c r="E49" s="8" t="str">
        <f>CONCATENATE(Table13413[[#This Row],[WINDOWS]],"_",Table13413[[#This Row],[Alarm_Name]])</f>
        <v>Line1_Liquid_Coded Alarm Triangle Individual 6</v>
      </c>
      <c r="F49" s="8" t="str">
        <f>_xlfn.CONCAT(LEFT(A49,5),MID(A49,6,4),"-",COUNTIF($A$2:A49,A49))</f>
        <v>Line1_Liq-48</v>
      </c>
      <c r="G49" t="s">
        <v>487</v>
      </c>
      <c r="H49" s="41" t="str">
        <f>Table13413[[#Headers],[/Fault_Description]]</f>
        <v>/Fault_Description</v>
      </c>
      <c r="I49" s="41" t="str">
        <f>_xlfn.CONCAT(Table13413[[#This Row],[PATH]],Table13413[[#This Row],[Tag Path Addition '[Fault']]])</f>
        <v>[default]SPG/Liquid and Dust Collection/Liquid and Truck Unload/Liquid Resin/C9XV_02/C9XV_02_ZSO_0102/ALM/Fault_Description</v>
      </c>
      <c r="J49" t="s">
        <v>242</v>
      </c>
      <c r="K49" s="41" t="str">
        <f>Table13413[[#Headers],[/Equip_Description]]</f>
        <v>/Equip_Description</v>
      </c>
      <c r="L49" s="41" t="str">
        <f>_xlfn.CONCAT(Table13413[[#This Row],[PATH]],Table13413[[#This Row],[Tag Path Addition '[EQUIP']]])</f>
        <v>[default]SPG/Liquid and Dust Collection/Liquid and Truck Unload/Liquid Resin/C9XV_02/C9XV_02_ZSO_0102/ALM/Equip_Description</v>
      </c>
      <c r="M49" t="s">
        <v>506</v>
      </c>
      <c r="N49" t="s">
        <v>154</v>
      </c>
    </row>
    <row r="50" spans="1:14" x14ac:dyDescent="0.25">
      <c r="A50" t="s">
        <v>5</v>
      </c>
      <c r="B50" t="s">
        <v>138</v>
      </c>
      <c r="C50">
        <v>52</v>
      </c>
      <c r="D50" s="8" t="s">
        <v>15</v>
      </c>
      <c r="E50" s="8" t="str">
        <f>CONCATENATE(Table13413[[#This Row],[WINDOWS]],"_",Table13413[[#This Row],[Alarm_Name]])</f>
        <v>Line1_Liquid_Coded Alarm Triangle Individual 5</v>
      </c>
      <c r="F50" s="8" t="str">
        <f>_xlfn.CONCAT(LEFT(A50,5),MID(A50,6,4),"-",COUNTIF($A$2:A50,A50))</f>
        <v>Line1_Liq-49</v>
      </c>
      <c r="G50" t="s">
        <v>488</v>
      </c>
      <c r="H50" s="41" t="str">
        <f>Table13413[[#Headers],[/Fault_Description]]</f>
        <v>/Fault_Description</v>
      </c>
      <c r="I50" s="41" t="str">
        <f>_xlfn.CONCAT(Table13413[[#This Row],[PATH]],Table13413[[#This Row],[Tag Path Addition '[Fault']]])</f>
        <v>[default]SPG/Liquid and Dust Collection/Liquid and Truck Unload/Liquid Resin/C9XV_02/C9XV_02_ZSC_0102/ALM/Fault_Description</v>
      </c>
      <c r="J50" t="s">
        <v>244</v>
      </c>
      <c r="K50" s="41" t="str">
        <f>Table13413[[#Headers],[/Equip_Description]]</f>
        <v>/Equip_Description</v>
      </c>
      <c r="L50" s="41" t="str">
        <f>_xlfn.CONCAT(Table13413[[#This Row],[PATH]],Table13413[[#This Row],[Tag Path Addition '[EQUIP']]])</f>
        <v>[default]SPG/Liquid and Dust Collection/Liquid and Truck Unload/Liquid Resin/C9XV_02/C9XV_02_ZSC_0102/ALM/Equip_Description</v>
      </c>
      <c r="M50" t="s">
        <v>506</v>
      </c>
      <c r="N50" t="s">
        <v>154</v>
      </c>
    </row>
    <row r="51" spans="1:14" x14ac:dyDescent="0.25">
      <c r="A51" t="s">
        <v>5</v>
      </c>
      <c r="B51" t="s">
        <v>138</v>
      </c>
      <c r="C51">
        <v>52</v>
      </c>
      <c r="D51" s="8" t="s">
        <v>75</v>
      </c>
      <c r="E51" s="8" t="str">
        <f>CONCATENATE(Table13413[[#This Row],[WINDOWS]],"_",Table13413[[#This Row],[Alarm_Name]])</f>
        <v>Line1_Liquid_Coded Alarm Triangle Individual 58</v>
      </c>
      <c r="F51" s="8" t="str">
        <f>_xlfn.CONCAT(LEFT(A51,5),MID(A51,6,4),"-",COUNTIF($A$2:A51,A51))</f>
        <v>Line1_Liq-50</v>
      </c>
      <c r="G51" t="s">
        <v>226</v>
      </c>
      <c r="H51" s="41" t="str">
        <f>Table13413[[#Headers],[/Fault_Description]]</f>
        <v>/Fault_Description</v>
      </c>
      <c r="I51" s="41" t="str">
        <f>_xlfn.CONCAT(Table13413[[#This Row],[PATH]],Table13413[[#This Row],[Tag Path Addition '[Fault']]])</f>
        <v>[default]SPG/Line 1/L1CP_01/L1CP_01_JL_01/ALM/Fault_Description</v>
      </c>
      <c r="J51" t="s">
        <v>189</v>
      </c>
      <c r="K51" s="41" t="str">
        <f>Table13413[[#Headers],[/Equip_Description]]</f>
        <v>/Equip_Description</v>
      </c>
      <c r="L51" s="41" t="str">
        <f>_xlfn.CONCAT(Table13413[[#This Row],[PATH]],Table13413[[#This Row],[Tag Path Addition '[EQUIP']]])</f>
        <v>[default]SPG/Line 1/L1CP_01/L1CP_01_JL_01/ALM/Equip_Description</v>
      </c>
      <c r="N51" t="s">
        <v>154</v>
      </c>
    </row>
    <row r="52" spans="1:14" x14ac:dyDescent="0.25">
      <c r="A52" t="s">
        <v>5</v>
      </c>
      <c r="B52" t="s">
        <v>138</v>
      </c>
      <c r="C52">
        <v>52</v>
      </c>
      <c r="D52" s="8" t="s">
        <v>74</v>
      </c>
      <c r="E52" s="8" t="str">
        <f>CONCATENATE(Table13413[[#This Row],[WINDOWS]],"_",Table13413[[#This Row],[Alarm_Name]])</f>
        <v>Line1_Liquid_Coded Alarm Triangle Individual 57</v>
      </c>
      <c r="F52" s="8" t="str">
        <f>_xlfn.CONCAT(LEFT(A52,5),MID(A52,6,4),"-",COUNTIF($A$2:A52,A52))</f>
        <v>Line1_Liq-51</v>
      </c>
      <c r="G52" t="s">
        <v>225</v>
      </c>
      <c r="H52" s="41" t="str">
        <f>Table13413[[#Headers],[/Fault_Description]]</f>
        <v>/Fault_Description</v>
      </c>
      <c r="I52" s="41" t="str">
        <f>_xlfn.CONCAT(Table13413[[#This Row],[PATH]],Table13413[[#This Row],[Tag Path Addition '[Fault']]])</f>
        <v>[default]SPG/Line 1/L1CP_03/L1CP_03_HBS_01/ALM/Fault_Description</v>
      </c>
      <c r="J52" t="s">
        <v>190</v>
      </c>
      <c r="K52" s="41" t="str">
        <f>Table13413[[#Headers],[/Equip_Description]]</f>
        <v>/Equip_Description</v>
      </c>
      <c r="L52" s="41" t="str">
        <f>_xlfn.CONCAT(Table13413[[#This Row],[PATH]],Table13413[[#This Row],[Tag Path Addition '[EQUIP']]])</f>
        <v>[default]SPG/Line 1/L1CP_03/L1CP_03_HBS_01/ALM/Equip_Description</v>
      </c>
      <c r="M52" t="s">
        <v>229</v>
      </c>
      <c r="N52" t="s">
        <v>154</v>
      </c>
    </row>
    <row r="53" spans="1:14" x14ac:dyDescent="0.25">
      <c r="A53" t="s">
        <v>5</v>
      </c>
      <c r="B53" t="s">
        <v>138</v>
      </c>
      <c r="C53">
        <v>52</v>
      </c>
      <c r="D53" s="8" t="s">
        <v>63</v>
      </c>
      <c r="E53" s="8" t="str">
        <f>CONCATENATE(Table13413[[#This Row],[WINDOWS]],"_",Table13413[[#This Row],[Alarm_Name]])</f>
        <v>Line1_Liquid_Coded Alarm Triangle Individual 46</v>
      </c>
      <c r="F53" s="8" t="str">
        <f>_xlfn.CONCAT(LEFT(A53,5),MID(A53,6,4),"-",COUNTIF($A$2:A53,A53))</f>
        <v>Line1_Liq-52</v>
      </c>
      <c r="G53" t="s">
        <v>224</v>
      </c>
      <c r="H53" s="41" t="str">
        <f>Table13413[[#Headers],[/Fault_Description]]</f>
        <v>/Fault_Description</v>
      </c>
      <c r="I53" s="41" t="str">
        <f>_xlfn.CONCAT(Table13413[[#This Row],[PATH]],Table13413[[#This Row],[Tag Path Addition '[Fault']]])</f>
        <v>[default]SPG/Line 1/L1CP_01/L1CP_01_HBS_01/ALM/Fault_Description</v>
      </c>
      <c r="J53" t="s">
        <v>190</v>
      </c>
      <c r="K53" s="41" t="str">
        <f>Table13413[[#Headers],[/Equip_Description]]</f>
        <v>/Equip_Description</v>
      </c>
      <c r="L53" s="41" t="str">
        <f>_xlfn.CONCAT(Table13413[[#This Row],[PATH]],Table13413[[#This Row],[Tag Path Addition '[EQUIP']]])</f>
        <v>[default]SPG/Line 1/L1CP_01/L1CP_01_HBS_01/ALM/Equip_Description</v>
      </c>
      <c r="M53" t="s">
        <v>230</v>
      </c>
      <c r="N53" t="s">
        <v>154</v>
      </c>
    </row>
    <row r="54" spans="1:14" x14ac:dyDescent="0.25">
      <c r="E54" s="8" t="str">
        <f>CONCATENATE(Table13413[[#This Row],[WINDOWS]],"_",Table13413[[#This Row],[Alarm_Name]])</f>
        <v>_</v>
      </c>
      <c r="F54" s="8"/>
      <c r="H54" s="41" t="str">
        <f>Table13413[[#Headers],[/Fault_Description]]</f>
        <v>/Fault_Description</v>
      </c>
      <c r="I54" s="41" t="str">
        <f>_xlfn.CONCAT(Table13413[[#This Row],[PATH]],Table13413[[#This Row],[Tag Path Addition '[Fault']]])</f>
        <v>/Fault_Description</v>
      </c>
      <c r="J54" s="9" t="str">
        <f>CONCATENATE(Table13413[[#This Row],[Alarm_Name]],Table13413[[#This Row],[PATH]])</f>
        <v/>
      </c>
      <c r="K54" s="45" t="str">
        <f>Table13413[[#Headers],[/Equip_Description]]</f>
        <v>/Equip_Description</v>
      </c>
      <c r="L54" s="45" t="str">
        <f>_xlfn.CONCAT(Table13413[[#This Row],[PATH]],Table13413[[#This Row],[Tag Path Addition '[EQUIP']]])</f>
        <v>/Equip_Description</v>
      </c>
      <c r="M54" s="28"/>
    </row>
  </sheetData>
  <pageMargins left="0.7" right="0.7" top="0.75" bottom="0.75" header="0.3" footer="0.3"/>
  <pageSetup orientation="portrait" horizontalDpi="300" verticalDpi="300" r:id="rId1"/>
  <ignoredErrors>
    <ignoredError sqref="M2:M53 J2:J53" calculatedColumn="1"/>
  </ignoredError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B2B8-2798-4EB2-8AAF-DE7FE319EEC6}">
  <dimension ref="A1:P85"/>
  <sheetViews>
    <sheetView zoomScaleNormal="100" workbookViewId="0">
      <pane ySplit="1" topLeftCell="A65" activePane="bottomLeft" state="frozen"/>
      <selection pane="bottomLeft" activeCell="J89" sqref="J89"/>
    </sheetView>
  </sheetViews>
  <sheetFormatPr defaultRowHeight="15" x14ac:dyDescent="0.25"/>
  <cols>
    <col min="1" max="1" width="11.85546875" customWidth="1"/>
    <col min="2" max="2" width="22.42578125" customWidth="1"/>
    <col min="3" max="6" width="13.85546875" customWidth="1"/>
    <col min="7" max="7" width="17" customWidth="1"/>
    <col min="8" max="9" width="17" style="41" customWidth="1"/>
    <col min="10" max="10" width="17" customWidth="1"/>
    <col min="11" max="12" width="17" style="41" customWidth="1"/>
    <col min="13" max="13" width="12.5703125" customWidth="1"/>
    <col min="14" max="14" width="10.28515625" customWidth="1"/>
    <col min="15" max="15" width="10.5703125" customWidth="1"/>
    <col min="16" max="16" width="9.42578125" customWidth="1"/>
  </cols>
  <sheetData>
    <row r="1" spans="1:16" s="8" customFormat="1" x14ac:dyDescent="0.25">
      <c r="A1" s="20" t="s">
        <v>11</v>
      </c>
      <c r="B1" s="20" t="s">
        <v>90</v>
      </c>
      <c r="C1" s="20" t="s">
        <v>14</v>
      </c>
      <c r="D1" s="20" t="s">
        <v>22</v>
      </c>
      <c r="E1" s="1" t="s">
        <v>560</v>
      </c>
      <c r="F1" s="1" t="s">
        <v>561</v>
      </c>
      <c r="G1" s="20" t="s">
        <v>155</v>
      </c>
      <c r="H1" s="42" t="s">
        <v>562</v>
      </c>
      <c r="I1" s="43" t="s">
        <v>564</v>
      </c>
      <c r="J1" s="26" t="s">
        <v>566</v>
      </c>
      <c r="K1" s="44" t="s">
        <v>563</v>
      </c>
      <c r="L1" s="44" t="s">
        <v>565</v>
      </c>
      <c r="M1" s="27" t="s">
        <v>567</v>
      </c>
      <c r="N1" s="20" t="s">
        <v>84</v>
      </c>
      <c r="O1" s="20" t="s">
        <v>85</v>
      </c>
      <c r="P1" s="20" t="s">
        <v>86</v>
      </c>
    </row>
    <row r="2" spans="1:16" s="8" customFormat="1" x14ac:dyDescent="0.25">
      <c r="A2" s="8" t="s">
        <v>6</v>
      </c>
      <c r="B2" s="8" t="s">
        <v>93</v>
      </c>
      <c r="C2" s="8">
        <v>83</v>
      </c>
      <c r="D2" s="8" t="s">
        <v>89</v>
      </c>
      <c r="E2" s="8" t="str">
        <f>CONCATENATE(Table134[[#This Row],[WINDOWS]],"_",Table134[[#This Row],[Alarm_Name]])</f>
        <v>Line1_Mixer_Coded Alarm Triangle Individual 82</v>
      </c>
      <c r="F2" s="8" t="str">
        <f>_xlfn.CONCAT(LEFT(A2,5),MID(A2,6,4),"-",COUNTIF($A$2:A2,A2))</f>
        <v>Line1_Mix-1</v>
      </c>
      <c r="G2" s="8" t="s">
        <v>421</v>
      </c>
      <c r="H2" s="41" t="str">
        <f>Table134[[#Headers],[/Fault_Description]]</f>
        <v>/Fault_Description</v>
      </c>
      <c r="I2" s="41" t="str">
        <f>_xlfn.CONCAT(Table134[[#This Row],[PATH]],Table134[[#This Row],[Tag Path Addition '[Fault']]])</f>
        <v>[default]SPG/Line 1/Hand Adds/SYS_4_SCL_BAD_BATCH/ALM/Fault_Description</v>
      </c>
      <c r="J2" s="8" t="s">
        <v>433</v>
      </c>
      <c r="K2" s="41" t="str">
        <f>Table134[[#Headers],[/Equip_Description]]</f>
        <v>/Equip_Description</v>
      </c>
      <c r="L2" s="41" t="str">
        <f>_xlfn.CONCAT(Table134[[#This Row],[PATH]],Table134[[#This Row],[Tag Path Addition '[EQUIP']]])</f>
        <v>[default]SPG/Line 1/Hand Adds/SYS_4_SCL_BAD_BATCH/ALM/Equip_Description</v>
      </c>
      <c r="M2" s="8" t="s">
        <v>434</v>
      </c>
      <c r="N2" s="8" t="s">
        <v>154</v>
      </c>
    </row>
    <row r="3" spans="1:16" s="8" customFormat="1" x14ac:dyDescent="0.25">
      <c r="A3" s="8" t="s">
        <v>6</v>
      </c>
      <c r="B3" s="8" t="s">
        <v>93</v>
      </c>
      <c r="C3" s="8">
        <v>83</v>
      </c>
      <c r="D3" s="8" t="s">
        <v>25</v>
      </c>
      <c r="E3" s="8" t="str">
        <f>CONCATENATE(Table134[[#This Row],[WINDOWS]],"_",Table134[[#This Row],[Alarm_Name]])</f>
        <v>Line1_Mixer_Coded Alarm Triangle Individual 9</v>
      </c>
      <c r="F3" s="8" t="str">
        <f>_xlfn.CONCAT(LEFT(A3,5),MID(A3,6,4),"-",COUNTIF($A$2:A3,A3))</f>
        <v>Line1_Mix-2</v>
      </c>
      <c r="G3" s="8" t="s">
        <v>432</v>
      </c>
      <c r="H3" s="41" t="str">
        <f>Table134[[#Headers],[/Fault_Description]]</f>
        <v>/Fault_Description</v>
      </c>
      <c r="I3" s="41" t="str">
        <f>_xlfn.CONCAT(Table134[[#This Row],[PATH]],Table134[[#This Row],[Tag Path Addition '[Fault']]])</f>
        <v>[default]SPG/Line 1/Hand Adds/L1BF_04/L1BF_04_PDHH_0404/ALM/Fault_Description</v>
      </c>
      <c r="J3" s="8" t="s">
        <v>184</v>
      </c>
      <c r="K3" s="41" t="str">
        <f>Table134[[#Headers],[/Equip_Description]]</f>
        <v>/Equip_Description</v>
      </c>
      <c r="L3" s="41" t="str">
        <f>_xlfn.CONCAT(Table134[[#This Row],[PATH]],Table134[[#This Row],[Tag Path Addition '[EQUIP']]])</f>
        <v>[default]SPG/Line 1/Hand Adds/L1BF_04/L1BF_04_PDHH_0404/ALM/Equip_Description</v>
      </c>
      <c r="M3" s="10" t="s">
        <v>439</v>
      </c>
      <c r="N3" s="8" t="s">
        <v>154</v>
      </c>
    </row>
    <row r="4" spans="1:16" s="8" customFormat="1" x14ac:dyDescent="0.25">
      <c r="A4" s="8" t="s">
        <v>6</v>
      </c>
      <c r="B4" s="8" t="s">
        <v>93</v>
      </c>
      <c r="C4" s="8">
        <v>83</v>
      </c>
      <c r="D4" s="8" t="s">
        <v>24</v>
      </c>
      <c r="E4" s="8" t="str">
        <f>CONCATENATE(Table134[[#This Row],[WINDOWS]],"_",Table134[[#This Row],[Alarm_Name]])</f>
        <v>Line1_Mixer_Coded Alarm Triangle Individual 8</v>
      </c>
      <c r="F4" s="8" t="str">
        <f>_xlfn.CONCAT(LEFT(A4,5),MID(A4,6,4),"-",COUNTIF($A$2:A4,A4))</f>
        <v>Line1_Mix-3</v>
      </c>
      <c r="G4" s="8" t="s">
        <v>431</v>
      </c>
      <c r="H4" s="41" t="str">
        <f>Table134[[#Headers],[/Fault_Description]]</f>
        <v>/Fault_Description</v>
      </c>
      <c r="I4" s="41" t="str">
        <f>_xlfn.CONCAT(Table134[[#This Row],[PATH]],Table134[[#This Row],[Tag Path Addition '[Fault']]])</f>
        <v>[default]SPG/Line 1/Hand Adds/L1BF_04/L1BF_04_PDH_0404/ALM/Fault_Description</v>
      </c>
      <c r="J4" s="8" t="s">
        <v>163</v>
      </c>
      <c r="K4" s="41" t="str">
        <f>Table134[[#Headers],[/Equip_Description]]</f>
        <v>/Equip_Description</v>
      </c>
      <c r="L4" s="41" t="str">
        <f>_xlfn.CONCAT(Table134[[#This Row],[PATH]],Table134[[#This Row],[Tag Path Addition '[EQUIP']]])</f>
        <v>[default]SPG/Line 1/Hand Adds/L1BF_04/L1BF_04_PDH_0404/ALM/Equip_Description</v>
      </c>
      <c r="M4" s="10" t="s">
        <v>439</v>
      </c>
      <c r="N4" s="8" t="s">
        <v>154</v>
      </c>
    </row>
    <row r="5" spans="1:16" s="8" customFormat="1" x14ac:dyDescent="0.25">
      <c r="A5" s="8" t="s">
        <v>6</v>
      </c>
      <c r="B5" s="8" t="s">
        <v>93</v>
      </c>
      <c r="C5" s="8">
        <v>83</v>
      </c>
      <c r="D5" s="8" t="s">
        <v>34</v>
      </c>
      <c r="E5" s="8" t="str">
        <f>CONCATENATE(Table134[[#This Row],[WINDOWS]],"_",Table134[[#This Row],[Alarm_Name]])</f>
        <v>Line1_Mixer_Coded Alarm Triangle Individual 1</v>
      </c>
      <c r="F5" s="8" t="str">
        <f>_xlfn.CONCAT(LEFT(A5,5),MID(A5,6,4),"-",COUNTIF($A$2:A5,A5))</f>
        <v>Line1_Mix-4</v>
      </c>
      <c r="G5" s="8" t="s">
        <v>198</v>
      </c>
      <c r="H5" s="41" t="str">
        <f>Table134[[#Headers],[/Fault_Description]]</f>
        <v>/Fault_Description</v>
      </c>
      <c r="I5" s="41" t="str">
        <f>_xlfn.CONCAT(Table134[[#This Row],[PATH]],Table134[[#This Row],[Tag Path Addition '[Fault']]])</f>
        <v>[default]SPG/Line 1/Powder Release/L1BF_03/L1BF_03_PDH_0403/ALM/Fault_Description</v>
      </c>
      <c r="J5" s="8" t="s">
        <v>163</v>
      </c>
      <c r="K5" s="41" t="str">
        <f>Table134[[#Headers],[/Equip_Description]]</f>
        <v>/Equip_Description</v>
      </c>
      <c r="L5" s="41" t="str">
        <f>_xlfn.CONCAT(Table134[[#This Row],[PATH]],Table134[[#This Row],[Tag Path Addition '[EQUIP']]])</f>
        <v>[default]SPG/Line 1/Powder Release/L1BF_03/L1BF_03_PDH_0403/ALM/Equip_Description</v>
      </c>
      <c r="M5" s="10" t="s">
        <v>248</v>
      </c>
      <c r="N5" s="8" t="s">
        <v>154</v>
      </c>
    </row>
    <row r="6" spans="1:16" s="8" customFormat="1" x14ac:dyDescent="0.25">
      <c r="A6" s="8" t="s">
        <v>6</v>
      </c>
      <c r="B6" s="8" t="s">
        <v>93</v>
      </c>
      <c r="C6" s="8">
        <v>83</v>
      </c>
      <c r="D6" s="8" t="s">
        <v>16</v>
      </c>
      <c r="E6" s="8" t="str">
        <f>CONCATENATE(Table134[[#This Row],[WINDOWS]],"_",Table134[[#This Row],[Alarm_Name]])</f>
        <v>Line1_Mixer_Coded Alarm Triangle Individual</v>
      </c>
      <c r="F6" s="8" t="str">
        <f>_xlfn.CONCAT(LEFT(A6,5),MID(A6,6,4),"-",COUNTIF($A$2:A6,A6))</f>
        <v>Line1_Mix-5</v>
      </c>
      <c r="G6" s="8" t="s">
        <v>197</v>
      </c>
      <c r="H6" s="41" t="str">
        <f>Table134[[#Headers],[/Fault_Description]]</f>
        <v>/Fault_Description</v>
      </c>
      <c r="I6" s="41" t="str">
        <f>_xlfn.CONCAT(Table134[[#This Row],[PATH]],Table134[[#This Row],[Tag Path Addition '[Fault']]])</f>
        <v>[default]SPG/Line 1/Powder Release/L1BF_03/L1BF_03_PDHH_0403/ALM/Fault_Description</v>
      </c>
      <c r="J6" s="8" t="s">
        <v>184</v>
      </c>
      <c r="K6" s="41" t="str">
        <f>Table134[[#Headers],[/Equip_Description]]</f>
        <v>/Equip_Description</v>
      </c>
      <c r="L6" s="41" t="str">
        <f>_xlfn.CONCAT(Table134[[#This Row],[PATH]],Table134[[#This Row],[Tag Path Addition '[EQUIP']]])</f>
        <v>[default]SPG/Line 1/Powder Release/L1BF_03/L1BF_03_PDHH_0403/ALM/Equip_Description</v>
      </c>
      <c r="M6" s="10" t="s">
        <v>248</v>
      </c>
      <c r="N6" s="8" t="s">
        <v>154</v>
      </c>
    </row>
    <row r="7" spans="1:16" s="8" customFormat="1" x14ac:dyDescent="0.25">
      <c r="A7" s="8" t="s">
        <v>6</v>
      </c>
      <c r="B7" s="8" t="s">
        <v>93</v>
      </c>
      <c r="C7" s="8">
        <v>83</v>
      </c>
      <c r="D7" s="8" t="s">
        <v>27</v>
      </c>
      <c r="E7" s="8" t="str">
        <f>CONCATENATE(Table134[[#This Row],[WINDOWS]],"_",Table134[[#This Row],[Alarm_Name]])</f>
        <v>Line1_Mixer_Coded Alarm Triangle Individual 11</v>
      </c>
      <c r="F7" s="8" t="str">
        <f>_xlfn.CONCAT(LEFT(A7,5),MID(A7,6,4),"-",COUNTIF($A$2:A7,A7))</f>
        <v>Line1_Mix-6</v>
      </c>
      <c r="G7" s="8" t="s">
        <v>276</v>
      </c>
      <c r="H7" s="41" t="str">
        <f>Table134[[#Headers],[/Fault_Description]]</f>
        <v>/Fault_Description</v>
      </c>
      <c r="I7" s="41" t="str">
        <f>_xlfn.CONCAT(Table134[[#This Row],[PATH]],Table134[[#This Row],[Tag Path Addition '[Fault']]])</f>
        <v>[default]SPG/Line 1/Powder Loads/L1BF_01/L1BF_01_PDH_0301/ALM/Fault_Description</v>
      </c>
      <c r="J7" s="8" t="s">
        <v>163</v>
      </c>
      <c r="K7" s="41" t="str">
        <f>Table134[[#Headers],[/Equip_Description]]</f>
        <v>/Equip_Description</v>
      </c>
      <c r="L7" s="41" t="str">
        <f>_xlfn.CONCAT(Table134[[#This Row],[PATH]],Table134[[#This Row],[Tag Path Addition '[EQUIP']]])</f>
        <v>[default]SPG/Line 1/Powder Loads/L1BF_01/L1BF_01_PDH_0301/ALM/Equip_Description</v>
      </c>
      <c r="M7" s="10" t="s">
        <v>269</v>
      </c>
      <c r="N7" s="8" t="s">
        <v>154</v>
      </c>
    </row>
    <row r="8" spans="1:16" s="8" customFormat="1" x14ac:dyDescent="0.25">
      <c r="A8" s="8" t="s">
        <v>6</v>
      </c>
      <c r="B8" s="8" t="s">
        <v>93</v>
      </c>
      <c r="C8" s="8">
        <v>83</v>
      </c>
      <c r="D8" s="8" t="s">
        <v>29</v>
      </c>
      <c r="E8" s="8" t="str">
        <f>CONCATENATE(Table134[[#This Row],[WINDOWS]],"_",Table134[[#This Row],[Alarm_Name]])</f>
        <v>Line1_Mixer_Coded Alarm Triangle Individual 13</v>
      </c>
      <c r="F8" s="8" t="str">
        <f>_xlfn.CONCAT(LEFT(A8,5),MID(A8,6,4),"-",COUNTIF($A$2:A8,A8))</f>
        <v>Line1_Mix-7</v>
      </c>
      <c r="G8" s="8" t="s">
        <v>275</v>
      </c>
      <c r="H8" s="41" t="str">
        <f>Table134[[#Headers],[/Fault_Description]]</f>
        <v>/Fault_Description</v>
      </c>
      <c r="I8" s="41" t="str">
        <f>_xlfn.CONCAT(Table134[[#This Row],[PATH]],Table134[[#This Row],[Tag Path Addition '[Fault']]])</f>
        <v>[default]SPG/Line 1/Powder Loads/L1BF_01/L1BF_01_PDHH_0301/ALM/Fault_Description</v>
      </c>
      <c r="J8" s="8" t="s">
        <v>184</v>
      </c>
      <c r="K8" s="41" t="str">
        <f>Table134[[#Headers],[/Equip_Description]]</f>
        <v>/Equip_Description</v>
      </c>
      <c r="L8" s="41" t="str">
        <f>_xlfn.CONCAT(Table134[[#This Row],[PATH]],Table134[[#This Row],[Tag Path Addition '[EQUIP']]])</f>
        <v>[default]SPG/Line 1/Powder Loads/L1BF_01/L1BF_01_PDHH_0301/ALM/Equip_Description</v>
      </c>
      <c r="M8" s="10" t="s">
        <v>269</v>
      </c>
      <c r="N8" s="8" t="s">
        <v>154</v>
      </c>
    </row>
    <row r="9" spans="1:16" s="8" customFormat="1" x14ac:dyDescent="0.25">
      <c r="A9" s="8" t="s">
        <v>6</v>
      </c>
      <c r="B9" s="8" t="s">
        <v>93</v>
      </c>
      <c r="C9" s="8">
        <v>83</v>
      </c>
      <c r="D9" s="8" t="s">
        <v>151</v>
      </c>
      <c r="E9" s="8" t="str">
        <f>CONCATENATE(Table134[[#This Row],[WINDOWS]],"_",Table134[[#This Row],[Alarm_Name]])</f>
        <v>Line1_Mixer_Coded Alarm Triangle Individual 81</v>
      </c>
      <c r="F9" s="8" t="str">
        <f>_xlfn.CONCAT(LEFT(A9,5),MID(A9,6,4),"-",COUNTIF($A$2:A9,A9))</f>
        <v>Line1_Mix-8</v>
      </c>
      <c r="G9" s="8" t="s">
        <v>507</v>
      </c>
      <c r="H9" s="41" t="str">
        <f>Table134[[#Headers],[/Fault_Description]]</f>
        <v>/Fault_Description</v>
      </c>
      <c r="I9" s="41" t="str">
        <f>_xlfn.CONCAT(Table134[[#This Row],[PATH]],Table134[[#This Row],[Tag Path Addition '[Fault']]])</f>
        <v>[default]SPG/Line 1/Mixer/SCL_OVW_BAD_BATCH/ALM/Fault_Description</v>
      </c>
      <c r="J9" s="10" t="s">
        <v>489</v>
      </c>
      <c r="K9" s="45" t="str">
        <f>Table134[[#Headers],[/Equip_Description]]</f>
        <v>/Equip_Description</v>
      </c>
      <c r="L9" s="45" t="str">
        <f>_xlfn.CONCAT(Table134[[#This Row],[PATH]],Table134[[#This Row],[Tag Path Addition '[EQUIP']]])</f>
        <v>[default]SPG/Line 1/Mixer/SCL_OVW_BAD_BATCH/ALM/Equip_Description</v>
      </c>
      <c r="M9" s="10" t="s">
        <v>515</v>
      </c>
      <c r="N9" s="8" t="s">
        <v>154</v>
      </c>
    </row>
    <row r="10" spans="1:16" s="8" customFormat="1" x14ac:dyDescent="0.25">
      <c r="A10" s="8" t="s">
        <v>6</v>
      </c>
      <c r="B10" s="8" t="s">
        <v>93</v>
      </c>
      <c r="C10" s="8">
        <v>83</v>
      </c>
      <c r="D10" s="8" t="s">
        <v>36</v>
      </c>
      <c r="E10" s="8" t="str">
        <f>CONCATENATE(Table134[[#This Row],[WINDOWS]],"_",Table134[[#This Row],[Alarm_Name]])</f>
        <v>Line1_Mixer_Coded Alarm Triangle Individual 78</v>
      </c>
      <c r="F10" s="8" t="str">
        <f>_xlfn.CONCAT(LEFT(A10,5),MID(A10,6,4),"-",COUNTIF($A$2:A10,A10))</f>
        <v>Line1_Mix-9</v>
      </c>
      <c r="G10" s="8" t="s">
        <v>224</v>
      </c>
      <c r="H10" s="41" t="str">
        <f>Table134[[#Headers],[/Fault_Description]]</f>
        <v>/Fault_Description</v>
      </c>
      <c r="I10" s="41" t="str">
        <f>_xlfn.CONCAT(Table134[[#This Row],[PATH]],Table134[[#This Row],[Tag Path Addition '[Fault']]])</f>
        <v>[default]SPG/Line 1/L1CP_01/L1CP_01_HBS_01/ALM/Fault_Description</v>
      </c>
      <c r="J10" s="10" t="s">
        <v>190</v>
      </c>
      <c r="K10" s="45" t="str">
        <f>Table134[[#Headers],[/Equip_Description]]</f>
        <v>/Equip_Description</v>
      </c>
      <c r="L10" s="45" t="str">
        <f>_xlfn.CONCAT(Table134[[#This Row],[PATH]],Table134[[#This Row],[Tag Path Addition '[EQUIP']]])</f>
        <v>[default]SPG/Line 1/L1CP_01/L1CP_01_HBS_01/ALM/Equip_Description</v>
      </c>
      <c r="M10" s="10" t="s">
        <v>230</v>
      </c>
      <c r="N10" s="8" t="s">
        <v>154</v>
      </c>
    </row>
    <row r="11" spans="1:16" s="8" customFormat="1" x14ac:dyDescent="0.25">
      <c r="A11" s="8" t="s">
        <v>6</v>
      </c>
      <c r="B11" s="8" t="s">
        <v>93</v>
      </c>
      <c r="C11" s="8">
        <v>83</v>
      </c>
      <c r="D11" s="8" t="s">
        <v>35</v>
      </c>
      <c r="E11" s="8" t="str">
        <f>CONCATENATE(Table134[[#This Row],[WINDOWS]],"_",Table134[[#This Row],[Alarm_Name]])</f>
        <v>Line1_Mixer_Coded Alarm Triangle Individual 77</v>
      </c>
      <c r="F11" s="8" t="str">
        <f>_xlfn.CONCAT(LEFT(A11,5),MID(A11,6,4),"-",COUNTIF($A$2:A11,A11))</f>
        <v>Line1_Mix-10</v>
      </c>
      <c r="G11" s="8" t="s">
        <v>225</v>
      </c>
      <c r="H11" s="41" t="str">
        <f>Table134[[#Headers],[/Fault_Description]]</f>
        <v>/Fault_Description</v>
      </c>
      <c r="I11" s="41" t="str">
        <f>_xlfn.CONCAT(Table134[[#This Row],[PATH]],Table134[[#This Row],[Tag Path Addition '[Fault']]])</f>
        <v>[default]SPG/Line 1/L1CP_03/L1CP_03_HBS_01/ALM/Fault_Description</v>
      </c>
      <c r="J11" s="10" t="s">
        <v>190</v>
      </c>
      <c r="K11" s="45" t="str">
        <f>Table134[[#Headers],[/Equip_Description]]</f>
        <v>/Equip_Description</v>
      </c>
      <c r="L11" s="45" t="str">
        <f>_xlfn.CONCAT(Table134[[#This Row],[PATH]],Table134[[#This Row],[Tag Path Addition '[EQUIP']]])</f>
        <v>[default]SPG/Line 1/L1CP_03/L1CP_03_HBS_01/ALM/Equip_Description</v>
      </c>
      <c r="M11" s="10" t="s">
        <v>229</v>
      </c>
      <c r="N11" s="8" t="s">
        <v>154</v>
      </c>
    </row>
    <row r="12" spans="1:16" s="8" customFormat="1" x14ac:dyDescent="0.25">
      <c r="A12" s="8" t="s">
        <v>6</v>
      </c>
      <c r="B12" s="8" t="s">
        <v>93</v>
      </c>
      <c r="C12" s="8">
        <v>83</v>
      </c>
      <c r="D12" s="8" t="s">
        <v>148</v>
      </c>
      <c r="E12" s="8" t="str">
        <f>CONCATENATE(Table134[[#This Row],[WINDOWS]],"_",Table134[[#This Row],[Alarm_Name]])</f>
        <v>Line1_Mixer_Coded Alarm Triangle Individual 76</v>
      </c>
      <c r="F12" s="8" t="str">
        <f>_xlfn.CONCAT(LEFT(A12,5),MID(A12,6,4),"-",COUNTIF($A$2:A12,A12))</f>
        <v>Line1_Mix-11</v>
      </c>
      <c r="G12" s="8" t="s">
        <v>226</v>
      </c>
      <c r="H12" s="41" t="str">
        <f>Table134[[#Headers],[/Fault_Description]]</f>
        <v>/Fault_Description</v>
      </c>
      <c r="I12" s="41" t="str">
        <f>_xlfn.CONCAT(Table134[[#This Row],[PATH]],Table134[[#This Row],[Tag Path Addition '[Fault']]])</f>
        <v>[default]SPG/Line 1/L1CP_01/L1CP_01_JL_01/ALM/Fault_Description</v>
      </c>
      <c r="J12" s="10" t="s">
        <v>189</v>
      </c>
      <c r="K12" s="45" t="str">
        <f>Table134[[#Headers],[/Equip_Description]]</f>
        <v>/Equip_Description</v>
      </c>
      <c r="L12" s="45" t="str">
        <f>_xlfn.CONCAT(Table134[[#This Row],[PATH]],Table134[[#This Row],[Tag Path Addition '[EQUIP']]])</f>
        <v>[default]SPG/Line 1/L1CP_01/L1CP_01_JL_01/ALM/Equip_Description</v>
      </c>
      <c r="M12" s="10"/>
      <c r="N12" s="8" t="s">
        <v>154</v>
      </c>
    </row>
    <row r="13" spans="1:16" s="8" customFormat="1" x14ac:dyDescent="0.25">
      <c r="A13" s="8" t="s">
        <v>6</v>
      </c>
      <c r="B13" s="8" t="s">
        <v>93</v>
      </c>
      <c r="C13" s="8">
        <v>83</v>
      </c>
      <c r="D13" s="8" t="s">
        <v>147</v>
      </c>
      <c r="E13" s="8" t="str">
        <f>CONCATENATE(Table134[[#This Row],[WINDOWS]],"_",Table134[[#This Row],[Alarm_Name]])</f>
        <v>Line1_Mixer_Coded Alarm Triangle Individual 75</v>
      </c>
      <c r="F13" s="8" t="str">
        <f>_xlfn.CONCAT(LEFT(A13,5),MID(A13,6,4),"-",COUNTIF($A$2:A13,A13))</f>
        <v>Line1_Mix-12</v>
      </c>
      <c r="G13" s="8" t="s">
        <v>333</v>
      </c>
      <c r="H13" s="41" t="str">
        <f>Table134[[#Headers],[/Fault_Description]]</f>
        <v>/Fault_Description</v>
      </c>
      <c r="I13" s="41" t="str">
        <f>_xlfn.CONCAT(Table134[[#This Row],[PATH]],Table134[[#This Row],[Tag Path Addition '[Fault']]])</f>
        <v>[default]SPG/Line 1/Fiberglass/L1LIW_06/L1LIW_06_HS_05110/ALM/Fault_Description</v>
      </c>
      <c r="J13" s="10" t="s">
        <v>228</v>
      </c>
      <c r="K13" s="45" t="str">
        <f>Table134[[#Headers],[/Equip_Description]]</f>
        <v>/Equip_Description</v>
      </c>
      <c r="L13" s="45" t="str">
        <f>_xlfn.CONCAT(Table134[[#This Row],[PATH]],Table134[[#This Row],[Tag Path Addition '[EQUIP']]])</f>
        <v>[default]SPG/Line 1/Fiberglass/L1LIW_06/L1LIW_06_HS_05110/ALM/Equip_Description</v>
      </c>
      <c r="M13" s="10" t="s">
        <v>409</v>
      </c>
      <c r="N13" s="8" t="s">
        <v>154</v>
      </c>
    </row>
    <row r="14" spans="1:16" s="8" customFormat="1" x14ac:dyDescent="0.25">
      <c r="A14" s="8" t="s">
        <v>6</v>
      </c>
      <c r="B14" s="8" t="s">
        <v>93</v>
      </c>
      <c r="C14" s="8">
        <v>83</v>
      </c>
      <c r="D14" s="8" t="s">
        <v>146</v>
      </c>
      <c r="E14" s="8" t="str">
        <f>CONCATENATE(Table134[[#This Row],[WINDOWS]],"_",Table134[[#This Row],[Alarm_Name]])</f>
        <v>Line1_Mixer_Coded Alarm Triangle Individual 74</v>
      </c>
      <c r="F14" s="8" t="str">
        <f>_xlfn.CONCAT(LEFT(A14,5),MID(A14,6,4),"-",COUNTIF($A$2:A14,A14))</f>
        <v>Line1_Mix-13</v>
      </c>
      <c r="G14" s="8" t="s">
        <v>332</v>
      </c>
      <c r="H14" s="41" t="str">
        <f>Table134[[#Headers],[/Fault_Description]]</f>
        <v>/Fault_Description</v>
      </c>
      <c r="I14" s="41" t="str">
        <f>_xlfn.CONCAT(Table134[[#This Row],[PATH]],Table134[[#This Row],[Tag Path Addition '[Fault']]])</f>
        <v>[default]SPG/Line 1/Fiberglass/L1LIW_06/L1LIW_06_HS_0530/ALM/Fault_Description</v>
      </c>
      <c r="J14" s="10" t="s">
        <v>228</v>
      </c>
      <c r="K14" s="45" t="str">
        <f>Table134[[#Headers],[/Equip_Description]]</f>
        <v>/Equip_Description</v>
      </c>
      <c r="L14" s="45" t="str">
        <f>_xlfn.CONCAT(Table134[[#This Row],[PATH]],Table134[[#This Row],[Tag Path Addition '[EQUIP']]])</f>
        <v>[default]SPG/Line 1/Fiberglass/L1LIW_06/L1LIW_06_HS_0530/ALM/Equip_Description</v>
      </c>
      <c r="M14" s="10" t="s">
        <v>408</v>
      </c>
      <c r="N14" s="8" t="s">
        <v>154</v>
      </c>
    </row>
    <row r="15" spans="1:16" s="8" customFormat="1" x14ac:dyDescent="0.25">
      <c r="A15" s="8" t="s">
        <v>6</v>
      </c>
      <c r="B15" s="8" t="s">
        <v>93</v>
      </c>
      <c r="C15" s="8">
        <v>83</v>
      </c>
      <c r="D15" s="8" t="s">
        <v>145</v>
      </c>
      <c r="E15" s="8" t="str">
        <f>CONCATENATE(Table134[[#This Row],[WINDOWS]],"_",Table134[[#This Row],[Alarm_Name]])</f>
        <v>Line1_Mixer_Coded Alarm Triangle Individual 73</v>
      </c>
      <c r="F15" s="8" t="str">
        <f>_xlfn.CONCAT(LEFT(A15,5),MID(A15,6,4),"-",COUNTIF($A$2:A15,A15))</f>
        <v>Line1_Mix-14</v>
      </c>
      <c r="G15" s="8" t="s">
        <v>316</v>
      </c>
      <c r="H15" s="41" t="str">
        <f>Table134[[#Headers],[/Fault_Description]]</f>
        <v>/Fault_Description</v>
      </c>
      <c r="I15" s="41" t="str">
        <f>_xlfn.CONCAT(Table134[[#This Row],[PATH]],Table134[[#This Row],[Tag Path Addition '[Fault']]])</f>
        <v>[default]SPG/Line 1/Fiberglass/L1D_06/L1D_06_LSH_0510/ALM/Fault_Description</v>
      </c>
      <c r="J15" s="10" t="s">
        <v>165</v>
      </c>
      <c r="K15" s="45" t="str">
        <f>Table134[[#Headers],[/Equip_Description]]</f>
        <v>/Equip_Description</v>
      </c>
      <c r="L15" s="45" t="str">
        <f>_xlfn.CONCAT(Table134[[#This Row],[PATH]],Table134[[#This Row],[Tag Path Addition '[EQUIP']]])</f>
        <v>[default]SPG/Line 1/Fiberglass/L1D_06/L1D_06_LSH_0510/ALM/Equip_Description</v>
      </c>
      <c r="M15" s="10" t="s">
        <v>402</v>
      </c>
      <c r="N15" s="8" t="s">
        <v>154</v>
      </c>
    </row>
    <row r="16" spans="1:16" s="8" customFormat="1" x14ac:dyDescent="0.25">
      <c r="A16" s="8" t="s">
        <v>6</v>
      </c>
      <c r="B16" s="8" t="s">
        <v>93</v>
      </c>
      <c r="C16" s="8">
        <v>83</v>
      </c>
      <c r="D16" s="8" t="s">
        <v>144</v>
      </c>
      <c r="E16" s="8" t="str">
        <f>CONCATENATE(Table134[[#This Row],[WINDOWS]],"_",Table134[[#This Row],[Alarm_Name]])</f>
        <v>Line1_Mixer_Coded Alarm Triangle Individual 72</v>
      </c>
      <c r="F16" s="8" t="str">
        <f>_xlfn.CONCAT(LEFT(A16,5),MID(A16,6,4),"-",COUNTIF($A$2:A16,A16))</f>
        <v>Line1_Mix-15</v>
      </c>
      <c r="G16" s="8" t="s">
        <v>317</v>
      </c>
      <c r="H16" s="41" t="str">
        <f>Table134[[#Headers],[/Fault_Description]]</f>
        <v>/Fault_Description</v>
      </c>
      <c r="I16" s="41" t="str">
        <f>_xlfn.CONCAT(Table134[[#This Row],[PATH]],Table134[[#This Row],[Tag Path Addition '[Fault']]])</f>
        <v>[default]SPG/Line 1/Fiberglass/L1BF_06/L1BF_06_PDH_0506/ALM/Fault_Description</v>
      </c>
      <c r="J16" s="10" t="s">
        <v>163</v>
      </c>
      <c r="K16" s="45" t="str">
        <f>Table134[[#Headers],[/Equip_Description]]</f>
        <v>/Equip_Description</v>
      </c>
      <c r="L16" s="45" t="str">
        <f>_xlfn.CONCAT(Table134[[#This Row],[PATH]],Table134[[#This Row],[Tag Path Addition '[EQUIP']]])</f>
        <v>[default]SPG/Line 1/Fiberglass/L1BF_06/L1BF_06_PDH_0506/ALM/Equip_Description</v>
      </c>
      <c r="M16" s="10" t="s">
        <v>402</v>
      </c>
      <c r="N16" s="8" t="s">
        <v>154</v>
      </c>
    </row>
    <row r="17" spans="1:14" s="8" customFormat="1" x14ac:dyDescent="0.25">
      <c r="A17" s="8" t="s">
        <v>6</v>
      </c>
      <c r="B17" s="8" t="s">
        <v>93</v>
      </c>
      <c r="C17" s="8">
        <v>83</v>
      </c>
      <c r="D17" s="8" t="s">
        <v>143</v>
      </c>
      <c r="E17" s="8" t="str">
        <f>CONCATENATE(Table134[[#This Row],[WINDOWS]],"_",Table134[[#This Row],[Alarm_Name]])</f>
        <v>Line1_Mixer_Coded Alarm Triangle Individual 71</v>
      </c>
      <c r="F17" s="8" t="str">
        <f>_xlfn.CONCAT(LEFT(A17,5),MID(A17,6,4),"-",COUNTIF($A$2:A17,A17))</f>
        <v>Line1_Mix-16</v>
      </c>
      <c r="G17" s="8" t="s">
        <v>318</v>
      </c>
      <c r="H17" s="41" t="str">
        <f>Table134[[#Headers],[/Fault_Description]]</f>
        <v>/Fault_Description</v>
      </c>
      <c r="I17" s="41" t="str">
        <f>_xlfn.CONCAT(Table134[[#This Row],[PATH]],Table134[[#This Row],[Tag Path Addition '[Fault']]])</f>
        <v>[default]SPG/Line 1/Fiberglass/L1BF_06/L1BF_06_PDHH_0506/ALM/Fault_Description</v>
      </c>
      <c r="J17" s="10" t="s">
        <v>184</v>
      </c>
      <c r="K17" s="45" t="str">
        <f>Table134[[#Headers],[/Equip_Description]]</f>
        <v>/Equip_Description</v>
      </c>
      <c r="L17" s="45" t="str">
        <f>_xlfn.CONCAT(Table134[[#This Row],[PATH]],Table134[[#This Row],[Tag Path Addition '[EQUIP']]])</f>
        <v>[default]SPG/Line 1/Fiberglass/L1BF_06/L1BF_06_PDHH_0506/ALM/Equip_Description</v>
      </c>
      <c r="M17" s="10" t="s">
        <v>402</v>
      </c>
      <c r="N17" s="8" t="s">
        <v>154</v>
      </c>
    </row>
    <row r="18" spans="1:14" s="8" customFormat="1" x14ac:dyDescent="0.25">
      <c r="A18" s="8" t="s">
        <v>6</v>
      </c>
      <c r="B18" s="8" t="s">
        <v>93</v>
      </c>
      <c r="C18" s="8">
        <v>83</v>
      </c>
      <c r="D18" s="8" t="s">
        <v>142</v>
      </c>
      <c r="E18" s="8" t="str">
        <f>CONCATENATE(Table134[[#This Row],[WINDOWS]],"_",Table134[[#This Row],[Alarm_Name]])</f>
        <v>Line1_Mixer_Coded Alarm Triangle Individual 70</v>
      </c>
      <c r="F18" s="8" t="str">
        <f>_xlfn.CONCAT(LEFT(A18,5),MID(A18,6,4),"-",COUNTIF($A$2:A18,A18))</f>
        <v>Line1_Mix-17</v>
      </c>
      <c r="G18" s="8" t="s">
        <v>319</v>
      </c>
      <c r="H18" s="41" t="str">
        <f>Table134[[#Headers],[/Fault_Description]]</f>
        <v>/Fault_Description</v>
      </c>
      <c r="I18" s="41" t="str">
        <f>_xlfn.CONCAT(Table134[[#This Row],[PATH]],Table134[[#This Row],[Tag Path Addition '[Fault']]])</f>
        <v>[default]SPG/Line 1/Fiberglass/L1PX_02/L1PX_02_YE_0522/ALM/Fault_Description</v>
      </c>
      <c r="J18" s="10" t="s">
        <v>166</v>
      </c>
      <c r="K18" s="45" t="str">
        <f>Table134[[#Headers],[/Equip_Description]]</f>
        <v>/Equip_Description</v>
      </c>
      <c r="L18" s="45" t="str">
        <f>_xlfn.CONCAT(Table134[[#This Row],[PATH]],Table134[[#This Row],[Tag Path Addition '[EQUIP']]])</f>
        <v>[default]SPG/Line 1/Fiberglass/L1PX_02/L1PX_02_YE_0522/ALM/Equip_Description</v>
      </c>
      <c r="M18" s="10" t="s">
        <v>403</v>
      </c>
      <c r="N18" s="8" t="s">
        <v>154</v>
      </c>
    </row>
    <row r="19" spans="1:14" s="8" customFormat="1" x14ac:dyDescent="0.25">
      <c r="A19" s="8" t="s">
        <v>6</v>
      </c>
      <c r="B19" s="8" t="s">
        <v>93</v>
      </c>
      <c r="C19" s="8">
        <v>83</v>
      </c>
      <c r="D19" s="8" t="s">
        <v>141</v>
      </c>
      <c r="E19" s="8" t="str">
        <f>CONCATENATE(Table134[[#This Row],[WINDOWS]],"_",Table134[[#This Row],[Alarm_Name]])</f>
        <v>Line1_Mixer_Coded Alarm Triangle Individual 69</v>
      </c>
      <c r="F19" s="8" t="str">
        <f>_xlfn.CONCAT(LEFT(A19,5),MID(A19,6,4),"-",COUNTIF($A$2:A19,A19))</f>
        <v>Line1_Mix-18</v>
      </c>
      <c r="G19" s="8" t="s">
        <v>385</v>
      </c>
      <c r="H19" s="41" t="str">
        <f>Table134[[#Headers],[/Fault_Description]]</f>
        <v>/Fault_Description</v>
      </c>
      <c r="I19" s="41" t="str">
        <f>_xlfn.CONCAT(Table134[[#This Row],[PATH]],Table134[[#This Row],[Tag Path Addition '[Fault']]])</f>
        <v>[default]SPG/Line 1/Fiberglass/L1PX_02/L1PX_02_HS_0528/ALM/Fault_Description</v>
      </c>
      <c r="J19" s="10" t="s">
        <v>228</v>
      </c>
      <c r="K19" s="45" t="str">
        <f>Table134[[#Headers],[/Equip_Description]]</f>
        <v>/Equip_Description</v>
      </c>
      <c r="L19" s="45" t="str">
        <f>_xlfn.CONCAT(Table134[[#This Row],[PATH]],Table134[[#This Row],[Tag Path Addition '[EQUIP']]])</f>
        <v>[default]SPG/Line 1/Fiberglass/L1PX_02/L1PX_02_HS_0528/ALM/Equip_Description</v>
      </c>
      <c r="M19" s="10" t="s">
        <v>403</v>
      </c>
      <c r="N19" s="8" t="s">
        <v>154</v>
      </c>
    </row>
    <row r="20" spans="1:14" s="8" customFormat="1" x14ac:dyDescent="0.25">
      <c r="A20" s="8" t="s">
        <v>6</v>
      </c>
      <c r="B20" s="8" t="s">
        <v>93</v>
      </c>
      <c r="C20" s="8">
        <v>83</v>
      </c>
      <c r="D20" s="8" t="s">
        <v>150</v>
      </c>
      <c r="E20" s="8" t="str">
        <f>CONCATENATE(Table134[[#This Row],[WINDOWS]],"_",Table134[[#This Row],[Alarm_Name]])</f>
        <v>Line1_Mixer_Coded Alarm Triangle Individual 80</v>
      </c>
      <c r="F20" s="8" t="str">
        <f>_xlfn.CONCAT(LEFT(A20,5),MID(A20,6,4),"-",COUNTIF($A$2:A20,A20))</f>
        <v>Line1_Mix-19</v>
      </c>
      <c r="G20" s="8" t="s">
        <v>508</v>
      </c>
      <c r="H20" s="41" t="str">
        <f>Table134[[#Headers],[/Fault_Description]]</f>
        <v>/Fault_Description</v>
      </c>
      <c r="I20" s="41" t="str">
        <f>_xlfn.CONCAT(Table134[[#This Row],[PATH]],Table134[[#This Row],[Tag Path Addition '[Fault']]])</f>
        <v>[default]SPG/Line 1/Fiberglass/L1AK_02/L1AK_02_ZS_0504/ALM/Fault_Description</v>
      </c>
      <c r="J20" s="10" t="s">
        <v>244</v>
      </c>
      <c r="K20" s="45" t="str">
        <f>Table134[[#Headers],[/Equip_Description]]</f>
        <v>/Equip_Description</v>
      </c>
      <c r="L20" s="45" t="str">
        <f>_xlfn.CONCAT(Table134[[#This Row],[PATH]],Table134[[#This Row],[Tag Path Addition '[EQUIP']]])</f>
        <v>[default]SPG/Line 1/Fiberglass/L1AK_02/L1AK_02_ZS_0504/ALM/Equip_Description</v>
      </c>
      <c r="M20" s="10" t="s">
        <v>516</v>
      </c>
      <c r="N20" s="8" t="s">
        <v>154</v>
      </c>
    </row>
    <row r="21" spans="1:14" s="8" customFormat="1" x14ac:dyDescent="0.25">
      <c r="A21" s="8" t="s">
        <v>6</v>
      </c>
      <c r="B21" s="8" t="s">
        <v>93</v>
      </c>
      <c r="C21" s="8">
        <v>83</v>
      </c>
      <c r="D21" s="8" t="s">
        <v>149</v>
      </c>
      <c r="E21" s="8" t="str">
        <f>CONCATENATE(Table134[[#This Row],[WINDOWS]],"_",Table134[[#This Row],[Alarm_Name]])</f>
        <v>Line1_Mixer_Coded Alarm Triangle Individual 79</v>
      </c>
      <c r="F21" s="8" t="str">
        <f>_xlfn.CONCAT(LEFT(A21,5),MID(A21,6,4),"-",COUNTIF($A$2:A21,A21))</f>
        <v>Line1_Mix-20</v>
      </c>
      <c r="G21" s="8" t="s">
        <v>509</v>
      </c>
      <c r="H21" s="41" t="str">
        <f>Table134[[#Headers],[/Fault_Description]]</f>
        <v>/Fault_Description</v>
      </c>
      <c r="I21" s="41" t="str">
        <f>_xlfn.CONCAT(Table134[[#This Row],[PATH]],Table134[[#This Row],[Tag Path Addition '[Fault']]])</f>
        <v>[default]SPG/Line 1/Fiberglass/L1AK_02/L1AK_02_ZS_0503/ALM/Fault_Description</v>
      </c>
      <c r="J21" s="10" t="s">
        <v>242</v>
      </c>
      <c r="K21" s="45" t="str">
        <f>Table134[[#Headers],[/Equip_Description]]</f>
        <v>/Equip_Description</v>
      </c>
      <c r="L21" s="45" t="str">
        <f>_xlfn.CONCAT(Table134[[#This Row],[PATH]],Table134[[#This Row],[Tag Path Addition '[EQUIP']]])</f>
        <v>[default]SPG/Line 1/Fiberglass/L1AK_02/L1AK_02_ZS_0503/ALM/Equip_Description</v>
      </c>
      <c r="M21" s="10" t="s">
        <v>516</v>
      </c>
      <c r="N21" s="8" t="s">
        <v>154</v>
      </c>
    </row>
    <row r="22" spans="1:14" s="8" customFormat="1" x14ac:dyDescent="0.25">
      <c r="A22" s="8" t="s">
        <v>6</v>
      </c>
      <c r="B22" s="8" t="s">
        <v>93</v>
      </c>
      <c r="C22" s="8">
        <v>83</v>
      </c>
      <c r="D22" s="8" t="s">
        <v>140</v>
      </c>
      <c r="E22" s="8" t="str">
        <f>CONCATENATE(Table134[[#This Row],[WINDOWS]],"_",Table134[[#This Row],[Alarm_Name]])</f>
        <v>Line1_Mixer_Coded Alarm Triangle Individual 68</v>
      </c>
      <c r="F22" s="8" t="str">
        <f>_xlfn.CONCAT(LEFT(A22,5),MID(A22,6,4),"-",COUNTIF($A$2:A22,A22))</f>
        <v>Line1_Mix-21</v>
      </c>
      <c r="G22" s="8" t="s">
        <v>372</v>
      </c>
      <c r="H22" s="41" t="str">
        <f>Table134[[#Headers],[/Fault_Description]]</f>
        <v>/Fault_Description</v>
      </c>
      <c r="I22" s="41" t="str">
        <f>_xlfn.CONCAT(Table134[[#This Row],[PATH]],Table134[[#This Row],[Tag Path Addition '[Fault']]])</f>
        <v>[default]SPG/Line 1/Fiberglass/L1LIW_06/L1LIW_06_VFD_02/VFD_FLT/Fault/ALM/Fault_Description</v>
      </c>
      <c r="J22" s="10" t="s">
        <v>231</v>
      </c>
      <c r="K22" s="45" t="str">
        <f>Table134[[#Headers],[/Equip_Description]]</f>
        <v>/Equip_Description</v>
      </c>
      <c r="L22" s="45" t="str">
        <f>_xlfn.CONCAT(Table134[[#This Row],[PATH]],Table134[[#This Row],[Tag Path Addition '[EQUIP']]])</f>
        <v>[default]SPG/Line 1/Fiberglass/L1LIW_06/L1LIW_06_VFD_02/VFD_FLT/Fault/ALM/Equip_Description</v>
      </c>
      <c r="M22" s="10" t="s">
        <v>409</v>
      </c>
      <c r="N22" s="8" t="s">
        <v>154</v>
      </c>
    </row>
    <row r="23" spans="1:14" s="8" customFormat="1" x14ac:dyDescent="0.25">
      <c r="A23" s="8" t="s">
        <v>6</v>
      </c>
      <c r="B23" s="8" t="s">
        <v>93</v>
      </c>
      <c r="C23" s="8">
        <v>83</v>
      </c>
      <c r="D23" s="8" t="s">
        <v>139</v>
      </c>
      <c r="E23" s="8" t="str">
        <f>CONCATENATE(Table134[[#This Row],[WINDOWS]],"_",Table134[[#This Row],[Alarm_Name]])</f>
        <v>Line1_Mixer_Coded Alarm Triangle Individual 67</v>
      </c>
      <c r="F23" s="8" t="str">
        <f>_xlfn.CONCAT(LEFT(A23,5),MID(A23,6,4),"-",COUNTIF($A$2:A23,A23))</f>
        <v>Line1_Mix-22</v>
      </c>
      <c r="G23" s="8" t="s">
        <v>374</v>
      </c>
      <c r="H23" s="41" t="str">
        <f>Table134[[#Headers],[/Fault_Description]]</f>
        <v>/Fault_Description</v>
      </c>
      <c r="I23" s="41" t="str">
        <f>_xlfn.CONCAT(Table134[[#This Row],[PATH]],Table134[[#This Row],[Tag Path Addition '[Fault']]])</f>
        <v>[default]SPG/Line 1/Fiberglass/L1LIW_06/L1LIW_06_VFD_02/MCY/ALM/Fault_Description</v>
      </c>
      <c r="J23" s="10" t="s">
        <v>166</v>
      </c>
      <c r="K23" s="45" t="str">
        <f>Table134[[#Headers],[/Equip_Description]]</f>
        <v>/Equip_Description</v>
      </c>
      <c r="L23" s="45" t="str">
        <f>_xlfn.CONCAT(Table134[[#This Row],[PATH]],Table134[[#This Row],[Tag Path Addition '[EQUIP']]])</f>
        <v>[default]SPG/Line 1/Fiberglass/L1LIW_06/L1LIW_06_VFD_02/MCY/ALM/Equip_Description</v>
      </c>
      <c r="M23" s="10" t="s">
        <v>409</v>
      </c>
      <c r="N23" s="8" t="s">
        <v>154</v>
      </c>
    </row>
    <row r="24" spans="1:14" s="8" customFormat="1" x14ac:dyDescent="0.25">
      <c r="A24" s="8" t="s">
        <v>6</v>
      </c>
      <c r="B24" s="8" t="s">
        <v>93</v>
      </c>
      <c r="C24" s="8">
        <v>83</v>
      </c>
      <c r="D24" s="8" t="s">
        <v>83</v>
      </c>
      <c r="E24" s="8" t="str">
        <f>CONCATENATE(Table134[[#This Row],[WINDOWS]],"_",Table134[[#This Row],[Alarm_Name]])</f>
        <v>Line1_Mixer_Coded Alarm Triangle Individual 66</v>
      </c>
      <c r="F24" s="8" t="str">
        <f>_xlfn.CONCAT(LEFT(A24,5),MID(A24,6,4),"-",COUNTIF($A$2:A24,A24))</f>
        <v>Line1_Mix-23</v>
      </c>
      <c r="G24" s="8" t="s">
        <v>373</v>
      </c>
      <c r="H24" s="41" t="str">
        <f>Table134[[#Headers],[/Fault_Description]]</f>
        <v>/Fault_Description</v>
      </c>
      <c r="I24" s="41" t="str">
        <f>_xlfn.CONCAT(Table134[[#This Row],[PATH]],Table134[[#This Row],[Tag Path Addition '[Fault']]])</f>
        <v>[default]SPG/Line 1/Fiberglass/L1LIW_06/L1LIW_06_VFD_02/COMM/Fault/ALM/Fault_Description</v>
      </c>
      <c r="J24" s="10" t="s">
        <v>233</v>
      </c>
      <c r="K24" s="45" t="str">
        <f>Table134[[#Headers],[/Equip_Description]]</f>
        <v>/Equip_Description</v>
      </c>
      <c r="L24" s="45" t="str">
        <f>_xlfn.CONCAT(Table134[[#This Row],[PATH]],Table134[[#This Row],[Tag Path Addition '[EQUIP']]])</f>
        <v>[default]SPG/Line 1/Fiberglass/L1LIW_06/L1LIW_06_VFD_02/COMM/Fault/ALM/Equip_Description</v>
      </c>
      <c r="M24" s="10" t="s">
        <v>409</v>
      </c>
      <c r="N24" s="8" t="s">
        <v>154</v>
      </c>
    </row>
    <row r="25" spans="1:14" s="8" customFormat="1" x14ac:dyDescent="0.25">
      <c r="A25" s="8" t="s">
        <v>6</v>
      </c>
      <c r="B25" s="8" t="s">
        <v>93</v>
      </c>
      <c r="C25" s="8">
        <v>83</v>
      </c>
      <c r="D25" s="8" t="s">
        <v>82</v>
      </c>
      <c r="E25" s="8" t="str">
        <f>CONCATENATE(Table134[[#This Row],[WINDOWS]],"_",Table134[[#This Row],[Alarm_Name]])</f>
        <v>Line1_Mixer_Coded Alarm Triangle Individual 65</v>
      </c>
      <c r="F25" s="8" t="str">
        <f>_xlfn.CONCAT(LEFT(A25,5),MID(A25,6,4),"-",COUNTIF($A$2:A25,A25))</f>
        <v>Line1_Mix-24</v>
      </c>
      <c r="G25" s="8" t="s">
        <v>371</v>
      </c>
      <c r="H25" s="41" t="str">
        <f>Table134[[#Headers],[/Fault_Description]]</f>
        <v>/Fault_Description</v>
      </c>
      <c r="I25" s="41" t="str">
        <f>_xlfn.CONCAT(Table134[[#This Row],[PATH]],Table134[[#This Row],[Tag Path Addition '[Fault']]])</f>
        <v>[default]SPG/Line 1/Fiberglass/L1LIW_06/L1LIW_06_VFD_01/MCY/ALM/Fault_Description</v>
      </c>
      <c r="J25" s="10" t="s">
        <v>166</v>
      </c>
      <c r="K25" s="45" t="str">
        <f>Table134[[#Headers],[/Equip_Description]]</f>
        <v>/Equip_Description</v>
      </c>
      <c r="L25" s="45" t="str">
        <f>_xlfn.CONCAT(Table134[[#This Row],[PATH]],Table134[[#This Row],[Tag Path Addition '[EQUIP']]])</f>
        <v>[default]SPG/Line 1/Fiberglass/L1LIW_06/L1LIW_06_VFD_01/MCY/ALM/Equip_Description</v>
      </c>
      <c r="M25" s="10" t="s">
        <v>408</v>
      </c>
      <c r="N25" s="8" t="s">
        <v>154</v>
      </c>
    </row>
    <row r="26" spans="1:14" s="8" customFormat="1" x14ac:dyDescent="0.25">
      <c r="A26" s="8" t="s">
        <v>6</v>
      </c>
      <c r="B26" s="8" t="s">
        <v>93</v>
      </c>
      <c r="C26" s="8">
        <v>83</v>
      </c>
      <c r="D26" s="8" t="s">
        <v>81</v>
      </c>
      <c r="E26" s="8" t="str">
        <f>CONCATENATE(Table134[[#This Row],[WINDOWS]],"_",Table134[[#This Row],[Alarm_Name]])</f>
        <v>Line1_Mixer_Coded Alarm Triangle Individual 64</v>
      </c>
      <c r="F26" s="8" t="str">
        <f>_xlfn.CONCAT(LEFT(A26,5),MID(A26,6,4),"-",COUNTIF($A$2:A26,A26))</f>
        <v>Line1_Mix-25</v>
      </c>
      <c r="G26" s="8" t="s">
        <v>335</v>
      </c>
      <c r="H26" s="41" t="str">
        <f>Table134[[#Headers],[/Fault_Description]]</f>
        <v>/Fault_Description</v>
      </c>
      <c r="I26" s="41" t="str">
        <f>_xlfn.CONCAT(Table134[[#This Row],[PATH]],Table134[[#This Row],[Tag Path Addition '[Fault']]])</f>
        <v>[default]SPG/Line 1/Fiberglass/L1LIW_06/L1LIW_06_VFD_01/COMM/Fault/ALM/Fault_Description</v>
      </c>
      <c r="J26" s="10" t="s">
        <v>233</v>
      </c>
      <c r="K26" s="45" t="str">
        <f>Table134[[#Headers],[/Equip_Description]]</f>
        <v>/Equip_Description</v>
      </c>
      <c r="L26" s="45" t="str">
        <f>_xlfn.CONCAT(Table134[[#This Row],[PATH]],Table134[[#This Row],[Tag Path Addition '[EQUIP']]])</f>
        <v>[default]SPG/Line 1/Fiberglass/L1LIW_06/L1LIW_06_VFD_01/COMM/Fault/ALM/Equip_Description</v>
      </c>
      <c r="M26" s="10" t="s">
        <v>408</v>
      </c>
      <c r="N26" s="8" t="s">
        <v>154</v>
      </c>
    </row>
    <row r="27" spans="1:14" s="8" customFormat="1" x14ac:dyDescent="0.25">
      <c r="A27" s="8" t="s">
        <v>6</v>
      </c>
      <c r="B27" s="8" t="s">
        <v>93</v>
      </c>
      <c r="C27" s="8">
        <v>83</v>
      </c>
      <c r="D27" s="8" t="s">
        <v>80</v>
      </c>
      <c r="E27" s="8" t="str">
        <f>CONCATENATE(Table134[[#This Row],[WINDOWS]],"_",Table134[[#This Row],[Alarm_Name]])</f>
        <v>Line1_Mixer_Coded Alarm Triangle Individual 63</v>
      </c>
      <c r="F27" s="8" t="str">
        <f>_xlfn.CONCAT(LEFT(A27,5),MID(A27,6,4),"-",COUNTIF($A$2:A27,A27))</f>
        <v>Line1_Mix-26</v>
      </c>
      <c r="G27" s="8" t="s">
        <v>334</v>
      </c>
      <c r="H27" s="41" t="str">
        <f>Table134[[#Headers],[/Fault_Description]]</f>
        <v>/Fault_Description</v>
      </c>
      <c r="I27" s="41" t="str">
        <f>_xlfn.CONCAT(Table134[[#This Row],[PATH]],Table134[[#This Row],[Tag Path Addition '[Fault']]])</f>
        <v>[default]SPG/Line 1/Fiberglass/L1LIW_06/L1LIW_06_VFD_01/VFD_FLT/Fault/ALM/Fault_Description</v>
      </c>
      <c r="J27" s="10" t="s">
        <v>231</v>
      </c>
      <c r="K27" s="45" t="str">
        <f>Table134[[#Headers],[/Equip_Description]]</f>
        <v>/Equip_Description</v>
      </c>
      <c r="L27" s="45" t="str">
        <f>_xlfn.CONCAT(Table134[[#This Row],[PATH]],Table134[[#This Row],[Tag Path Addition '[EQUIP']]])</f>
        <v>[default]SPG/Line 1/Fiberglass/L1LIW_06/L1LIW_06_VFD_01/VFD_FLT/Fault/ALM/Equip_Description</v>
      </c>
      <c r="M27" s="10" t="s">
        <v>408</v>
      </c>
      <c r="N27" s="8" t="s">
        <v>154</v>
      </c>
    </row>
    <row r="28" spans="1:14" s="8" customFormat="1" x14ac:dyDescent="0.25">
      <c r="A28" s="8" t="s">
        <v>6</v>
      </c>
      <c r="B28" s="8" t="s">
        <v>93</v>
      </c>
      <c r="C28" s="8">
        <v>83</v>
      </c>
      <c r="D28" s="8" t="s">
        <v>79</v>
      </c>
      <c r="E28" s="8" t="str">
        <f>CONCATENATE(Table134[[#This Row],[WINDOWS]],"_",Table134[[#This Row],[Alarm_Name]])</f>
        <v>Line1_Mixer_Coded Alarm Triangle Individual 62</v>
      </c>
      <c r="F28" s="8" t="str">
        <f>_xlfn.CONCAT(LEFT(A28,5),MID(A28,6,4),"-",COUNTIF($A$2:A28,A28))</f>
        <v>Line1_Mix-27</v>
      </c>
      <c r="G28" s="8" t="s">
        <v>227</v>
      </c>
      <c r="H28" s="41" t="str">
        <f>Table134[[#Headers],[/Fault_Description]]</f>
        <v>/Fault_Description</v>
      </c>
      <c r="I28" s="41" t="str">
        <f>_xlfn.CONCAT(Table134[[#This Row],[PATH]],Table134[[#This Row],[Tag Path Addition '[Fault']]])</f>
        <v>[default]SPG/Line 1/L1VBA_01/L1VBA_01_HS_0732/ALM/Fault_Description</v>
      </c>
      <c r="J28" s="10" t="s">
        <v>228</v>
      </c>
      <c r="K28" s="45" t="str">
        <f>Table134[[#Headers],[/Equip_Description]]</f>
        <v>/Equip_Description</v>
      </c>
      <c r="L28" s="45" t="str">
        <f>_xlfn.CONCAT(Table134[[#This Row],[PATH]],Table134[[#This Row],[Tag Path Addition '[EQUIP']]])</f>
        <v>[default]SPG/Line 1/L1VBA_01/L1VBA_01_HS_0732/ALM/Equip_Description</v>
      </c>
      <c r="M28" s="10" t="s">
        <v>517</v>
      </c>
      <c r="N28" s="8" t="s">
        <v>154</v>
      </c>
    </row>
    <row r="29" spans="1:14" s="8" customFormat="1" x14ac:dyDescent="0.25">
      <c r="A29" s="8" t="s">
        <v>6</v>
      </c>
      <c r="B29" s="8" t="s">
        <v>93</v>
      </c>
      <c r="C29" s="8">
        <v>83</v>
      </c>
      <c r="D29" s="8" t="s">
        <v>78</v>
      </c>
      <c r="E29" s="8" t="str">
        <f>CONCATENATE(Table134[[#This Row],[WINDOWS]],"_",Table134[[#This Row],[Alarm_Name]])</f>
        <v>Line1_Mixer_Coded Alarm Triangle Individual 61</v>
      </c>
      <c r="F29" s="8" t="str">
        <f>_xlfn.CONCAT(LEFT(A29,5),MID(A29,6,4),"-",COUNTIF($A$2:A29,A29))</f>
        <v>Line1_Mix-28</v>
      </c>
      <c r="G29" s="8" t="s">
        <v>223</v>
      </c>
      <c r="H29" s="41" t="str">
        <f>Table134[[#Headers],[/Fault_Description]]</f>
        <v>/Fault_Description</v>
      </c>
      <c r="I29" s="41" t="str">
        <f>_xlfn.CONCAT(Table134[[#This Row],[PATH]],Table134[[#This Row],[Tag Path Addition '[Fault']]])</f>
        <v>[default]SPG/Line 1/Mixer/L1VBA_01_VFD/VFD_FLT/Fault/ALM/Fault_Description</v>
      </c>
      <c r="J29" s="10" t="s">
        <v>231</v>
      </c>
      <c r="K29" s="45" t="str">
        <f>Table134[[#Headers],[/Equip_Description]]</f>
        <v>/Equip_Description</v>
      </c>
      <c r="L29" s="45" t="str">
        <f>_xlfn.CONCAT(Table134[[#This Row],[PATH]],Table134[[#This Row],[Tag Path Addition '[EQUIP']]])</f>
        <v>[default]SPG/Line 1/Mixer/L1VBA_01_VFD/VFD_FLT/Fault/ALM/Equip_Description</v>
      </c>
      <c r="M29" s="10" t="s">
        <v>232</v>
      </c>
      <c r="N29" s="8" t="s">
        <v>154</v>
      </c>
    </row>
    <row r="30" spans="1:14" s="8" customFormat="1" x14ac:dyDescent="0.25">
      <c r="A30" s="8" t="s">
        <v>6</v>
      </c>
      <c r="B30" s="8" t="s">
        <v>93</v>
      </c>
      <c r="C30" s="8">
        <v>83</v>
      </c>
      <c r="D30" s="8" t="s">
        <v>77</v>
      </c>
      <c r="E30" s="8" t="str">
        <f>CONCATENATE(Table134[[#This Row],[WINDOWS]],"_",Table134[[#This Row],[Alarm_Name]])</f>
        <v>Line1_Mixer_Coded Alarm Triangle Individual 60</v>
      </c>
      <c r="F30" s="8" t="str">
        <f>_xlfn.CONCAT(LEFT(A30,5),MID(A30,6,4),"-",COUNTIF($A$2:A30,A30))</f>
        <v>Line1_Mix-29</v>
      </c>
      <c r="G30" s="8" t="s">
        <v>222</v>
      </c>
      <c r="H30" s="41" t="str">
        <f>Table134[[#Headers],[/Fault_Description]]</f>
        <v>/Fault_Description</v>
      </c>
      <c r="I30" s="41" t="str">
        <f>_xlfn.CONCAT(Table134[[#This Row],[PATH]],Table134[[#This Row],[Tag Path Addition '[Fault']]])</f>
        <v>[default]SPG/Line 1/Mixer/L1VBA_01_VFD/COMM/Fault/ALM/Fault_Description</v>
      </c>
      <c r="J30" s="10" t="s">
        <v>233</v>
      </c>
      <c r="K30" s="45" t="str">
        <f>Table134[[#Headers],[/Equip_Description]]</f>
        <v>/Equip_Description</v>
      </c>
      <c r="L30" s="45" t="str">
        <f>_xlfn.CONCAT(Table134[[#This Row],[PATH]],Table134[[#This Row],[Tag Path Addition '[EQUIP']]])</f>
        <v>[default]SPG/Line 1/Mixer/L1VBA_01_VFD/COMM/Fault/ALM/Equip_Description</v>
      </c>
      <c r="M30" s="10" t="s">
        <v>232</v>
      </c>
      <c r="N30" s="8" t="s">
        <v>154</v>
      </c>
    </row>
    <row r="31" spans="1:14" s="8" customFormat="1" x14ac:dyDescent="0.25">
      <c r="A31" s="8" t="s">
        <v>6</v>
      </c>
      <c r="B31" s="8" t="s">
        <v>93</v>
      </c>
      <c r="C31" s="8">
        <v>83</v>
      </c>
      <c r="D31" s="8" t="s">
        <v>76</v>
      </c>
      <c r="E31" s="8" t="str">
        <f>CONCATENATE(Table134[[#This Row],[WINDOWS]],"_",Table134[[#This Row],[Alarm_Name]])</f>
        <v>Line1_Mixer_Coded Alarm Triangle Individual 59</v>
      </c>
      <c r="F31" s="8" t="str">
        <f>_xlfn.CONCAT(LEFT(A31,5),MID(A31,6,4),"-",COUNTIF($A$2:A31,A31))</f>
        <v>Line1_Mix-30</v>
      </c>
      <c r="G31" s="8" t="s">
        <v>221</v>
      </c>
      <c r="H31" s="41" t="str">
        <f>Table134[[#Headers],[/Fault_Description]]</f>
        <v>/Fault_Description</v>
      </c>
      <c r="I31" s="41" t="str">
        <f>_xlfn.CONCAT(Table134[[#This Row],[PATH]],Table134[[#This Row],[Tag Path Addition '[Fault']]])</f>
        <v>[default]SPG/Line 1/Mixer/L1VBA_01_VFD/MCY/ALM/Fault_Description</v>
      </c>
      <c r="J31" s="10" t="s">
        <v>166</v>
      </c>
      <c r="K31" s="45" t="str">
        <f>Table134[[#Headers],[/Equip_Description]]</f>
        <v>/Equip_Description</v>
      </c>
      <c r="L31" s="45" t="str">
        <f>_xlfn.CONCAT(Table134[[#This Row],[PATH]],Table134[[#This Row],[Tag Path Addition '[EQUIP']]])</f>
        <v>[default]SPG/Line 1/Mixer/L1VBA_01_VFD/MCY/ALM/Equip_Description</v>
      </c>
      <c r="M31" s="10" t="s">
        <v>232</v>
      </c>
      <c r="N31" s="8" t="s">
        <v>154</v>
      </c>
    </row>
    <row r="32" spans="1:14" s="8" customFormat="1" x14ac:dyDescent="0.25">
      <c r="A32" s="8" t="s">
        <v>6</v>
      </c>
      <c r="B32" s="8" t="s">
        <v>93</v>
      </c>
      <c r="C32" s="8">
        <v>83</v>
      </c>
      <c r="D32" s="8" t="s">
        <v>75</v>
      </c>
      <c r="E32" s="8" t="str">
        <f>CONCATENATE(Table134[[#This Row],[WINDOWS]],"_",Table134[[#This Row],[Alarm_Name]])</f>
        <v>Line1_Mixer_Coded Alarm Triangle Individual 58</v>
      </c>
      <c r="F32" s="8" t="str">
        <f>_xlfn.CONCAT(LEFT(A32,5),MID(A32,6,4),"-",COUNTIF($A$2:A32,A32))</f>
        <v>Line1_Mix-31</v>
      </c>
      <c r="G32" s="8" t="s">
        <v>314</v>
      </c>
      <c r="H32" s="41" t="str">
        <f>Table134[[#Headers],[/Fault_Description]]</f>
        <v>/Fault_Description</v>
      </c>
      <c r="I32" s="41" t="str">
        <f>_xlfn.CONCAT(Table134[[#This Row],[PATH]],Table134[[#This Row],[Tag Path Addition '[Fault']]])</f>
        <v>[default]SPG/Line 1/Fiberglass/L1D_05/L1D_05_LSH_0509/ALM/Fault_Description</v>
      </c>
      <c r="J32" s="10" t="s">
        <v>165</v>
      </c>
      <c r="K32" s="45" t="str">
        <f>Table134[[#Headers],[/Equip_Description]]</f>
        <v>/Equip_Description</v>
      </c>
      <c r="L32" s="45" t="str">
        <f>_xlfn.CONCAT(Table134[[#This Row],[PATH]],Table134[[#This Row],[Tag Path Addition '[EQUIP']]])</f>
        <v>[default]SPG/Line 1/Fiberglass/L1D_05/L1D_05_LSH_0509/ALM/Equip_Description</v>
      </c>
      <c r="M32" s="10" t="s">
        <v>396</v>
      </c>
      <c r="N32" s="8" t="s">
        <v>154</v>
      </c>
    </row>
    <row r="33" spans="1:14" s="8" customFormat="1" x14ac:dyDescent="0.25">
      <c r="A33" s="8" t="s">
        <v>6</v>
      </c>
      <c r="B33" s="8" t="s">
        <v>93</v>
      </c>
      <c r="C33" s="8">
        <v>83</v>
      </c>
      <c r="D33" s="8" t="s">
        <v>74</v>
      </c>
      <c r="E33" s="8" t="str">
        <f>CONCATENATE(Table134[[#This Row],[WINDOWS]],"_",Table134[[#This Row],[Alarm_Name]])</f>
        <v>Line1_Mixer_Coded Alarm Triangle Individual 57</v>
      </c>
      <c r="F33" s="8" t="str">
        <f>_xlfn.CONCAT(LEFT(A33,5),MID(A33,6,4),"-",COUNTIF($A$2:A33,A33))</f>
        <v>Line1_Mix-32</v>
      </c>
      <c r="G33" s="8" t="s">
        <v>313</v>
      </c>
      <c r="H33" s="41" t="str">
        <f>Table134[[#Headers],[/Fault_Description]]</f>
        <v>/Fault_Description</v>
      </c>
      <c r="I33" s="41" t="str">
        <f>_xlfn.CONCAT(Table134[[#This Row],[PATH]],Table134[[#This Row],[Tag Path Addition '[Fault']]])</f>
        <v>[default]SPG/Line 1/Fiberglass/L1BF_05/L1BF_05_PDH_0505/ALM/Fault_Description</v>
      </c>
      <c r="J33" s="10" t="s">
        <v>163</v>
      </c>
      <c r="K33" s="45" t="str">
        <f>Table134[[#Headers],[/Equip_Description]]</f>
        <v>/Equip_Description</v>
      </c>
      <c r="L33" s="45" t="str">
        <f>_xlfn.CONCAT(Table134[[#This Row],[PATH]],Table134[[#This Row],[Tag Path Addition '[EQUIP']]])</f>
        <v>[default]SPG/Line 1/Fiberglass/L1BF_05/L1BF_05_PDH_0505/ALM/Equip_Description</v>
      </c>
      <c r="M33" s="10" t="s">
        <v>396</v>
      </c>
      <c r="N33" s="8" t="s">
        <v>154</v>
      </c>
    </row>
    <row r="34" spans="1:14" s="8" customFormat="1" x14ac:dyDescent="0.25">
      <c r="A34" s="8" t="s">
        <v>6</v>
      </c>
      <c r="B34" s="8" t="s">
        <v>93</v>
      </c>
      <c r="C34" s="8">
        <v>83</v>
      </c>
      <c r="D34" s="8" t="s">
        <v>73</v>
      </c>
      <c r="E34" s="8" t="str">
        <f>CONCATENATE(Table134[[#This Row],[WINDOWS]],"_",Table134[[#This Row],[Alarm_Name]])</f>
        <v>Line1_Mixer_Coded Alarm Triangle Individual 56</v>
      </c>
      <c r="F34" s="8" t="str">
        <f>_xlfn.CONCAT(LEFT(A34,5),MID(A34,6,4),"-",COUNTIF($A$2:A34,A34))</f>
        <v>Line1_Mix-33</v>
      </c>
      <c r="G34" s="8" t="s">
        <v>312</v>
      </c>
      <c r="H34" s="41" t="str">
        <f>Table134[[#Headers],[/Fault_Description]]</f>
        <v>/Fault_Description</v>
      </c>
      <c r="I34" s="41" t="str">
        <f>_xlfn.CONCAT(Table134[[#This Row],[PATH]],Table134[[#This Row],[Tag Path Addition '[Fault']]])</f>
        <v>[default]SPG/Line 1/Fiberglass/L1BF_05/L1BF_05_PDHH_0505/ALM/Fault_Description</v>
      </c>
      <c r="J34" s="10" t="s">
        <v>184</v>
      </c>
      <c r="K34" s="45" t="str">
        <f>Table134[[#Headers],[/Equip_Description]]</f>
        <v>/Equip_Description</v>
      </c>
      <c r="L34" s="45" t="str">
        <f>_xlfn.CONCAT(Table134[[#This Row],[PATH]],Table134[[#This Row],[Tag Path Addition '[EQUIP']]])</f>
        <v>[default]SPG/Line 1/Fiberglass/L1BF_05/L1BF_05_PDHH_0505/ALM/Equip_Description</v>
      </c>
      <c r="M34" s="10" t="s">
        <v>396</v>
      </c>
      <c r="N34" s="8" t="s">
        <v>154</v>
      </c>
    </row>
    <row r="35" spans="1:14" s="8" customFormat="1" x14ac:dyDescent="0.25">
      <c r="A35" s="8" t="s">
        <v>6</v>
      </c>
      <c r="B35" s="8" t="s">
        <v>93</v>
      </c>
      <c r="C35" s="8">
        <v>83</v>
      </c>
      <c r="D35" s="8" t="s">
        <v>72</v>
      </c>
      <c r="E35" s="8" t="str">
        <f>CONCATENATE(Table134[[#This Row],[WINDOWS]],"_",Table134[[#This Row],[Alarm_Name]])</f>
        <v>Line1_Mixer_Coded Alarm Triangle Individual 55</v>
      </c>
      <c r="F35" s="8" t="str">
        <f>_xlfn.CONCAT(LEFT(A35,5),MID(A35,6,4),"-",COUNTIF($A$2:A35,A35))</f>
        <v>Line1_Mix-34</v>
      </c>
      <c r="G35" s="8" t="s">
        <v>315</v>
      </c>
      <c r="H35" s="41" t="str">
        <f>Table134[[#Headers],[/Fault_Description]]</f>
        <v>/Fault_Description</v>
      </c>
      <c r="I35" s="41" t="str">
        <f>_xlfn.CONCAT(Table134[[#This Row],[PATH]],Table134[[#This Row],[Tag Path Addition '[Fault']]])</f>
        <v>[default]SPG/Line 1/Fiberglass/L1PX_01/L1PX_01_YE_0521/ALM/Fault_Description</v>
      </c>
      <c r="J35" s="10" t="s">
        <v>166</v>
      </c>
      <c r="K35" s="45" t="str">
        <f>Table134[[#Headers],[/Equip_Description]]</f>
        <v>/Equip_Description</v>
      </c>
      <c r="L35" s="45" t="str">
        <f>_xlfn.CONCAT(Table134[[#This Row],[PATH]],Table134[[#This Row],[Tag Path Addition '[EQUIP']]])</f>
        <v>[default]SPG/Line 1/Fiberglass/L1PX_01/L1PX_01_YE_0521/ALM/Equip_Description</v>
      </c>
      <c r="M35" s="10" t="s">
        <v>401</v>
      </c>
      <c r="N35" s="8" t="s">
        <v>154</v>
      </c>
    </row>
    <row r="36" spans="1:14" s="8" customFormat="1" x14ac:dyDescent="0.25">
      <c r="A36" s="8" t="s">
        <v>6</v>
      </c>
      <c r="B36" s="8" t="s">
        <v>93</v>
      </c>
      <c r="C36" s="8">
        <v>83</v>
      </c>
      <c r="D36" s="8" t="s">
        <v>71</v>
      </c>
      <c r="E36" s="8" t="str">
        <f>CONCATENATE(Table134[[#This Row],[WINDOWS]],"_",Table134[[#This Row],[Alarm_Name]])</f>
        <v>Line1_Mixer_Coded Alarm Triangle Individual 54</v>
      </c>
      <c r="F36" s="8" t="str">
        <f>_xlfn.CONCAT(LEFT(A36,5),MID(A36,6,4),"-",COUNTIF($A$2:A36,A36))</f>
        <v>Line1_Mix-35</v>
      </c>
      <c r="G36" s="8" t="s">
        <v>384</v>
      </c>
      <c r="H36" s="41" t="str">
        <f>Table134[[#Headers],[/Fault_Description]]</f>
        <v>/Fault_Description</v>
      </c>
      <c r="I36" s="41" t="str">
        <f>_xlfn.CONCAT(Table134[[#This Row],[PATH]],Table134[[#This Row],[Tag Path Addition '[Fault']]])</f>
        <v>[default]SPG/Line 1/Fiberglass/L1PX_01/L1PX_01_HS_0527/ALM/Fault_Description</v>
      </c>
      <c r="J36" s="10" t="s">
        <v>228</v>
      </c>
      <c r="K36" s="45" t="str">
        <f>Table134[[#Headers],[/Equip_Description]]</f>
        <v>/Equip_Description</v>
      </c>
      <c r="L36" s="45" t="str">
        <f>_xlfn.CONCAT(Table134[[#This Row],[PATH]],Table134[[#This Row],[Tag Path Addition '[EQUIP']]])</f>
        <v>[default]SPG/Line 1/Fiberglass/L1PX_01/L1PX_01_HS_0527/ALM/Equip_Description</v>
      </c>
      <c r="M36" s="10" t="s">
        <v>401</v>
      </c>
      <c r="N36" s="8" t="s">
        <v>154</v>
      </c>
    </row>
    <row r="37" spans="1:14" s="8" customFormat="1" x14ac:dyDescent="0.25">
      <c r="A37" s="8" t="s">
        <v>6</v>
      </c>
      <c r="B37" s="8" t="s">
        <v>93</v>
      </c>
      <c r="C37" s="8">
        <v>83</v>
      </c>
      <c r="D37" s="8" t="s">
        <v>70</v>
      </c>
      <c r="E37" s="8" t="str">
        <f>CONCATENATE(Table134[[#This Row],[WINDOWS]],"_",Table134[[#This Row],[Alarm_Name]])</f>
        <v>Line1_Mixer_Coded Alarm Triangle Individual 53</v>
      </c>
      <c r="F37" s="8" t="str">
        <f>_xlfn.CONCAT(LEFT(A37,5),MID(A37,6,4),"-",COUNTIF($A$2:A37,A37))</f>
        <v>Line1_Mix-36</v>
      </c>
      <c r="G37" s="8" t="s">
        <v>330</v>
      </c>
      <c r="H37" s="41" t="str">
        <f>Table134[[#Headers],[/Fault_Description]]</f>
        <v>/Fault_Description</v>
      </c>
      <c r="I37" s="41" t="str">
        <f>_xlfn.CONCAT(Table134[[#This Row],[PATH]],Table134[[#This Row],[Tag Path Addition '[Fault']]])</f>
        <v>[default]SPG/Line 1/Fiberglass/L1LIW_05/L1LIW_05_HS_05109/ALM/Fault_Description</v>
      </c>
      <c r="J37" s="10" t="s">
        <v>228</v>
      </c>
      <c r="K37" s="45" t="str">
        <f>Table134[[#Headers],[/Equip_Description]]</f>
        <v>/Equip_Description</v>
      </c>
      <c r="L37" s="45" t="str">
        <f>_xlfn.CONCAT(Table134[[#This Row],[PATH]],Table134[[#This Row],[Tag Path Addition '[EQUIP']]])</f>
        <v>[default]SPG/Line 1/Fiberglass/L1LIW_05/L1LIW_05_HS_05109/ALM/Equip_Description</v>
      </c>
      <c r="M37" s="10" t="s">
        <v>406</v>
      </c>
      <c r="N37" s="8" t="s">
        <v>154</v>
      </c>
    </row>
    <row r="38" spans="1:14" s="8" customFormat="1" x14ac:dyDescent="0.25">
      <c r="A38" s="8" t="s">
        <v>6</v>
      </c>
      <c r="B38" s="8" t="s">
        <v>93</v>
      </c>
      <c r="C38" s="8">
        <v>83</v>
      </c>
      <c r="D38" s="8" t="s">
        <v>69</v>
      </c>
      <c r="E38" s="8" t="str">
        <f>CONCATENATE(Table134[[#This Row],[WINDOWS]],"_",Table134[[#This Row],[Alarm_Name]])</f>
        <v>Line1_Mixer_Coded Alarm Triangle Individual 52</v>
      </c>
      <c r="F38" s="8" t="str">
        <f>_xlfn.CONCAT(LEFT(A38,5),MID(A38,6,4),"-",COUNTIF($A$2:A38,A38))</f>
        <v>Line1_Mix-37</v>
      </c>
      <c r="G38" s="8" t="s">
        <v>331</v>
      </c>
      <c r="H38" s="41" t="str">
        <f>Table134[[#Headers],[/Fault_Description]]</f>
        <v>/Fault_Description</v>
      </c>
      <c r="I38" s="41" t="str">
        <f>_xlfn.CONCAT(Table134[[#This Row],[PATH]],Table134[[#This Row],[Tag Path Addition '[Fault']]])</f>
        <v>[default]SPG/Line 1/Fiberglass/L1LIW_05/L1LIW_05_HS_0529/ALM/Fault_Description</v>
      </c>
      <c r="J38" s="10" t="s">
        <v>228</v>
      </c>
      <c r="K38" s="45" t="str">
        <f>Table134[[#Headers],[/Equip_Description]]</f>
        <v>/Equip_Description</v>
      </c>
      <c r="L38" s="45" t="str">
        <f>_xlfn.CONCAT(Table134[[#This Row],[PATH]],Table134[[#This Row],[Tag Path Addition '[EQUIP']]])</f>
        <v>[default]SPG/Line 1/Fiberglass/L1LIW_05/L1LIW_05_HS_0529/ALM/Equip_Description</v>
      </c>
      <c r="M38" s="10" t="s">
        <v>407</v>
      </c>
      <c r="N38" s="8" t="s">
        <v>154</v>
      </c>
    </row>
    <row r="39" spans="1:14" s="8" customFormat="1" x14ac:dyDescent="0.25">
      <c r="A39" s="8" t="s">
        <v>6</v>
      </c>
      <c r="B39" s="8" t="s">
        <v>93</v>
      </c>
      <c r="C39" s="8">
        <v>83</v>
      </c>
      <c r="D39" s="8" t="s">
        <v>68</v>
      </c>
      <c r="E39" s="8" t="str">
        <f>CONCATENATE(Table134[[#This Row],[WINDOWS]],"_",Table134[[#This Row],[Alarm_Name]])</f>
        <v>Line1_Mixer_Coded Alarm Triangle Individual 51</v>
      </c>
      <c r="F39" s="8" t="str">
        <f>_xlfn.CONCAT(LEFT(A39,5),MID(A39,6,4),"-",COUNTIF($A$2:A39,A39))</f>
        <v>Line1_Mix-38</v>
      </c>
      <c r="G39" s="8" t="s">
        <v>329</v>
      </c>
      <c r="H39" s="41" t="str">
        <f>Table134[[#Headers],[/Fault_Description]]</f>
        <v>/Fault_Description</v>
      </c>
      <c r="I39" s="41" t="str">
        <f>_xlfn.CONCAT(Table134[[#This Row],[PATH]],Table134[[#This Row],[Tag Path Addition '[Fault']]])</f>
        <v>[default]SPG/Line 1/Fiberglass/L1LIW_05/L1LIW_05_VFD_01/COMM/Fault/ALM/Fault_Description</v>
      </c>
      <c r="J39" s="10" t="s">
        <v>233</v>
      </c>
      <c r="K39" s="45" t="str">
        <f>Table134[[#Headers],[/Equip_Description]]</f>
        <v>/Equip_Description</v>
      </c>
      <c r="L39" s="45" t="str">
        <f>_xlfn.CONCAT(Table134[[#This Row],[PATH]],Table134[[#This Row],[Tag Path Addition '[EQUIP']]])</f>
        <v>[default]SPG/Line 1/Fiberglass/L1LIW_05/L1LIW_05_VFD_01/COMM/Fault/ALM/Equip_Description</v>
      </c>
      <c r="M39" s="10" t="s">
        <v>407</v>
      </c>
      <c r="N39" s="8" t="s">
        <v>154</v>
      </c>
    </row>
    <row r="40" spans="1:14" s="8" customFormat="1" x14ac:dyDescent="0.25">
      <c r="A40" s="8" t="s">
        <v>6</v>
      </c>
      <c r="B40" s="8" t="s">
        <v>93</v>
      </c>
      <c r="C40" s="8">
        <v>83</v>
      </c>
      <c r="D40" s="8" t="s">
        <v>67</v>
      </c>
      <c r="E40" s="8" t="str">
        <f>CONCATENATE(Table134[[#This Row],[WINDOWS]],"_",Table134[[#This Row],[Alarm_Name]])</f>
        <v>Line1_Mixer_Coded Alarm Triangle Individual 50</v>
      </c>
      <c r="F40" s="8" t="str">
        <f>_xlfn.CONCAT(LEFT(A40,5),MID(A40,6,4),"-",COUNTIF($A$2:A40,A40))</f>
        <v>Line1_Mix-39</v>
      </c>
      <c r="G40" s="8" t="s">
        <v>328</v>
      </c>
      <c r="H40" s="41" t="str">
        <f>Table134[[#Headers],[/Fault_Description]]</f>
        <v>/Fault_Description</v>
      </c>
      <c r="I40" s="41" t="str">
        <f>_xlfn.CONCAT(Table134[[#This Row],[PATH]],Table134[[#This Row],[Tag Path Addition '[Fault']]])</f>
        <v>[default]SPG/Line 1/Fiberglass/L1LIW_05/L1LIW_05_VFD_01/MCY/ALM/Fault_Description</v>
      </c>
      <c r="J40" s="10" t="s">
        <v>166</v>
      </c>
      <c r="K40" s="45" t="str">
        <f>Table134[[#Headers],[/Equip_Description]]</f>
        <v>/Equip_Description</v>
      </c>
      <c r="L40" s="45" t="str">
        <f>_xlfn.CONCAT(Table134[[#This Row],[PATH]],Table134[[#This Row],[Tag Path Addition '[EQUIP']]])</f>
        <v>[default]SPG/Line 1/Fiberglass/L1LIW_05/L1LIW_05_VFD_01/MCY/ALM/Equip_Description</v>
      </c>
      <c r="M40" s="10" t="s">
        <v>407</v>
      </c>
      <c r="N40" s="8" t="s">
        <v>154</v>
      </c>
    </row>
    <row r="41" spans="1:14" s="8" customFormat="1" x14ac:dyDescent="0.25">
      <c r="A41" s="8" t="s">
        <v>6</v>
      </c>
      <c r="B41" s="8" t="s">
        <v>93</v>
      </c>
      <c r="C41" s="8">
        <v>83</v>
      </c>
      <c r="D41" s="8" t="s">
        <v>66</v>
      </c>
      <c r="E41" s="8" t="str">
        <f>CONCATENATE(Table134[[#This Row],[WINDOWS]],"_",Table134[[#This Row],[Alarm_Name]])</f>
        <v>Line1_Mixer_Coded Alarm Triangle Individual 49</v>
      </c>
      <c r="F41" s="8" t="str">
        <f>_xlfn.CONCAT(LEFT(A41,5),MID(A41,6,4),"-",COUNTIF($A$2:A41,A41))</f>
        <v>Line1_Mix-40</v>
      </c>
      <c r="G41" s="8" t="s">
        <v>327</v>
      </c>
      <c r="H41" s="41" t="str">
        <f>Table134[[#Headers],[/Fault_Description]]</f>
        <v>/Fault_Description</v>
      </c>
      <c r="I41" s="41" t="str">
        <f>_xlfn.CONCAT(Table134[[#This Row],[PATH]],Table134[[#This Row],[Tag Path Addition '[Fault']]])</f>
        <v>[default]SPG/Line 1/Fiberglass/L1LIW_05/L1LIW_05_VFD_01/VFD_FLT/Fault/ALM/Fault_Description</v>
      </c>
      <c r="J41" s="10" t="s">
        <v>231</v>
      </c>
      <c r="K41" s="45" t="str">
        <f>Table134[[#Headers],[/Equip_Description]]</f>
        <v>/Equip_Description</v>
      </c>
      <c r="L41" s="45" t="str">
        <f>_xlfn.CONCAT(Table134[[#This Row],[PATH]],Table134[[#This Row],[Tag Path Addition '[EQUIP']]])</f>
        <v>[default]SPG/Line 1/Fiberglass/L1LIW_05/L1LIW_05_VFD_01/VFD_FLT/Fault/ALM/Equip_Description</v>
      </c>
      <c r="M41" s="10" t="s">
        <v>407</v>
      </c>
      <c r="N41" s="8" t="s">
        <v>154</v>
      </c>
    </row>
    <row r="42" spans="1:14" s="8" customFormat="1" x14ac:dyDescent="0.25">
      <c r="A42" s="8" t="s">
        <v>6</v>
      </c>
      <c r="B42" s="8" t="s">
        <v>93</v>
      </c>
      <c r="C42" s="8">
        <v>83</v>
      </c>
      <c r="D42" s="8" t="s">
        <v>65</v>
      </c>
      <c r="E42" s="8" t="str">
        <f>CONCATENATE(Table134[[#This Row],[WINDOWS]],"_",Table134[[#This Row],[Alarm_Name]])</f>
        <v>Line1_Mixer_Coded Alarm Triangle Individual 48</v>
      </c>
      <c r="F42" s="8" t="str">
        <f>_xlfn.CONCAT(LEFT(A42,5),MID(A42,6,4),"-",COUNTIF($A$2:A42,A42))</f>
        <v>Line1_Mix-41</v>
      </c>
      <c r="G42" s="8" t="s">
        <v>326</v>
      </c>
      <c r="H42" s="41" t="str">
        <f>Table134[[#Headers],[/Fault_Description]]</f>
        <v>/Fault_Description</v>
      </c>
      <c r="I42" s="41" t="str">
        <f>_xlfn.CONCAT(Table134[[#This Row],[PATH]],Table134[[#This Row],[Tag Path Addition '[Fault']]])</f>
        <v>[default]SPG/Line 1/Fiberglass/L1LIW_05/L1LIW_05_VFD_02/COMM/Fault/ALM/Fault_Description</v>
      </c>
      <c r="J42" s="10" t="s">
        <v>233</v>
      </c>
      <c r="K42" s="45" t="str">
        <f>Table134[[#Headers],[/Equip_Description]]</f>
        <v>/Equip_Description</v>
      </c>
      <c r="L42" s="45" t="str">
        <f>_xlfn.CONCAT(Table134[[#This Row],[PATH]],Table134[[#This Row],[Tag Path Addition '[EQUIP']]])</f>
        <v>[default]SPG/Line 1/Fiberglass/L1LIW_05/L1LIW_05_VFD_02/COMM/Fault/ALM/Equip_Description</v>
      </c>
      <c r="M42" s="10" t="s">
        <v>406</v>
      </c>
      <c r="N42" s="8" t="s">
        <v>154</v>
      </c>
    </row>
    <row r="43" spans="1:14" s="8" customFormat="1" x14ac:dyDescent="0.25">
      <c r="A43" s="8" t="s">
        <v>6</v>
      </c>
      <c r="B43" s="8" t="s">
        <v>93</v>
      </c>
      <c r="C43" s="8">
        <v>83</v>
      </c>
      <c r="D43" s="8" t="s">
        <v>64</v>
      </c>
      <c r="E43" s="8" t="str">
        <f>CONCATENATE(Table134[[#This Row],[WINDOWS]],"_",Table134[[#This Row],[Alarm_Name]])</f>
        <v>Line1_Mixer_Coded Alarm Triangle Individual 47</v>
      </c>
      <c r="F43" s="8" t="str">
        <f>_xlfn.CONCAT(LEFT(A43,5),MID(A43,6,4),"-",COUNTIF($A$2:A43,A43))</f>
        <v>Line1_Mix-42</v>
      </c>
      <c r="G43" s="8" t="s">
        <v>510</v>
      </c>
      <c r="H43" s="41" t="str">
        <f>Table134[[#Headers],[/Fault_Description]]</f>
        <v>/Fault_Description</v>
      </c>
      <c r="I43" s="41" t="str">
        <f>_xlfn.CONCAT(Table134[[#This Row],[PATH]],Table134[[#This Row],[Tag Path Addition '[Fault']]])</f>
        <v>[default]SPG/Line 1/Fiberglass/L1LIW_05/L1LIW_05_VFD_02//VFD_FLT/Fault/ALM/Fault_Description</v>
      </c>
      <c r="J43" s="10" t="s">
        <v>231</v>
      </c>
      <c r="K43" s="45" t="str">
        <f>Table134[[#Headers],[/Equip_Description]]</f>
        <v>/Equip_Description</v>
      </c>
      <c r="L43" s="45" t="str">
        <f>_xlfn.CONCAT(Table134[[#This Row],[PATH]],Table134[[#This Row],[Tag Path Addition '[EQUIP']]])</f>
        <v>[default]SPG/Line 1/Fiberglass/L1LIW_05/L1LIW_05_VFD_02//VFD_FLT/Fault/ALM/Equip_Description</v>
      </c>
      <c r="M43" s="10" t="s">
        <v>406</v>
      </c>
      <c r="N43" s="8" t="s">
        <v>154</v>
      </c>
    </row>
    <row r="44" spans="1:14" s="8" customFormat="1" x14ac:dyDescent="0.25">
      <c r="A44" s="8" t="s">
        <v>6</v>
      </c>
      <c r="B44" s="8" t="s">
        <v>93</v>
      </c>
      <c r="C44" s="8">
        <v>83</v>
      </c>
      <c r="D44" s="8" t="s">
        <v>63</v>
      </c>
      <c r="E44" s="8" t="str">
        <f>CONCATENATE(Table134[[#This Row],[WINDOWS]],"_",Table134[[#This Row],[Alarm_Name]])</f>
        <v>Line1_Mixer_Coded Alarm Triangle Individual 46</v>
      </c>
      <c r="F44" s="8" t="str">
        <f>_xlfn.CONCAT(LEFT(A44,5),MID(A44,6,4),"-",COUNTIF($A$2:A44,A44))</f>
        <v>Line1_Mix-43</v>
      </c>
      <c r="G44" s="8" t="s">
        <v>324</v>
      </c>
      <c r="H44" s="41" t="str">
        <f>Table134[[#Headers],[/Fault_Description]]</f>
        <v>/Fault_Description</v>
      </c>
      <c r="I44" s="41" t="str">
        <f>_xlfn.CONCAT(Table134[[#This Row],[PATH]],Table134[[#This Row],[Tag Path Addition '[Fault']]])</f>
        <v>[default]SPG/Line 1/Fiberglass/L1LIW_05/L1LIW_05_VFD_02/MCY/ALM/Fault_Description</v>
      </c>
      <c r="J44" s="10" t="s">
        <v>166</v>
      </c>
      <c r="K44" s="45" t="str">
        <f>Table134[[#Headers],[/Equip_Description]]</f>
        <v>/Equip_Description</v>
      </c>
      <c r="L44" s="45" t="str">
        <f>_xlfn.CONCAT(Table134[[#This Row],[PATH]],Table134[[#This Row],[Tag Path Addition '[EQUIP']]])</f>
        <v>[default]SPG/Line 1/Fiberglass/L1LIW_05/L1LIW_05_VFD_02/MCY/ALM/Equip_Description</v>
      </c>
      <c r="M44" s="10" t="s">
        <v>406</v>
      </c>
      <c r="N44" s="8" t="s">
        <v>154</v>
      </c>
    </row>
    <row r="45" spans="1:14" s="8" customFormat="1" x14ac:dyDescent="0.25">
      <c r="A45" s="8" t="s">
        <v>6</v>
      </c>
      <c r="B45" s="8" t="s">
        <v>93</v>
      </c>
      <c r="C45" s="8">
        <v>83</v>
      </c>
      <c r="D45" s="8" t="s">
        <v>62</v>
      </c>
      <c r="E45" s="8" t="str">
        <f>CONCATENATE(Table134[[#This Row],[WINDOWS]],"_",Table134[[#This Row],[Alarm_Name]])</f>
        <v>Line1_Mixer_Coded Alarm Triangle Individual 45</v>
      </c>
      <c r="F45" s="8" t="str">
        <f>_xlfn.CONCAT(LEFT(A45,5),MID(A45,6,4),"-",COUNTIF($A$2:A45,A45))</f>
        <v>Line1_Mix-44</v>
      </c>
      <c r="G45" s="8" t="s">
        <v>511</v>
      </c>
      <c r="H45" s="41" t="str">
        <f>Table134[[#Headers],[/Fault_Description]]</f>
        <v>/Fault_Description</v>
      </c>
      <c r="I45" s="41" t="str">
        <f>_xlfn.CONCAT(Table134[[#This Row],[PATH]],Table134[[#This Row],[Tag Path Addition '[Fault']]])</f>
        <v>[default]SPG/Line 1/Fiberglass/L1AK_01/L1AK_01_ZS_0501/ALM/Fault_Description</v>
      </c>
      <c r="J45" s="10" t="s">
        <v>242</v>
      </c>
      <c r="K45" s="45" t="str">
        <f>Table134[[#Headers],[/Equip_Description]]</f>
        <v>/Equip_Description</v>
      </c>
      <c r="L45" s="45" t="str">
        <f>_xlfn.CONCAT(Table134[[#This Row],[PATH]],Table134[[#This Row],[Tag Path Addition '[EQUIP']]])</f>
        <v>[default]SPG/Line 1/Fiberglass/L1AK_01/L1AK_01_ZS_0501/ALM/Equip_Description</v>
      </c>
      <c r="M45" s="10" t="s">
        <v>518</v>
      </c>
      <c r="N45" s="8" t="s">
        <v>154</v>
      </c>
    </row>
    <row r="46" spans="1:14" s="8" customFormat="1" x14ac:dyDescent="0.25">
      <c r="A46" s="8" t="s">
        <v>6</v>
      </c>
      <c r="B46" s="8" t="s">
        <v>93</v>
      </c>
      <c r="C46" s="8">
        <v>83</v>
      </c>
      <c r="D46" s="8" t="s">
        <v>61</v>
      </c>
      <c r="E46" s="8" t="str">
        <f>CONCATENATE(Table134[[#This Row],[WINDOWS]],"_",Table134[[#This Row],[Alarm_Name]])</f>
        <v>Line1_Mixer_Coded Alarm Triangle Individual 44</v>
      </c>
      <c r="F46" s="8" t="str">
        <f>_xlfn.CONCAT(LEFT(A46,5),MID(A46,6,4),"-",COUNTIF($A$2:A46,A46))</f>
        <v>Line1_Mix-45</v>
      </c>
      <c r="G46" s="8" t="s">
        <v>512</v>
      </c>
      <c r="H46" s="41" t="str">
        <f>Table134[[#Headers],[/Fault_Description]]</f>
        <v>/Fault_Description</v>
      </c>
      <c r="I46" s="41" t="str">
        <f>_xlfn.CONCAT(Table134[[#This Row],[PATH]],Table134[[#This Row],[Tag Path Addition '[Fault']]])</f>
        <v>[default]SPG/Line 1/Fiberglass/L1AK_01/L1AK_01_ZS_0502/ALM/Fault_Description</v>
      </c>
      <c r="J46" s="10" t="s">
        <v>244</v>
      </c>
      <c r="K46" s="45" t="str">
        <f>Table134[[#Headers],[/Equip_Description]]</f>
        <v>/Equip_Description</v>
      </c>
      <c r="L46" s="45" t="str">
        <f>_xlfn.CONCAT(Table134[[#This Row],[PATH]],Table134[[#This Row],[Tag Path Addition '[EQUIP']]])</f>
        <v>[default]SPG/Line 1/Fiberglass/L1AK_01/L1AK_01_ZS_0502/ALM/Equip_Description</v>
      </c>
      <c r="M46" s="10" t="s">
        <v>518</v>
      </c>
      <c r="N46" s="8" t="s">
        <v>154</v>
      </c>
    </row>
    <row r="47" spans="1:14" s="8" customFormat="1" x14ac:dyDescent="0.25">
      <c r="A47" s="8" t="s">
        <v>6</v>
      </c>
      <c r="B47" s="8" t="s">
        <v>93</v>
      </c>
      <c r="C47" s="8">
        <v>83</v>
      </c>
      <c r="D47" s="8" t="s">
        <v>60</v>
      </c>
      <c r="E47" s="8" t="str">
        <f>CONCATENATE(Table134[[#This Row],[WINDOWS]],"_",Table134[[#This Row],[Alarm_Name]])</f>
        <v>Line1_Mixer_Coded Alarm Triangle Individual 43</v>
      </c>
      <c r="F47" s="8" t="str">
        <f>_xlfn.CONCAT(LEFT(A47,5),MID(A47,6,4),"-",COUNTIF($A$2:A47,A47))</f>
        <v>Line1_Mix-46</v>
      </c>
      <c r="G47" s="8" t="s">
        <v>279</v>
      </c>
      <c r="H47" s="41" t="str">
        <f>Table134[[#Headers],[/Fault_Description]]</f>
        <v>/Fault_Description</v>
      </c>
      <c r="I47" s="41" t="str">
        <f>_xlfn.CONCAT(Table134[[#This Row],[PATH]],Table134[[#This Row],[Tag Path Addition '[Fault']]])</f>
        <v>[default]SPG/Line 1/Powder Loads/L1BF_02/L1BF_02_LSH_0305/ALM/Fault_Description</v>
      </c>
      <c r="J47" s="10" t="s">
        <v>165</v>
      </c>
      <c r="K47" s="45" t="str">
        <f>Table134[[#Headers],[/Equip_Description]]</f>
        <v>/Equip_Description</v>
      </c>
      <c r="L47" s="45" t="str">
        <f>_xlfn.CONCAT(Table134[[#This Row],[PATH]],Table134[[#This Row],[Tag Path Addition '[EQUIP']]])</f>
        <v>[default]SPG/Line 1/Powder Loads/L1BF_02/L1BF_02_LSH_0305/ALM/Equip_Description</v>
      </c>
      <c r="M47" s="10" t="s">
        <v>267</v>
      </c>
      <c r="N47" s="8" t="s">
        <v>154</v>
      </c>
    </row>
    <row r="48" spans="1:14" s="8" customFormat="1" x14ac:dyDescent="0.25">
      <c r="A48" s="8" t="s">
        <v>6</v>
      </c>
      <c r="B48" s="8" t="s">
        <v>93</v>
      </c>
      <c r="C48" s="8">
        <v>83</v>
      </c>
      <c r="D48" s="8" t="s">
        <v>32</v>
      </c>
      <c r="E48" s="8" t="str">
        <f>CONCATENATE(Table134[[#This Row],[WINDOWS]],"_",Table134[[#This Row],[Alarm_Name]])</f>
        <v>Line1_Mixer_Coded Alarm Triangle Individual 16</v>
      </c>
      <c r="F48" s="8" t="str">
        <f>_xlfn.CONCAT(LEFT(A48,5),MID(A48,6,4),"-",COUNTIF($A$2:A48,A48))</f>
        <v>Line1_Mix-47</v>
      </c>
      <c r="G48" s="8" t="s">
        <v>281</v>
      </c>
      <c r="H48" s="41" t="str">
        <f>Table134[[#Headers],[/Fault_Description]]</f>
        <v>/Fault_Description</v>
      </c>
      <c r="I48" s="41" t="str">
        <f>_xlfn.CONCAT(Table134[[#This Row],[PATH]],Table134[[#This Row],[Tag Path Addition '[Fault']]])</f>
        <v>[default]SPG/Line 1/Powder Loads/L1BF_02/L1BF_02_PDHH_0302/ALM/Fault_Description</v>
      </c>
      <c r="J48" s="10" t="s">
        <v>184</v>
      </c>
      <c r="K48" s="45" t="str">
        <f>Table134[[#Headers],[/Equip_Description]]</f>
        <v>/Equip_Description</v>
      </c>
      <c r="L48" s="45" t="str">
        <f>_xlfn.CONCAT(Table134[[#This Row],[PATH]],Table134[[#This Row],[Tag Path Addition '[EQUIP']]])</f>
        <v>[default]SPG/Line 1/Powder Loads/L1BF_02/L1BF_02_PDHH_0302/ALM/Equip_Description</v>
      </c>
      <c r="M48" s="10" t="s">
        <v>267</v>
      </c>
      <c r="N48" s="8" t="s">
        <v>154</v>
      </c>
    </row>
    <row r="49" spans="1:14" s="8" customFormat="1" x14ac:dyDescent="0.25">
      <c r="A49" s="8" t="s">
        <v>6</v>
      </c>
      <c r="B49" s="8" t="s">
        <v>93</v>
      </c>
      <c r="C49" s="8">
        <v>83</v>
      </c>
      <c r="D49" s="8" t="s">
        <v>31</v>
      </c>
      <c r="E49" s="8" t="str">
        <f>CONCATENATE(Table134[[#This Row],[WINDOWS]],"_",Table134[[#This Row],[Alarm_Name]])</f>
        <v>Line1_Mixer_Coded Alarm Triangle Individual 15</v>
      </c>
      <c r="F49" s="8" t="str">
        <f>_xlfn.CONCAT(LEFT(A49,5),MID(A49,6,4),"-",COUNTIF($A$2:A49,A49))</f>
        <v>Line1_Mix-48</v>
      </c>
      <c r="G49" s="8" t="s">
        <v>280</v>
      </c>
      <c r="H49" s="41" t="str">
        <f>Table134[[#Headers],[/Fault_Description]]</f>
        <v>/Fault_Description</v>
      </c>
      <c r="I49" s="41" t="str">
        <f>_xlfn.CONCAT(Table134[[#This Row],[PATH]],Table134[[#This Row],[Tag Path Addition '[Fault']]])</f>
        <v>[default]SPG/Line 1/Powder Loads/L1BF_02/L1BF_02_PDH_0302/ALM/Fault_Description</v>
      </c>
      <c r="J49" s="10" t="s">
        <v>163</v>
      </c>
      <c r="K49" s="45" t="str">
        <f>Table134[[#Headers],[/Equip_Description]]</f>
        <v>/Equip_Description</v>
      </c>
      <c r="L49" s="45" t="str">
        <f>_xlfn.CONCAT(Table134[[#This Row],[PATH]],Table134[[#This Row],[Tag Path Addition '[EQUIP']]])</f>
        <v>[default]SPG/Line 1/Powder Loads/L1BF_02/L1BF_02_PDH_0302/ALM/Equip_Description</v>
      </c>
      <c r="M49" s="10" t="s">
        <v>267</v>
      </c>
      <c r="N49" s="8" t="s">
        <v>154</v>
      </c>
    </row>
    <row r="50" spans="1:14" s="8" customFormat="1" x14ac:dyDescent="0.25">
      <c r="A50" s="8" t="s">
        <v>6</v>
      </c>
      <c r="B50" s="8" t="s">
        <v>93</v>
      </c>
      <c r="C50" s="8">
        <v>83</v>
      </c>
      <c r="D50" s="8" t="s">
        <v>30</v>
      </c>
      <c r="E50" s="8" t="str">
        <f>CONCATENATE(Table134[[#This Row],[WINDOWS]],"_",Table134[[#This Row],[Alarm_Name]])</f>
        <v>Line1_Mixer_Coded Alarm Triangle Individual 14</v>
      </c>
      <c r="F50" s="8" t="str">
        <f>_xlfn.CONCAT(LEFT(A50,5),MID(A50,6,4),"-",COUNTIF($A$2:A50,A50))</f>
        <v>Line1_Mix-49</v>
      </c>
      <c r="G50" s="8" t="s">
        <v>282</v>
      </c>
      <c r="H50" s="41" t="str">
        <f>Table134[[#Headers],[/Fault_Description]]</f>
        <v>/Fault_Description</v>
      </c>
      <c r="I50" s="41" t="str">
        <f>_xlfn.CONCAT(Table134[[#This Row],[PATH]],Table134[[#This Row],[Tag Path Addition '[Fault']]])</f>
        <v>[default]SPG/Line 1/Powder Loads/L1MV_04/L1MV_04_YE_0316/ALM/Fault_Description</v>
      </c>
      <c r="J50" s="10" t="s">
        <v>166</v>
      </c>
      <c r="K50" s="45" t="str">
        <f>Table134[[#Headers],[/Equip_Description]]</f>
        <v>/Equip_Description</v>
      </c>
      <c r="L50" s="45" t="str">
        <f>_xlfn.CONCAT(Table134[[#This Row],[PATH]],Table134[[#This Row],[Tag Path Addition '[EQUIP']]])</f>
        <v>[default]SPG/Line 1/Powder Loads/L1MV_04/L1MV_04_YE_0316/ALM/Equip_Description</v>
      </c>
      <c r="M50" s="10" t="s">
        <v>519</v>
      </c>
      <c r="N50" s="8" t="s">
        <v>154</v>
      </c>
    </row>
    <row r="51" spans="1:14" s="8" customFormat="1" x14ac:dyDescent="0.25">
      <c r="A51" s="8" t="s">
        <v>6</v>
      </c>
      <c r="B51" s="8" t="s">
        <v>93</v>
      </c>
      <c r="C51" s="8">
        <v>83</v>
      </c>
      <c r="D51" s="8" t="s">
        <v>59</v>
      </c>
      <c r="E51" s="8" t="str">
        <f>CONCATENATE(Table134[[#This Row],[WINDOWS]],"_",Table134[[#This Row],[Alarm_Name]])</f>
        <v>Line1_Mixer_Coded Alarm Triangle Individual 42</v>
      </c>
      <c r="F51" s="8" t="str">
        <f>_xlfn.CONCAT(LEFT(A51,5),MID(A51,6,4),"-",COUNTIF($A$2:A51,A51))</f>
        <v>Line1_Mix-50</v>
      </c>
      <c r="G51" s="8" t="s">
        <v>300</v>
      </c>
      <c r="H51" s="41" t="str">
        <f>Table134[[#Headers],[/Fault_Description]]</f>
        <v>/Fault_Description</v>
      </c>
      <c r="I51" s="41" t="str">
        <f>_xlfn.CONCAT(Table134[[#This Row],[PATH]],Table134[[#This Row],[Tag Path Addition '[Fault']]])</f>
        <v>[default]SPG/Line 1/Powder Loads/L1LIW_02/L1LIW_02_VFD_01/MCY/ALM/Fault_Description</v>
      </c>
      <c r="J51" s="10" t="s">
        <v>166</v>
      </c>
      <c r="K51" s="45" t="str">
        <f>Table134[[#Headers],[/Equip_Description]]</f>
        <v>/Equip_Description</v>
      </c>
      <c r="L51" s="45" t="str">
        <f>_xlfn.CONCAT(Table134[[#This Row],[PATH]],Table134[[#This Row],[Tag Path Addition '[EQUIP']]])</f>
        <v>[default]SPG/Line 1/Powder Loads/L1LIW_02/L1LIW_02_VFD_01/MCY/ALM/Equip_Description</v>
      </c>
      <c r="M51" s="10" t="s">
        <v>260</v>
      </c>
      <c r="N51" s="8" t="s">
        <v>154</v>
      </c>
    </row>
    <row r="52" spans="1:14" s="8" customFormat="1" x14ac:dyDescent="0.25">
      <c r="A52" s="8" t="s">
        <v>6</v>
      </c>
      <c r="B52" s="8" t="s">
        <v>93</v>
      </c>
      <c r="C52" s="8">
        <v>83</v>
      </c>
      <c r="D52" s="8" t="s">
        <v>58</v>
      </c>
      <c r="E52" s="8" t="str">
        <f>CONCATENATE(Table134[[#This Row],[WINDOWS]],"_",Table134[[#This Row],[Alarm_Name]])</f>
        <v>Line1_Mixer_Coded Alarm Triangle Individual 41</v>
      </c>
      <c r="F52" s="8" t="str">
        <f>_xlfn.CONCAT(LEFT(A52,5),MID(A52,6,4),"-",COUNTIF($A$2:A52,A52))</f>
        <v>Line1_Mix-51</v>
      </c>
      <c r="G52" s="8" t="s">
        <v>299</v>
      </c>
      <c r="H52" s="41" t="str">
        <f>Table134[[#Headers],[/Fault_Description]]</f>
        <v>/Fault_Description</v>
      </c>
      <c r="I52" s="41" t="str">
        <f>_xlfn.CONCAT(Table134[[#This Row],[PATH]],Table134[[#This Row],[Tag Path Addition '[Fault']]])</f>
        <v>[default]SPG/Line 1/Powder Loads/L1LIW_02/L1LIW_02_VFD_01/COMM/Fault/ALM/Fault_Description</v>
      </c>
      <c r="J52" s="10" t="s">
        <v>233</v>
      </c>
      <c r="K52" s="45" t="str">
        <f>Table134[[#Headers],[/Equip_Description]]</f>
        <v>/Equip_Description</v>
      </c>
      <c r="L52" s="45" t="str">
        <f>_xlfn.CONCAT(Table134[[#This Row],[PATH]],Table134[[#This Row],[Tag Path Addition '[EQUIP']]])</f>
        <v>[default]SPG/Line 1/Powder Loads/L1LIW_02/L1LIW_02_VFD_01/COMM/Fault/ALM/Equip_Description</v>
      </c>
      <c r="M52" s="10" t="s">
        <v>260</v>
      </c>
      <c r="N52" s="8" t="s">
        <v>154</v>
      </c>
    </row>
    <row r="53" spans="1:14" s="8" customFormat="1" x14ac:dyDescent="0.25">
      <c r="A53" s="8" t="s">
        <v>6</v>
      </c>
      <c r="B53" s="8" t="s">
        <v>93</v>
      </c>
      <c r="C53" s="8">
        <v>83</v>
      </c>
      <c r="D53" s="8" t="s">
        <v>57</v>
      </c>
      <c r="E53" s="8" t="str">
        <f>CONCATENATE(Table134[[#This Row],[WINDOWS]],"_",Table134[[#This Row],[Alarm_Name]])</f>
        <v>Line1_Mixer_Coded Alarm Triangle Individual 40</v>
      </c>
      <c r="F53" s="8" t="str">
        <f>_xlfn.CONCAT(LEFT(A53,5),MID(A53,6,4),"-",COUNTIF($A$2:A53,A53))</f>
        <v>Line1_Mix-52</v>
      </c>
      <c r="G53" s="8" t="s">
        <v>298</v>
      </c>
      <c r="H53" s="41" t="str">
        <f>Table134[[#Headers],[/Fault_Description]]</f>
        <v>/Fault_Description</v>
      </c>
      <c r="I53" s="41" t="str">
        <f>_xlfn.CONCAT(Table134[[#This Row],[PATH]],Table134[[#This Row],[Tag Path Addition '[Fault']]])</f>
        <v>[default]SPG/Line 1/Powder Loads/L1LIW_02/L1LIW_02_VFD_01/VFD_FLT/Fault/ALM/Fault_Description</v>
      </c>
      <c r="J53" s="10" t="s">
        <v>231</v>
      </c>
      <c r="K53" s="45" t="str">
        <f>Table134[[#Headers],[/Equip_Description]]</f>
        <v>/Equip_Description</v>
      </c>
      <c r="L53" s="45" t="str">
        <f>_xlfn.CONCAT(Table134[[#This Row],[PATH]],Table134[[#This Row],[Tag Path Addition '[EQUIP']]])</f>
        <v>[default]SPG/Line 1/Powder Loads/L1LIW_02/L1LIW_02_VFD_01/VFD_FLT/Fault/ALM/Equip_Description</v>
      </c>
      <c r="M53" s="10" t="s">
        <v>260</v>
      </c>
      <c r="N53" s="8" t="s">
        <v>154</v>
      </c>
    </row>
    <row r="54" spans="1:14" s="8" customFormat="1" x14ac:dyDescent="0.25">
      <c r="A54" s="8" t="s">
        <v>6</v>
      </c>
      <c r="B54" s="8" t="s">
        <v>93</v>
      </c>
      <c r="C54" s="8">
        <v>83</v>
      </c>
      <c r="D54" s="8" t="s">
        <v>56</v>
      </c>
      <c r="E54" s="8" t="str">
        <f>CONCATENATE(Table134[[#This Row],[WINDOWS]],"_",Table134[[#This Row],[Alarm_Name]])</f>
        <v>Line1_Mixer_Coded Alarm Triangle Individual 39</v>
      </c>
      <c r="F54" s="8" t="str">
        <f>_xlfn.CONCAT(LEFT(A54,5),MID(A54,6,4),"-",COUNTIF($A$2:A54,A54))</f>
        <v>Line1_Mix-53</v>
      </c>
      <c r="G54" s="8" t="s">
        <v>297</v>
      </c>
      <c r="H54" s="41" t="str">
        <f>Table134[[#Headers],[/Fault_Description]]</f>
        <v>/Fault_Description</v>
      </c>
      <c r="I54" s="41" t="str">
        <f>_xlfn.CONCAT(Table134[[#This Row],[PATH]],Table134[[#This Row],[Tag Path Addition '[Fault']]])</f>
        <v>[default]SPG/Line 1/Powder Loads/L1LIW_02/L1LIW_02_VFD_02/MCY/ALM/Fault_Description</v>
      </c>
      <c r="J54" s="10" t="s">
        <v>166</v>
      </c>
      <c r="K54" s="45" t="str">
        <f>Table134[[#Headers],[/Equip_Description]]</f>
        <v>/Equip_Description</v>
      </c>
      <c r="L54" s="45" t="str">
        <f>_xlfn.CONCAT(Table134[[#This Row],[PATH]],Table134[[#This Row],[Tag Path Addition '[EQUIP']]])</f>
        <v>[default]SPG/Line 1/Powder Loads/L1LIW_02/L1LIW_02_VFD_02/MCY/ALM/Equip_Description</v>
      </c>
      <c r="M54" s="10" t="s">
        <v>261</v>
      </c>
      <c r="N54" s="8" t="s">
        <v>154</v>
      </c>
    </row>
    <row r="55" spans="1:14" s="8" customFormat="1" x14ac:dyDescent="0.25">
      <c r="A55" s="8" t="s">
        <v>6</v>
      </c>
      <c r="B55" s="8" t="s">
        <v>93</v>
      </c>
      <c r="C55" s="8">
        <v>83</v>
      </c>
      <c r="D55" s="8" t="s">
        <v>55</v>
      </c>
      <c r="E55" s="8" t="str">
        <f>CONCATENATE(Table134[[#This Row],[WINDOWS]],"_",Table134[[#This Row],[Alarm_Name]])</f>
        <v>Line1_Mixer_Coded Alarm Triangle Individual 36</v>
      </c>
      <c r="F55" s="8" t="str">
        <f>_xlfn.CONCAT(LEFT(A55,5),MID(A55,6,4),"-",COUNTIF($A$2:A55,A55))</f>
        <v>Line1_Mix-54</v>
      </c>
      <c r="G55" s="8" t="s">
        <v>296</v>
      </c>
      <c r="H55" s="41" t="str">
        <f>Table134[[#Headers],[/Fault_Description]]</f>
        <v>/Fault_Description</v>
      </c>
      <c r="I55" s="41" t="str">
        <f>_xlfn.CONCAT(Table134[[#This Row],[PATH]],Table134[[#This Row],[Tag Path Addition '[Fault']]])</f>
        <v>[default]SPG/Line 1/Powder Loads/L1LIW_02/L1LIW_02_VFD_02/COMM/Fault/ALM/Fault_Description</v>
      </c>
      <c r="J55" s="10" t="s">
        <v>233</v>
      </c>
      <c r="K55" s="45" t="str">
        <f>Table134[[#Headers],[/Equip_Description]]</f>
        <v>/Equip_Description</v>
      </c>
      <c r="L55" s="45" t="str">
        <f>_xlfn.CONCAT(Table134[[#This Row],[PATH]],Table134[[#This Row],[Tag Path Addition '[EQUIP']]])</f>
        <v>[default]SPG/Line 1/Powder Loads/L1LIW_02/L1LIW_02_VFD_02/COMM/Fault/ALM/Equip_Description</v>
      </c>
      <c r="M55" s="10" t="s">
        <v>261</v>
      </c>
      <c r="N55" s="8" t="s">
        <v>154</v>
      </c>
    </row>
    <row r="56" spans="1:14" s="8" customFormat="1" x14ac:dyDescent="0.25">
      <c r="A56" s="8" t="s">
        <v>6</v>
      </c>
      <c r="B56" s="8" t="s">
        <v>93</v>
      </c>
      <c r="C56" s="8">
        <v>83</v>
      </c>
      <c r="D56" s="8" t="s">
        <v>54</v>
      </c>
      <c r="E56" s="8" t="str">
        <f>CONCATENATE(Table134[[#This Row],[WINDOWS]],"_",Table134[[#This Row],[Alarm_Name]])</f>
        <v>Line1_Mixer_Coded Alarm Triangle Individual 35</v>
      </c>
      <c r="F56" s="8" t="str">
        <f>_xlfn.CONCAT(LEFT(A56,5),MID(A56,6,4),"-",COUNTIF($A$2:A56,A56))</f>
        <v>Line1_Mix-55</v>
      </c>
      <c r="G56" s="8" t="s">
        <v>295</v>
      </c>
      <c r="H56" s="41" t="str">
        <f>Table134[[#Headers],[/Fault_Description]]</f>
        <v>/Fault_Description</v>
      </c>
      <c r="I56" s="41" t="str">
        <f>_xlfn.CONCAT(Table134[[#This Row],[PATH]],Table134[[#This Row],[Tag Path Addition '[Fault']]])</f>
        <v>[default]SPG/Line 1/Powder Loads/L1LIW_02/L1LIW_02_VFD_02/VFD_FLT/Fault/ALM/Fault_Description</v>
      </c>
      <c r="J56" s="10" t="s">
        <v>231</v>
      </c>
      <c r="K56" s="45" t="str">
        <f>Table134[[#Headers],[/Equip_Description]]</f>
        <v>/Equip_Description</v>
      </c>
      <c r="L56" s="45" t="str">
        <f>_xlfn.CONCAT(Table134[[#This Row],[PATH]],Table134[[#This Row],[Tag Path Addition '[EQUIP']]])</f>
        <v>[default]SPG/Line 1/Powder Loads/L1LIW_02/L1LIW_02_VFD_02/VFD_FLT/Fault/ALM/Equip_Description</v>
      </c>
      <c r="M56" s="10" t="s">
        <v>261</v>
      </c>
      <c r="N56" s="8" t="s">
        <v>154</v>
      </c>
    </row>
    <row r="57" spans="1:14" s="8" customFormat="1" x14ac:dyDescent="0.25">
      <c r="A57" s="8" t="s">
        <v>6</v>
      </c>
      <c r="B57" s="8" t="s">
        <v>93</v>
      </c>
      <c r="C57" s="8">
        <v>83</v>
      </c>
      <c r="D57" s="8" t="s">
        <v>53</v>
      </c>
      <c r="E57" s="8" t="str">
        <f>CONCATENATE(Table134[[#This Row],[WINDOWS]],"_",Table134[[#This Row],[Alarm_Name]])</f>
        <v>Line1_Mixer_Coded Alarm Triangle Individual 34</v>
      </c>
      <c r="F57" s="8" t="str">
        <f>_xlfn.CONCAT(LEFT(A57,5),MID(A57,6,4),"-",COUNTIF($A$2:A57,A57))</f>
        <v>Line1_Mix-56</v>
      </c>
      <c r="G57" s="8" t="s">
        <v>294</v>
      </c>
      <c r="H57" s="41" t="str">
        <f>Table134[[#Headers],[/Fault_Description]]</f>
        <v>/Fault_Description</v>
      </c>
      <c r="I57" s="41" t="str">
        <f>_xlfn.CONCAT(Table134[[#This Row],[PATH]],Table134[[#This Row],[Tag Path Addition '[Fault']]])</f>
        <v>[default]SPG/Line 1/Powder Loads/L1LIW_02/L1LIW_02_HS_0320/ALM/Fault_Description</v>
      </c>
      <c r="J57" s="10" t="s">
        <v>228</v>
      </c>
      <c r="K57" s="45" t="str">
        <f>Table134[[#Headers],[/Equip_Description]]</f>
        <v>/Equip_Description</v>
      </c>
      <c r="L57" s="45" t="str">
        <f>_xlfn.CONCAT(Table134[[#This Row],[PATH]],Table134[[#This Row],[Tag Path Addition '[EQUIP']]])</f>
        <v>[default]SPG/Line 1/Powder Loads/L1LIW_02/L1LIW_02_HS_0320/ALM/Equip_Description</v>
      </c>
      <c r="M57" s="10" t="s">
        <v>260</v>
      </c>
      <c r="N57" s="8" t="s">
        <v>154</v>
      </c>
    </row>
    <row r="58" spans="1:14" s="8" customFormat="1" x14ac:dyDescent="0.25">
      <c r="A58" s="8" t="s">
        <v>6</v>
      </c>
      <c r="B58" s="8" t="s">
        <v>93</v>
      </c>
      <c r="C58" s="8">
        <v>83</v>
      </c>
      <c r="D58" s="8" t="s">
        <v>52</v>
      </c>
      <c r="E58" s="8" t="str">
        <f>CONCATENATE(Table134[[#This Row],[WINDOWS]],"_",Table134[[#This Row],[Alarm_Name]])</f>
        <v>Line1_Mixer_Coded Alarm Triangle Individual 33</v>
      </c>
      <c r="F58" s="8" t="str">
        <f>_xlfn.CONCAT(LEFT(A58,5),MID(A58,6,4),"-",COUNTIF($A$2:A58,A58))</f>
        <v>Line1_Mix-57</v>
      </c>
      <c r="G58" s="8" t="s">
        <v>293</v>
      </c>
      <c r="H58" s="41" t="str">
        <f>Table134[[#Headers],[/Fault_Description]]</f>
        <v>/Fault_Description</v>
      </c>
      <c r="I58" s="41" t="str">
        <f>_xlfn.CONCAT(Table134[[#This Row],[PATH]],Table134[[#This Row],[Tag Path Addition '[Fault']]])</f>
        <v>[default]SPG/Line 1/Powder Loads/L1LIW_02/L1LIW_02_HS_0319/ALM/Fault_Description</v>
      </c>
      <c r="J58" s="10" t="s">
        <v>228</v>
      </c>
      <c r="K58" s="45" t="str">
        <f>Table134[[#Headers],[/Equip_Description]]</f>
        <v>/Equip_Description</v>
      </c>
      <c r="L58" s="45" t="str">
        <f>_xlfn.CONCAT(Table134[[#This Row],[PATH]],Table134[[#This Row],[Tag Path Addition '[EQUIP']]])</f>
        <v>[default]SPG/Line 1/Powder Loads/L1LIW_02/L1LIW_02_HS_0319/ALM/Equip_Description</v>
      </c>
      <c r="M58" s="10" t="s">
        <v>261</v>
      </c>
      <c r="N58" s="8" t="s">
        <v>154</v>
      </c>
    </row>
    <row r="59" spans="1:14" s="8" customFormat="1" x14ac:dyDescent="0.25">
      <c r="A59" s="8" t="s">
        <v>6</v>
      </c>
      <c r="B59" s="8" t="s">
        <v>93</v>
      </c>
      <c r="C59" s="8">
        <v>83</v>
      </c>
      <c r="D59" s="8" t="s">
        <v>26</v>
      </c>
      <c r="E59" s="8" t="str">
        <f>CONCATENATE(Table134[[#This Row],[WINDOWS]],"_",Table134[[#This Row],[Alarm_Name]])</f>
        <v>Line1_Mixer_Coded Alarm Triangle Individual 10</v>
      </c>
      <c r="F59" s="8" t="str">
        <f>_xlfn.CONCAT(LEFT(A59,5),MID(A59,6,4),"-",COUNTIF($A$2:A59,A59))</f>
        <v>Line1_Mix-58</v>
      </c>
      <c r="G59" s="8" t="s">
        <v>277</v>
      </c>
      <c r="H59" s="41" t="str">
        <f>Table134[[#Headers],[/Fault_Description]]</f>
        <v>/Fault_Description</v>
      </c>
      <c r="I59" s="41" t="str">
        <f>_xlfn.CONCAT(Table134[[#This Row],[PATH]],Table134[[#This Row],[Tag Path Addition '[Fault']]])</f>
        <v>[default]SPG/Line 1/Powder Loads/L1BF_01/L1BF_01_LSH_0303/ALM/Fault_Description</v>
      </c>
      <c r="J59" s="10" t="s">
        <v>165</v>
      </c>
      <c r="K59" s="45" t="str">
        <f>Table134[[#Headers],[/Equip_Description]]</f>
        <v>/Equip_Description</v>
      </c>
      <c r="L59" s="45" t="str">
        <f>_xlfn.CONCAT(Table134[[#This Row],[PATH]],Table134[[#This Row],[Tag Path Addition '[EQUIP']]])</f>
        <v>[default]SPG/Line 1/Powder Loads/L1BF_01/L1BF_01_LSH_0303/ALM/Equip_Description</v>
      </c>
      <c r="M59" s="10" t="s">
        <v>269</v>
      </c>
      <c r="N59" s="8" t="s">
        <v>154</v>
      </c>
    </row>
    <row r="60" spans="1:14" s="8" customFormat="1" x14ac:dyDescent="0.25">
      <c r="A60" s="8" t="s">
        <v>6</v>
      </c>
      <c r="B60" s="8" t="s">
        <v>93</v>
      </c>
      <c r="C60" s="8">
        <v>83</v>
      </c>
      <c r="D60" s="8" t="s">
        <v>51</v>
      </c>
      <c r="E60" s="8" t="str">
        <f>CONCATENATE(Table134[[#This Row],[WINDOWS]],"_",Table134[[#This Row],[Alarm_Name]])</f>
        <v>Line1_Mixer_Coded Alarm Triangle Individual 32</v>
      </c>
      <c r="F60" s="8" t="str">
        <f>_xlfn.CONCAT(LEFT(A60,5),MID(A60,6,4),"-",COUNTIF($A$2:A60,A60))</f>
        <v>Line1_Mix-59</v>
      </c>
      <c r="G60" s="8" t="s">
        <v>292</v>
      </c>
      <c r="H60" s="41" t="str">
        <f>Table134[[#Headers],[/Fault_Description]]</f>
        <v>/Fault_Description</v>
      </c>
      <c r="I60" s="41" t="str">
        <f>_xlfn.CONCAT(Table134[[#This Row],[PATH]],Table134[[#This Row],[Tag Path Addition '[Fault']]])</f>
        <v>[default]SPG/Line 1/Powder Loads/L1LIW_01/L1LIW_01_HS_0314/ALM/Fault_Description</v>
      </c>
      <c r="J60" s="10" t="s">
        <v>228</v>
      </c>
      <c r="K60" s="45" t="str">
        <f>Table134[[#Headers],[/Equip_Description]]</f>
        <v>/Equip_Description</v>
      </c>
      <c r="L60" s="45" t="str">
        <f>_xlfn.CONCAT(Table134[[#This Row],[PATH]],Table134[[#This Row],[Tag Path Addition '[EQUIP']]])</f>
        <v>[default]SPG/Line 1/Powder Loads/L1LIW_01/L1LIW_01_HS_0314/ALM/Equip_Description</v>
      </c>
      <c r="M60" s="10" t="s">
        <v>263</v>
      </c>
      <c r="N60" s="8" t="s">
        <v>154</v>
      </c>
    </row>
    <row r="61" spans="1:14" s="8" customFormat="1" x14ac:dyDescent="0.25">
      <c r="A61" s="8" t="s">
        <v>6</v>
      </c>
      <c r="B61" s="8" t="s">
        <v>93</v>
      </c>
      <c r="C61" s="8">
        <v>83</v>
      </c>
      <c r="D61" s="8" t="s">
        <v>50</v>
      </c>
      <c r="E61" s="8" t="str">
        <f>CONCATENATE(Table134[[#This Row],[WINDOWS]],"_",Table134[[#This Row],[Alarm_Name]])</f>
        <v>Line1_Mixer_Coded Alarm Triangle Individual 31</v>
      </c>
      <c r="F61" s="8" t="str">
        <f>_xlfn.CONCAT(LEFT(A61,5),MID(A61,6,4),"-",COUNTIF($A$2:A61,A61))</f>
        <v>Line1_Mix-60</v>
      </c>
      <c r="G61" s="8" t="s">
        <v>291</v>
      </c>
      <c r="H61" s="41" t="str">
        <f>Table134[[#Headers],[/Fault_Description]]</f>
        <v>/Fault_Description</v>
      </c>
      <c r="I61" s="41" t="str">
        <f>_xlfn.CONCAT(Table134[[#This Row],[PATH]],Table134[[#This Row],[Tag Path Addition '[Fault']]])</f>
        <v>[default]SPG/Line 1/Powder Loads/L1LIW_01/L1LIW_01_HS_0315/ALM/Fault_Description</v>
      </c>
      <c r="J61" s="10" t="s">
        <v>228</v>
      </c>
      <c r="K61" s="45" t="str">
        <f>Table134[[#Headers],[/Equip_Description]]</f>
        <v>/Equip_Description</v>
      </c>
      <c r="L61" s="45" t="str">
        <f>_xlfn.CONCAT(Table134[[#This Row],[PATH]],Table134[[#This Row],[Tag Path Addition '[EQUIP']]])</f>
        <v>[default]SPG/Line 1/Powder Loads/L1LIW_01/L1LIW_01_HS_0315/ALM/Equip_Description</v>
      </c>
      <c r="M61" s="10" t="s">
        <v>264</v>
      </c>
      <c r="N61" s="8" t="s">
        <v>154</v>
      </c>
    </row>
    <row r="62" spans="1:14" s="8" customFormat="1" x14ac:dyDescent="0.25">
      <c r="A62" s="8" t="s">
        <v>6</v>
      </c>
      <c r="B62" s="8" t="s">
        <v>93</v>
      </c>
      <c r="C62" s="8">
        <v>83</v>
      </c>
      <c r="D62" s="8" t="s">
        <v>49</v>
      </c>
      <c r="E62" s="8" t="str">
        <f>CONCATENATE(Table134[[#This Row],[WINDOWS]],"_",Table134[[#This Row],[Alarm_Name]])</f>
        <v>Line1_Mixer_Coded Alarm Triangle Individual 30</v>
      </c>
      <c r="F62" s="8" t="str">
        <f>_xlfn.CONCAT(LEFT(A62,5),MID(A62,6,4),"-",COUNTIF($A$2:A62,A62))</f>
        <v>Line1_Mix-61</v>
      </c>
      <c r="G62" s="8" t="s">
        <v>288</v>
      </c>
      <c r="H62" s="41" t="str">
        <f>Table134[[#Headers],[/Fault_Description]]</f>
        <v>/Fault_Description</v>
      </c>
      <c r="I62" s="41" t="str">
        <f>_xlfn.CONCAT(Table134[[#This Row],[PATH]],Table134[[#This Row],[Tag Path Addition '[Fault']]])</f>
        <v>[default]SPG/Line 1/Powder Loads/L1LIW_01/L1LIW_01_VFD_02/VFD_FLT/Fault/ALM/Fault_Description</v>
      </c>
      <c r="J62" s="10" t="s">
        <v>231</v>
      </c>
      <c r="K62" s="45" t="str">
        <f>Table134[[#Headers],[/Equip_Description]]</f>
        <v>/Equip_Description</v>
      </c>
      <c r="L62" s="45" t="str">
        <f>_xlfn.CONCAT(Table134[[#This Row],[PATH]],Table134[[#This Row],[Tag Path Addition '[EQUIP']]])</f>
        <v>[default]SPG/Line 1/Powder Loads/L1LIW_01/L1LIW_01_VFD_02/VFD_FLT/Fault/ALM/Equip_Description</v>
      </c>
      <c r="M62" s="10" t="s">
        <v>264</v>
      </c>
      <c r="N62" s="8" t="s">
        <v>154</v>
      </c>
    </row>
    <row r="63" spans="1:14" s="8" customFormat="1" x14ac:dyDescent="0.25">
      <c r="A63" s="8" t="s">
        <v>6</v>
      </c>
      <c r="B63" s="8" t="s">
        <v>93</v>
      </c>
      <c r="C63" s="8">
        <v>83</v>
      </c>
      <c r="D63" s="8" t="s">
        <v>48</v>
      </c>
      <c r="E63" s="8" t="str">
        <f>CONCATENATE(Table134[[#This Row],[WINDOWS]],"_",Table134[[#This Row],[Alarm_Name]])</f>
        <v>Line1_Mixer_Coded Alarm Triangle Individual 29</v>
      </c>
      <c r="F63" s="8" t="str">
        <f>_xlfn.CONCAT(LEFT(A63,5),MID(A63,6,4),"-",COUNTIF($A$2:A63,A63))</f>
        <v>Line1_Mix-62</v>
      </c>
      <c r="G63" s="8" t="s">
        <v>286</v>
      </c>
      <c r="H63" s="41" t="str">
        <f>Table134[[#Headers],[/Fault_Description]]</f>
        <v>/Fault_Description</v>
      </c>
      <c r="I63" s="41" t="str">
        <f>_xlfn.CONCAT(Table134[[#This Row],[PATH]],Table134[[#This Row],[Tag Path Addition '[Fault']]])</f>
        <v>[default]SPG/Line 1/Powder Loads/L1LIW_01/L1LIW_01_VFD_01/VFD_FLT/Fault/ALM/Fault_Description</v>
      </c>
      <c r="J63" s="10" t="s">
        <v>231</v>
      </c>
      <c r="K63" s="45" t="str">
        <f>Table134[[#Headers],[/Equip_Description]]</f>
        <v>/Equip_Description</v>
      </c>
      <c r="L63" s="45" t="str">
        <f>_xlfn.CONCAT(Table134[[#This Row],[PATH]],Table134[[#This Row],[Tag Path Addition '[EQUIP']]])</f>
        <v>[default]SPG/Line 1/Powder Loads/L1LIW_01/L1LIW_01_VFD_01/VFD_FLT/Fault/ALM/Equip_Description</v>
      </c>
      <c r="M63" s="10" t="s">
        <v>263</v>
      </c>
      <c r="N63" s="8" t="s">
        <v>154</v>
      </c>
    </row>
    <row r="64" spans="1:14" s="8" customFormat="1" x14ac:dyDescent="0.25">
      <c r="A64" s="8" t="s">
        <v>6</v>
      </c>
      <c r="B64" s="8" t="s">
        <v>93</v>
      </c>
      <c r="C64" s="8">
        <v>83</v>
      </c>
      <c r="D64" s="8" t="s">
        <v>47</v>
      </c>
      <c r="E64" s="8" t="str">
        <f>CONCATENATE(Table134[[#This Row],[WINDOWS]],"_",Table134[[#This Row],[Alarm_Name]])</f>
        <v>Line1_Mixer_Coded Alarm Triangle Individual 28</v>
      </c>
      <c r="F64" s="8" t="str">
        <f>_xlfn.CONCAT(LEFT(A64,5),MID(A64,6,4),"-",COUNTIF($A$2:A64,A64))</f>
        <v>Line1_Mix-63</v>
      </c>
      <c r="G64" s="8" t="s">
        <v>287</v>
      </c>
      <c r="H64" s="41" t="str">
        <f>Table134[[#Headers],[/Fault_Description]]</f>
        <v>/Fault_Description</v>
      </c>
      <c r="I64" s="41" t="str">
        <f>_xlfn.CONCAT(Table134[[#This Row],[PATH]],Table134[[#This Row],[Tag Path Addition '[Fault']]])</f>
        <v>[default]SPG/Line 1/Powder Loads/L1LIW_01/L1LIW_01_VFD_01/COMM/Fault/ALM/Fault_Description</v>
      </c>
      <c r="J64" s="10" t="s">
        <v>233</v>
      </c>
      <c r="K64" s="45" t="str">
        <f>Table134[[#Headers],[/Equip_Description]]</f>
        <v>/Equip_Description</v>
      </c>
      <c r="L64" s="45" t="str">
        <f>_xlfn.CONCAT(Table134[[#This Row],[PATH]],Table134[[#This Row],[Tag Path Addition '[EQUIP']]])</f>
        <v>[default]SPG/Line 1/Powder Loads/L1LIW_01/L1LIW_01_VFD_01/COMM/Fault/ALM/Equip_Description</v>
      </c>
      <c r="M64" s="10" t="s">
        <v>263</v>
      </c>
      <c r="N64" s="8" t="s">
        <v>154</v>
      </c>
    </row>
    <row r="65" spans="1:14" s="8" customFormat="1" x14ac:dyDescent="0.25">
      <c r="A65" s="8" t="s">
        <v>6</v>
      </c>
      <c r="B65" s="8" t="s">
        <v>93</v>
      </c>
      <c r="C65" s="8">
        <v>83</v>
      </c>
      <c r="D65" s="8" t="s">
        <v>46</v>
      </c>
      <c r="E65" s="8" t="str">
        <f>CONCATENATE(Table134[[#This Row],[WINDOWS]],"_",Table134[[#This Row],[Alarm_Name]])</f>
        <v>Line1_Mixer_Coded Alarm Triangle Individual 27</v>
      </c>
      <c r="F65" s="8" t="str">
        <f>_xlfn.CONCAT(LEFT(A65,5),MID(A65,6,4),"-",COUNTIF($A$2:A65,A65))</f>
        <v>Line1_Mix-64</v>
      </c>
      <c r="G65" s="8" t="s">
        <v>290</v>
      </c>
      <c r="H65" s="41" t="str">
        <f>Table134[[#Headers],[/Fault_Description]]</f>
        <v>/Fault_Description</v>
      </c>
      <c r="I65" s="41" t="str">
        <f>_xlfn.CONCAT(Table134[[#This Row],[PATH]],Table134[[#This Row],[Tag Path Addition '[Fault']]])</f>
        <v>[default]SPG/Line 1/Powder Loads/L1LIW_01/L1LIW_01_VFD_02/COMM/Fault/ALM/Fault_Description</v>
      </c>
      <c r="J65" s="10" t="s">
        <v>233</v>
      </c>
      <c r="K65" s="45" t="str">
        <f>Table134[[#Headers],[/Equip_Description]]</f>
        <v>/Equip_Description</v>
      </c>
      <c r="L65" s="45" t="str">
        <f>_xlfn.CONCAT(Table134[[#This Row],[PATH]],Table134[[#This Row],[Tag Path Addition '[EQUIP']]])</f>
        <v>[default]SPG/Line 1/Powder Loads/L1LIW_01/L1LIW_01_VFD_02/COMM/Fault/ALM/Equip_Description</v>
      </c>
      <c r="M65" s="10" t="s">
        <v>264</v>
      </c>
      <c r="N65" s="8" t="s">
        <v>154</v>
      </c>
    </row>
    <row r="66" spans="1:14" s="8" customFormat="1" x14ac:dyDescent="0.25">
      <c r="A66" s="8" t="s">
        <v>6</v>
      </c>
      <c r="B66" s="8" t="s">
        <v>93</v>
      </c>
      <c r="C66" s="8">
        <v>83</v>
      </c>
      <c r="D66" s="8" t="s">
        <v>45</v>
      </c>
      <c r="E66" s="8" t="str">
        <f>CONCATENATE(Table134[[#This Row],[WINDOWS]],"_",Table134[[#This Row],[Alarm_Name]])</f>
        <v>Line1_Mixer_Coded Alarm Triangle Individual 26</v>
      </c>
      <c r="F66" s="8" t="str">
        <f>_xlfn.CONCAT(LEFT(A66,5),MID(A66,6,4),"-",COUNTIF($A$2:A66,A66))</f>
        <v>Line1_Mix-65</v>
      </c>
      <c r="G66" s="8" t="s">
        <v>289</v>
      </c>
      <c r="H66" s="41" t="str">
        <f>Table134[[#Headers],[/Fault_Description]]</f>
        <v>/Fault_Description</v>
      </c>
      <c r="I66" s="41" t="str">
        <f>_xlfn.CONCAT(Table134[[#This Row],[PATH]],Table134[[#This Row],[Tag Path Addition '[Fault']]])</f>
        <v>[default]SPG/Line 1/Powder Loads/L1LIW_01/L1LIW_01_VFD_02/MCY/ALM/Fault_Description</v>
      </c>
      <c r="J66" s="10" t="s">
        <v>166</v>
      </c>
      <c r="K66" s="45" t="str">
        <f>Table134[[#Headers],[/Equip_Description]]</f>
        <v>/Equip_Description</v>
      </c>
      <c r="L66" s="45" t="str">
        <f>_xlfn.CONCAT(Table134[[#This Row],[PATH]],Table134[[#This Row],[Tag Path Addition '[EQUIP']]])</f>
        <v>[default]SPG/Line 1/Powder Loads/L1LIW_01/L1LIW_01_VFD_02/MCY/ALM/Equip_Description</v>
      </c>
      <c r="M66" s="10" t="s">
        <v>264</v>
      </c>
      <c r="N66" s="8" t="s">
        <v>154</v>
      </c>
    </row>
    <row r="67" spans="1:14" s="8" customFormat="1" x14ac:dyDescent="0.25">
      <c r="A67" s="8" t="s">
        <v>6</v>
      </c>
      <c r="B67" s="8" t="s">
        <v>93</v>
      </c>
      <c r="C67" s="8">
        <v>83</v>
      </c>
      <c r="D67" s="8" t="s">
        <v>44</v>
      </c>
      <c r="E67" s="8" t="str">
        <f>CONCATENATE(Table134[[#This Row],[WINDOWS]],"_",Table134[[#This Row],[Alarm_Name]])</f>
        <v>Line1_Mixer_Coded Alarm Triangle Individual 25</v>
      </c>
      <c r="F67" s="8" t="str">
        <f>_xlfn.CONCAT(LEFT(A67,5),MID(A67,6,4),"-",COUNTIF($A$2:A67,A67))</f>
        <v>Line1_Mix-66</v>
      </c>
      <c r="G67" s="8" t="s">
        <v>285</v>
      </c>
      <c r="H67" s="41" t="str">
        <f>Table134[[#Headers],[/Fault_Description]]</f>
        <v>/Fault_Description</v>
      </c>
      <c r="I67" s="41" t="str">
        <f>_xlfn.CONCAT(Table134[[#This Row],[PATH]],Table134[[#This Row],[Tag Path Addition '[Fault']]])</f>
        <v>[default]SPG/Line 1/Powder Loads/L1LIW_01/L1LIW_01_VFD_01/MCY/ALM/Fault_Description</v>
      </c>
      <c r="J67" s="10" t="s">
        <v>166</v>
      </c>
      <c r="K67" s="45" t="str">
        <f>Table134[[#Headers],[/Equip_Description]]</f>
        <v>/Equip_Description</v>
      </c>
      <c r="L67" s="45" t="str">
        <f>_xlfn.CONCAT(Table134[[#This Row],[PATH]],Table134[[#This Row],[Tag Path Addition '[EQUIP']]])</f>
        <v>[default]SPG/Line 1/Powder Loads/L1LIW_01/L1LIW_01_VFD_01/MCY/ALM/Equip_Description</v>
      </c>
      <c r="M67" s="10" t="s">
        <v>263</v>
      </c>
      <c r="N67" s="8" t="s">
        <v>154</v>
      </c>
    </row>
    <row r="68" spans="1:14" s="8" customFormat="1" x14ac:dyDescent="0.25">
      <c r="A68" s="8" t="s">
        <v>6</v>
      </c>
      <c r="B68" s="8" t="s">
        <v>93</v>
      </c>
      <c r="C68" s="8">
        <v>83</v>
      </c>
      <c r="D68" s="8" t="s">
        <v>28</v>
      </c>
      <c r="E68" s="8" t="str">
        <f>CONCATENATE(Table134[[#This Row],[WINDOWS]],"_",Table134[[#This Row],[Alarm_Name]])</f>
        <v>Line1_Mixer_Coded Alarm Triangle Individual 12</v>
      </c>
      <c r="F68" s="8" t="str">
        <f>_xlfn.CONCAT(LEFT(A68,5),MID(A68,6,4),"-",COUNTIF($A$2:A68,A68))</f>
        <v>Line1_Mix-67</v>
      </c>
      <c r="G68" s="8" t="s">
        <v>283</v>
      </c>
      <c r="H68" s="41" t="str">
        <f>Table134[[#Headers],[/Fault_Description]]</f>
        <v>/Fault_Description</v>
      </c>
      <c r="I68" s="41" t="str">
        <f>_xlfn.CONCAT(Table134[[#This Row],[PATH]],Table134[[#This Row],[Tag Path Addition '[Fault']]])</f>
        <v>[default]SPG/Line 1/Powder Loads/L1MV_02/L1MV_02_YE_0313/ALM/Fault_Description</v>
      </c>
      <c r="J68" s="10" t="s">
        <v>166</v>
      </c>
      <c r="K68" s="45" t="str">
        <f>Table134[[#Headers],[/Equip_Description]]</f>
        <v>/Equip_Description</v>
      </c>
      <c r="L68" s="45" t="str">
        <f>_xlfn.CONCAT(Table134[[#This Row],[PATH]],Table134[[#This Row],[Tag Path Addition '[EQUIP']]])</f>
        <v>[default]SPG/Line 1/Powder Loads/L1MV_02/L1MV_02_YE_0313/ALM/Equip_Description</v>
      </c>
      <c r="M68" s="10" t="s">
        <v>520</v>
      </c>
      <c r="N68" s="8" t="s">
        <v>154</v>
      </c>
    </row>
    <row r="69" spans="1:14" s="8" customFormat="1" x14ac:dyDescent="0.25">
      <c r="A69" s="8" t="s">
        <v>6</v>
      </c>
      <c r="B69" s="8" t="s">
        <v>93</v>
      </c>
      <c r="C69" s="8">
        <v>83</v>
      </c>
      <c r="D69" s="8" t="s">
        <v>23</v>
      </c>
      <c r="E69" s="8" t="str">
        <f>CONCATENATE(Table134[[#This Row],[WINDOWS]],"_",Table134[[#This Row],[Alarm_Name]])</f>
        <v>Line1_Mixer_Coded Alarm Triangle Individual 7</v>
      </c>
      <c r="F69" s="8" t="str">
        <f>_xlfn.CONCAT(LEFT(A69,5),MID(A69,6,4),"-",COUNTIF($A$2:A69,A69))</f>
        <v>Line1_Mix-68</v>
      </c>
      <c r="G69" s="8" t="s">
        <v>430</v>
      </c>
      <c r="H69" s="41" t="str">
        <f>Table134[[#Headers],[/Fault_Description]]</f>
        <v>/Fault_Description</v>
      </c>
      <c r="I69" s="41" t="str">
        <f>_xlfn.CONCAT(Table134[[#This Row],[PATH]],Table134[[#This Row],[Tag Path Addition '[Fault']]])</f>
        <v>[default]SPG/Line 1/Hand Adds/L1FV_02/L1FV_02_BS_0402/ALM/Fault_Description</v>
      </c>
      <c r="J69" s="10" t="s">
        <v>164</v>
      </c>
      <c r="K69" s="45" t="str">
        <f>Table134[[#Headers],[/Equip_Description]]</f>
        <v>/Equip_Description</v>
      </c>
      <c r="L69" s="45" t="str">
        <f>_xlfn.CONCAT(Table134[[#This Row],[PATH]],Table134[[#This Row],[Tag Path Addition '[EQUIP']]])</f>
        <v>[default]SPG/Line 1/Hand Adds/L1FV_02/L1FV_02_BS_0402/ALM/Equip_Description</v>
      </c>
      <c r="M69" s="10" t="s">
        <v>439</v>
      </c>
      <c r="N69" s="8" t="s">
        <v>154</v>
      </c>
    </row>
    <row r="70" spans="1:14" s="8" customFormat="1" x14ac:dyDescent="0.25">
      <c r="A70" s="8" t="s">
        <v>6</v>
      </c>
      <c r="B70" s="8" t="s">
        <v>93</v>
      </c>
      <c r="C70" s="8">
        <v>83</v>
      </c>
      <c r="D70" s="8" t="s">
        <v>20</v>
      </c>
      <c r="E70" s="8" t="str">
        <f>CONCATENATE(Table134[[#This Row],[WINDOWS]],"_",Table134[[#This Row],[Alarm_Name]])</f>
        <v>Line1_Mixer_Coded Alarm Triangle Individual 4</v>
      </c>
      <c r="F70" s="8" t="str">
        <f>_xlfn.CONCAT(LEFT(A70,5),MID(A70,6,4),"-",COUNTIF($A$2:A70,A70))</f>
        <v>Line1_Mix-69</v>
      </c>
      <c r="G70" s="8" t="s">
        <v>429</v>
      </c>
      <c r="H70" s="41" t="str">
        <f>Table134[[#Headers],[/Fault_Description]]</f>
        <v>/Fault_Description</v>
      </c>
      <c r="I70" s="41" t="str">
        <f>_xlfn.CONCAT(Table134[[#This Row],[PATH]],Table134[[#This Row],[Tag Path Addition '[Fault']]])</f>
        <v>[default]SPG/Line 1/Hand Adds/L1BF_04/L1BF_04_LSH_0407/ALM/Fault_Description</v>
      </c>
      <c r="J70" s="10" t="s">
        <v>165</v>
      </c>
      <c r="K70" s="45" t="str">
        <f>Table134[[#Headers],[/Equip_Description]]</f>
        <v>/Equip_Description</v>
      </c>
      <c r="L70" s="45" t="str">
        <f>_xlfn.CONCAT(Table134[[#This Row],[PATH]],Table134[[#This Row],[Tag Path Addition '[EQUIP']]])</f>
        <v>[default]SPG/Line 1/Hand Adds/L1BF_04/L1BF_04_LSH_0407/ALM/Equip_Description</v>
      </c>
      <c r="M70" s="10" t="s">
        <v>439</v>
      </c>
      <c r="N70" s="8" t="s">
        <v>154</v>
      </c>
    </row>
    <row r="71" spans="1:14" s="8" customFormat="1" x14ac:dyDescent="0.25">
      <c r="A71" s="8" t="s">
        <v>6</v>
      </c>
      <c r="B71" s="8" t="s">
        <v>93</v>
      </c>
      <c r="C71" s="8">
        <v>83</v>
      </c>
      <c r="D71" s="8" t="s">
        <v>21</v>
      </c>
      <c r="E71" s="8" t="str">
        <f>CONCATENATE(Table134[[#This Row],[WINDOWS]],"_",Table134[[#This Row],[Alarm_Name]])</f>
        <v>Line1_Mixer_Coded Alarm Triangle Individual 6</v>
      </c>
      <c r="F71" s="8" t="str">
        <f>_xlfn.CONCAT(LEFT(A71,5),MID(A71,6,4),"-",COUNTIF($A$2:A71,A71))</f>
        <v>Line1_Mix-70</v>
      </c>
      <c r="G71" s="8" t="s">
        <v>427</v>
      </c>
      <c r="H71" s="41" t="str">
        <f>Table134[[#Headers],[/Fault_Description]]</f>
        <v>/Fault_Description</v>
      </c>
      <c r="I71" s="41" t="str">
        <f>_xlfn.CONCAT(Table134[[#This Row],[PATH]],Table134[[#This Row],[Tag Path Addition '[Fault']]])</f>
        <v>[default]SPG/Line 1/Hand Adds/L1MV_08/L1MV_08_YE_0420/ALM/Fault_Description</v>
      </c>
      <c r="J71" s="10" t="s">
        <v>166</v>
      </c>
      <c r="K71" s="45" t="str">
        <f>Table134[[#Headers],[/Equip_Description]]</f>
        <v>/Equip_Description</v>
      </c>
      <c r="L71" s="45" t="str">
        <f>_xlfn.CONCAT(Table134[[#This Row],[PATH]],Table134[[#This Row],[Tag Path Addition '[EQUIP']]])</f>
        <v>[default]SPG/Line 1/Hand Adds/L1MV_08/L1MV_08_YE_0420/ALM/Equip_Description</v>
      </c>
      <c r="M71" s="10" t="s">
        <v>437</v>
      </c>
      <c r="N71" s="8" t="s">
        <v>154</v>
      </c>
    </row>
    <row r="72" spans="1:14" s="8" customFormat="1" x14ac:dyDescent="0.25">
      <c r="A72" s="8" t="s">
        <v>6</v>
      </c>
      <c r="B72" s="8" t="s">
        <v>93</v>
      </c>
      <c r="C72" s="8">
        <v>83</v>
      </c>
      <c r="D72" s="8" t="s">
        <v>19</v>
      </c>
      <c r="E72" s="8" t="str">
        <f>CONCATENATE(Table134[[#This Row],[WINDOWS]],"_",Table134[[#This Row],[Alarm_Name]])</f>
        <v>Line1_Mixer_Coded Alarm Triangle Individual 3</v>
      </c>
      <c r="F72" s="8" t="str">
        <f>_xlfn.CONCAT(LEFT(A72,5),MID(A72,6,4),"-",COUNTIF($A$2:A72,A72))</f>
        <v>Line1_Mix-71</v>
      </c>
      <c r="G72" s="8" t="s">
        <v>200</v>
      </c>
      <c r="H72" s="41" t="str">
        <f>Table134[[#Headers],[/Fault_Description]]</f>
        <v>/Fault_Description</v>
      </c>
      <c r="I72" s="41" t="str">
        <f>_xlfn.CONCAT(Table134[[#This Row],[PATH]],Table134[[#This Row],[Tag Path Addition '[Fault']]])</f>
        <v>[default]SPG/Line 1/Powder Release/L1BF_03/L1BF_03_LSH_0406/ALM/Fault_Description</v>
      </c>
      <c r="J72" s="10" t="s">
        <v>165</v>
      </c>
      <c r="K72" s="45" t="str">
        <f>Table134[[#Headers],[/Equip_Description]]</f>
        <v>/Equip_Description</v>
      </c>
      <c r="L72" s="45" t="str">
        <f>_xlfn.CONCAT(Table134[[#This Row],[PATH]],Table134[[#This Row],[Tag Path Addition '[EQUIP']]])</f>
        <v>[default]SPG/Line 1/Powder Release/L1BF_03/L1BF_03_LSH_0406/ALM/Equip_Description</v>
      </c>
      <c r="M72" s="10" t="s">
        <v>248</v>
      </c>
      <c r="N72" s="8" t="s">
        <v>154</v>
      </c>
    </row>
    <row r="73" spans="1:14" s="8" customFormat="1" x14ac:dyDescent="0.25">
      <c r="A73" s="8" t="s">
        <v>6</v>
      </c>
      <c r="B73" s="8" t="s">
        <v>93</v>
      </c>
      <c r="C73" s="8">
        <v>83</v>
      </c>
      <c r="D73" s="8" t="s">
        <v>18</v>
      </c>
      <c r="E73" s="8" t="str">
        <f>CONCATENATE(Table134[[#This Row],[WINDOWS]],"_",Table134[[#This Row],[Alarm_Name]])</f>
        <v>Line1_Mixer_Coded Alarm Triangle Individual 2</v>
      </c>
      <c r="F73" s="8" t="str">
        <f>_xlfn.CONCAT(LEFT(A73,5),MID(A73,6,4),"-",COUNTIF($A$2:A73,A73))</f>
        <v>Line1_Mix-72</v>
      </c>
      <c r="G73" s="8" t="s">
        <v>199</v>
      </c>
      <c r="H73" s="41" t="str">
        <f>Table134[[#Headers],[/Fault_Description]]</f>
        <v>/Fault_Description</v>
      </c>
      <c r="I73" s="41" t="str">
        <f>_xlfn.CONCAT(Table134[[#This Row],[PATH]],Table134[[#This Row],[Tag Path Addition '[Fault']]])</f>
        <v>[default]SPG/Line 1/Powder Release/L1FV_01/L1FV_01_BS_0401/ALM/Fault_Description</v>
      </c>
      <c r="J73" s="10" t="s">
        <v>164</v>
      </c>
      <c r="K73" s="45" t="str">
        <f>Table134[[#Headers],[/Equip_Description]]</f>
        <v>/Equip_Description</v>
      </c>
      <c r="L73" s="45" t="str">
        <f>_xlfn.CONCAT(Table134[[#This Row],[PATH]],Table134[[#This Row],[Tag Path Addition '[EQUIP']]])</f>
        <v>[default]SPG/Line 1/Powder Release/L1FV_01/L1FV_01_BS_0401/ALM/Equip_Description</v>
      </c>
      <c r="M73" s="10" t="s">
        <v>248</v>
      </c>
      <c r="N73" s="8" t="s">
        <v>154</v>
      </c>
    </row>
    <row r="74" spans="1:14" s="8" customFormat="1" x14ac:dyDescent="0.25">
      <c r="A74" s="8" t="s">
        <v>6</v>
      </c>
      <c r="B74" s="8" t="s">
        <v>93</v>
      </c>
      <c r="C74" s="8">
        <v>83</v>
      </c>
      <c r="D74" s="8" t="s">
        <v>15</v>
      </c>
      <c r="E74" s="8" t="str">
        <f>CONCATENATE(Table134[[#This Row],[WINDOWS]],"_",Table134[[#This Row],[Alarm_Name]])</f>
        <v>Line1_Mixer_Coded Alarm Triangle Individual 5</v>
      </c>
      <c r="F74" s="8" t="str">
        <f>_xlfn.CONCAT(LEFT(A74,5),MID(A74,6,4),"-",COUNTIF($A$2:A74,A74))</f>
        <v>Line1_Mix-73</v>
      </c>
      <c r="G74" s="8" t="s">
        <v>202</v>
      </c>
      <c r="H74" s="41" t="str">
        <f>Table134[[#Headers],[/Fault_Description]]</f>
        <v>/Fault_Description</v>
      </c>
      <c r="I74" s="41" t="str">
        <f>_xlfn.CONCAT(Table134[[#This Row],[PATH]],Table134[[#This Row],[Tag Path Addition '[Fault']]])</f>
        <v>[default]SPG/Line 1/Powder Release/L1MV_06/L1MV_06_YE_0418/ALM/Fault_Description</v>
      </c>
      <c r="J74" s="10" t="s">
        <v>166</v>
      </c>
      <c r="K74" s="45" t="str">
        <f>Table134[[#Headers],[/Equip_Description]]</f>
        <v>/Equip_Description</v>
      </c>
      <c r="L74" s="45" t="str">
        <f>_xlfn.CONCAT(Table134[[#This Row],[PATH]],Table134[[#This Row],[Tag Path Addition '[EQUIP']]])</f>
        <v>[default]SPG/Line 1/Powder Release/L1MV_06/L1MV_06_YE_0418/ALM/Equip_Description</v>
      </c>
      <c r="M74" s="10" t="s">
        <v>246</v>
      </c>
      <c r="N74" s="8" t="s">
        <v>154</v>
      </c>
    </row>
    <row r="75" spans="1:14" s="8" customFormat="1" x14ac:dyDescent="0.25">
      <c r="A75" s="8" t="s">
        <v>6</v>
      </c>
      <c r="B75" s="8" t="s">
        <v>93</v>
      </c>
      <c r="C75" s="8">
        <v>83</v>
      </c>
      <c r="D75" s="8" t="s">
        <v>37</v>
      </c>
      <c r="E75" s="8" t="str">
        <f>CONCATENATE(Table134[[#This Row],[WINDOWS]],"_",Table134[[#This Row],[Alarm_Name]])</f>
        <v>Line1_Mixer_Coded Alarm Triangle Individual 18</v>
      </c>
      <c r="F75" s="8" t="str">
        <f>_xlfn.CONCAT(LEFT(A75,5),MID(A75,6,4),"-",COUNTIF($A$2:A75,A75))</f>
        <v>Line1_Mix-74</v>
      </c>
      <c r="G75" s="8" t="s">
        <v>210</v>
      </c>
      <c r="H75" s="41" t="str">
        <f>Table134[[#Headers],[/Fault_Description]]</f>
        <v>/Fault_Description</v>
      </c>
      <c r="I75" s="41" t="str">
        <f>_xlfn.CONCAT(Table134[[#This Row],[PATH]],Table134[[#This Row],[Tag Path Addition '[Fault']]])</f>
        <v>[default]SPG/Line 1/Powder Release/L1LIW_03/L1LIW_03_VFD_02/VFD_FLT/Fault/ALM/Fault_Description</v>
      </c>
      <c r="J75" s="10" t="s">
        <v>231</v>
      </c>
      <c r="K75" s="45" t="str">
        <f>Table134[[#Headers],[/Equip_Description]]</f>
        <v>/Equip_Description</v>
      </c>
      <c r="L75" s="45" t="str">
        <f>_xlfn.CONCAT(Table134[[#This Row],[PATH]],Table134[[#This Row],[Tag Path Addition '[EQUIP']]])</f>
        <v>[default]SPG/Line 1/Powder Release/L1LIW_03/L1LIW_03_VFD_02/VFD_FLT/Fault/ALM/Equip_Description</v>
      </c>
      <c r="M75" s="10" t="s">
        <v>238</v>
      </c>
      <c r="N75" s="8" t="s">
        <v>154</v>
      </c>
    </row>
    <row r="76" spans="1:14" s="8" customFormat="1" x14ac:dyDescent="0.25">
      <c r="A76" s="8" t="s">
        <v>6</v>
      </c>
      <c r="B76" s="8" t="s">
        <v>93</v>
      </c>
      <c r="C76" s="8">
        <v>83</v>
      </c>
      <c r="D76" s="8" t="s">
        <v>38</v>
      </c>
      <c r="E76" s="8" t="str">
        <f>CONCATENATE(Table134[[#This Row],[WINDOWS]],"_",Table134[[#This Row],[Alarm_Name]])</f>
        <v>Line1_Mixer_Coded Alarm Triangle Individual 19</v>
      </c>
      <c r="F76" s="8" t="str">
        <f>_xlfn.CONCAT(LEFT(A76,5),MID(A76,6,4),"-",COUNTIF($A$2:A76,A76))</f>
        <v>Line1_Mix-75</v>
      </c>
      <c r="G76" s="8" t="s">
        <v>211</v>
      </c>
      <c r="H76" s="41" t="str">
        <f>Table134[[#Headers],[/Fault_Description]]</f>
        <v>/Fault_Description</v>
      </c>
      <c r="I76" s="41" t="str">
        <f>_xlfn.CONCAT(Table134[[#This Row],[PATH]],Table134[[#This Row],[Tag Path Addition '[Fault']]])</f>
        <v>[default]SPG/Line 1/Powder Release/L1LIW_03/L1LIW_03_VFD_02/COMM/Fault/ALM/Fault_Description</v>
      </c>
      <c r="J76" s="10" t="s">
        <v>233</v>
      </c>
      <c r="K76" s="45" t="str">
        <f>Table134[[#Headers],[/Equip_Description]]</f>
        <v>/Equip_Description</v>
      </c>
      <c r="L76" s="45" t="str">
        <f>_xlfn.CONCAT(Table134[[#This Row],[PATH]],Table134[[#This Row],[Tag Path Addition '[EQUIP']]])</f>
        <v>[default]SPG/Line 1/Powder Release/L1LIW_03/L1LIW_03_VFD_02/COMM/Fault/ALM/Equip_Description</v>
      </c>
      <c r="M76" s="10" t="s">
        <v>238</v>
      </c>
      <c r="N76" s="8" t="s">
        <v>154</v>
      </c>
    </row>
    <row r="77" spans="1:14" s="8" customFormat="1" x14ac:dyDescent="0.25">
      <c r="A77" s="8" t="s">
        <v>6</v>
      </c>
      <c r="B77" s="8" t="s">
        <v>93</v>
      </c>
      <c r="C77" s="8">
        <v>83</v>
      </c>
      <c r="D77" s="8" t="s">
        <v>33</v>
      </c>
      <c r="E77" s="8" t="str">
        <f>CONCATENATE(Table134[[#This Row],[WINDOWS]],"_",Table134[[#This Row],[Alarm_Name]])</f>
        <v>Line1_Mixer_Coded Alarm Triangle Individual 17</v>
      </c>
      <c r="F77" s="8" t="str">
        <f>_xlfn.CONCAT(LEFT(A77,5),MID(A77,6,4),"-",COUNTIF($A$2:A77,A77))</f>
        <v>Line1_Mix-76</v>
      </c>
      <c r="G77" s="8" t="s">
        <v>209</v>
      </c>
      <c r="H77" s="41" t="str">
        <f>Table134[[#Headers],[/Fault_Description]]</f>
        <v>/Fault_Description</v>
      </c>
      <c r="I77" s="41" t="str">
        <f>_xlfn.CONCAT(Table134[[#This Row],[PATH]],Table134[[#This Row],[Tag Path Addition '[Fault']]])</f>
        <v>[default]SPG/Line 1/Powder Release/L1LIW_03/L1LIW_03_VFD_02/MCY/ALM/Fault_Description</v>
      </c>
      <c r="J77" s="10" t="s">
        <v>166</v>
      </c>
      <c r="K77" s="45" t="str">
        <f>Table134[[#Headers],[/Equip_Description]]</f>
        <v>/Equip_Description</v>
      </c>
      <c r="L77" s="45" t="str">
        <f>_xlfn.CONCAT(Table134[[#This Row],[PATH]],Table134[[#This Row],[Tag Path Addition '[EQUIP']]])</f>
        <v>[default]SPG/Line 1/Powder Release/L1LIW_03/L1LIW_03_VFD_02/MCY/ALM/Equip_Description</v>
      </c>
      <c r="M77" s="10" t="s">
        <v>238</v>
      </c>
      <c r="N77" s="8" t="s">
        <v>154</v>
      </c>
    </row>
    <row r="78" spans="1:14" s="8" customFormat="1" x14ac:dyDescent="0.25">
      <c r="A78" s="8" t="s">
        <v>6</v>
      </c>
      <c r="B78" s="8" t="s">
        <v>93</v>
      </c>
      <c r="C78" s="8">
        <v>83</v>
      </c>
      <c r="D78" s="8" t="s">
        <v>40</v>
      </c>
      <c r="E78" s="8" t="str">
        <f>CONCATENATE(Table134[[#This Row],[WINDOWS]],"_",Table134[[#This Row],[Alarm_Name]])</f>
        <v>Line1_Mixer_Coded Alarm Triangle Individual 21</v>
      </c>
      <c r="F78" s="8" t="str">
        <f>_xlfn.CONCAT(LEFT(A78,5),MID(A78,6,4),"-",COUNTIF($A$2:A78,A78))</f>
        <v>Line1_Mix-77</v>
      </c>
      <c r="G78" s="8" t="s">
        <v>213</v>
      </c>
      <c r="H78" s="41" t="str">
        <f>Table134[[#Headers],[/Fault_Description]]</f>
        <v>/Fault_Description</v>
      </c>
      <c r="I78" s="41" t="str">
        <f>_xlfn.CONCAT(Table134[[#This Row],[PATH]],Table134[[#This Row],[Tag Path Addition '[Fault']]])</f>
        <v>[default]SPG/Line 1/Powder Release/L1LIW_03/L1LIW_03_VFD_01/MCY/ALM/Fault_Description</v>
      </c>
      <c r="J78" s="10" t="s">
        <v>166</v>
      </c>
      <c r="K78" s="45" t="str">
        <f>Table134[[#Headers],[/Equip_Description]]</f>
        <v>/Equip_Description</v>
      </c>
      <c r="L78" s="45" t="str">
        <f>_xlfn.CONCAT(Table134[[#This Row],[PATH]],Table134[[#This Row],[Tag Path Addition '[EQUIP']]])</f>
        <v>[default]SPG/Line 1/Powder Release/L1LIW_03/L1LIW_03_VFD_01/MCY/ALM/Equip_Description</v>
      </c>
      <c r="M78" s="10" t="s">
        <v>237</v>
      </c>
      <c r="N78" s="8" t="s">
        <v>154</v>
      </c>
    </row>
    <row r="79" spans="1:14" s="8" customFormat="1" x14ac:dyDescent="0.25">
      <c r="A79" s="8" t="s">
        <v>6</v>
      </c>
      <c r="B79" s="8" t="s">
        <v>93</v>
      </c>
      <c r="C79" s="8">
        <v>83</v>
      </c>
      <c r="D79" s="8" t="s">
        <v>41</v>
      </c>
      <c r="E79" s="8" t="str">
        <f>CONCATENATE(Table134[[#This Row],[WINDOWS]],"_",Table134[[#This Row],[Alarm_Name]])</f>
        <v>Line1_Mixer_Coded Alarm Triangle Individual 22</v>
      </c>
      <c r="F79" s="8" t="str">
        <f>_xlfn.CONCAT(LEFT(A79,5),MID(A79,6,4),"-",COUNTIF($A$2:A79,A79))</f>
        <v>Line1_Mix-78</v>
      </c>
      <c r="G79" s="8" t="s">
        <v>214</v>
      </c>
      <c r="H79" s="41" t="str">
        <f>Table134[[#Headers],[/Fault_Description]]</f>
        <v>/Fault_Description</v>
      </c>
      <c r="I79" s="41" t="str">
        <f>_xlfn.CONCAT(Table134[[#This Row],[PATH]],Table134[[#This Row],[Tag Path Addition '[Fault']]])</f>
        <v>[default]SPG/Line 1/Powder Release/L1LIW_03/L1LIW_03_VFD_01/COMM/Fault/ALM/Fault_Description</v>
      </c>
      <c r="J79" s="10" t="s">
        <v>233</v>
      </c>
      <c r="K79" s="45" t="str">
        <f>Table134[[#Headers],[/Equip_Description]]</f>
        <v>/Equip_Description</v>
      </c>
      <c r="L79" s="45" t="str">
        <f>_xlfn.CONCAT(Table134[[#This Row],[PATH]],Table134[[#This Row],[Tag Path Addition '[EQUIP']]])</f>
        <v>[default]SPG/Line 1/Powder Release/L1LIW_03/L1LIW_03_VFD_01/COMM/Fault/ALM/Equip_Description</v>
      </c>
      <c r="M79" s="10" t="s">
        <v>237</v>
      </c>
      <c r="N79" s="8" t="s">
        <v>154</v>
      </c>
    </row>
    <row r="80" spans="1:14" s="8" customFormat="1" x14ac:dyDescent="0.25">
      <c r="A80" s="8" t="s">
        <v>6</v>
      </c>
      <c r="B80" s="8" t="s">
        <v>93</v>
      </c>
      <c r="C80" s="8">
        <v>83</v>
      </c>
      <c r="D80" s="8" t="s">
        <v>39</v>
      </c>
      <c r="E80" s="8" t="str">
        <f>CONCATENATE(Table134[[#This Row],[WINDOWS]],"_",Table134[[#This Row],[Alarm_Name]])</f>
        <v>Line1_Mixer_Coded Alarm Triangle Individual 20</v>
      </c>
      <c r="F80" s="8" t="str">
        <f>_xlfn.CONCAT(LEFT(A80,5),MID(A80,6,4),"-",COUNTIF($A$2:A80,A80))</f>
        <v>Line1_Mix-79</v>
      </c>
      <c r="G80" s="8" t="s">
        <v>212</v>
      </c>
      <c r="H80" s="41" t="str">
        <f>Table134[[#Headers],[/Fault_Description]]</f>
        <v>/Fault_Description</v>
      </c>
      <c r="I80" s="41" t="str">
        <f>_xlfn.CONCAT(Table134[[#This Row],[PATH]],Table134[[#This Row],[Tag Path Addition '[Fault']]])</f>
        <v>[default]SPG/Line 1/Powder Release/L1LIW_03/L1LIW_03_VFD_01/VFD_FLT/Fault/ALM/Fault_Description</v>
      </c>
      <c r="J80" s="10" t="s">
        <v>231</v>
      </c>
      <c r="K80" s="45" t="str">
        <f>Table134[[#Headers],[/Equip_Description]]</f>
        <v>/Equip_Description</v>
      </c>
      <c r="L80" s="45" t="str">
        <f>_xlfn.CONCAT(Table134[[#This Row],[PATH]],Table134[[#This Row],[Tag Path Addition '[EQUIP']]])</f>
        <v>[default]SPG/Line 1/Powder Release/L1LIW_03/L1LIW_03_VFD_01/VFD_FLT/Fault/ALM/Equip_Description</v>
      </c>
      <c r="M80" s="10" t="s">
        <v>237</v>
      </c>
      <c r="N80" s="8" t="s">
        <v>154</v>
      </c>
    </row>
    <row r="81" spans="1:14" s="8" customFormat="1" x14ac:dyDescent="0.25">
      <c r="A81" s="8" t="s">
        <v>6</v>
      </c>
      <c r="B81" s="8" t="s">
        <v>93</v>
      </c>
      <c r="C81" s="8">
        <v>83</v>
      </c>
      <c r="D81" s="8" t="s">
        <v>42</v>
      </c>
      <c r="E81" s="8" t="str">
        <f>CONCATENATE(Table134[[#This Row],[WINDOWS]],"_",Table134[[#This Row],[Alarm_Name]])</f>
        <v>Line1_Mixer_Coded Alarm Triangle Individual 23</v>
      </c>
      <c r="F81" s="8" t="str">
        <f>_xlfn.CONCAT(LEFT(A81,5),MID(A81,6,4),"-",COUNTIF($A$2:A81,A81))</f>
        <v>Line1_Mix-80</v>
      </c>
      <c r="G81" s="8" t="s">
        <v>215</v>
      </c>
      <c r="H81" s="41" t="str">
        <f>Table134[[#Headers],[/Fault_Description]]</f>
        <v>/Fault_Description</v>
      </c>
      <c r="I81" s="41" t="str">
        <f>_xlfn.CONCAT(Table134[[#This Row],[PATH]],Table134[[#This Row],[Tag Path Addition '[Fault']]])</f>
        <v>[default]SPG/Line 1/Powder Release/L1LIW_03/L1LIW_03_HS_0424/ALM/Fault_Description</v>
      </c>
      <c r="J81" s="10" t="s">
        <v>228</v>
      </c>
      <c r="K81" s="45" t="str">
        <f>Table134[[#Headers],[/Equip_Description]]</f>
        <v>/Equip_Description</v>
      </c>
      <c r="L81" s="45" t="str">
        <f>_xlfn.CONCAT(Table134[[#This Row],[PATH]],Table134[[#This Row],[Tag Path Addition '[EQUIP']]])</f>
        <v>[default]SPG/Line 1/Powder Release/L1LIW_03/L1LIW_03_HS_0424/ALM/Equip_Description</v>
      </c>
      <c r="M81" s="10" t="s">
        <v>238</v>
      </c>
      <c r="N81" s="8" t="s">
        <v>154</v>
      </c>
    </row>
    <row r="82" spans="1:14" s="8" customFormat="1" x14ac:dyDescent="0.25">
      <c r="A82" s="8" t="s">
        <v>6</v>
      </c>
      <c r="B82" s="8" t="s">
        <v>93</v>
      </c>
      <c r="C82" s="8">
        <v>83</v>
      </c>
      <c r="D82" s="8" t="s">
        <v>43</v>
      </c>
      <c r="E82" s="8" t="str">
        <f>CONCATENATE(Table134[[#This Row],[WINDOWS]],"_",Table134[[#This Row],[Alarm_Name]])</f>
        <v>Line1_Mixer_Coded Alarm Triangle Individual 24</v>
      </c>
      <c r="F82" s="8" t="str">
        <f>_xlfn.CONCAT(LEFT(A82,5),MID(A82,6,4),"-",COUNTIF($A$2:A82,A82))</f>
        <v>Line1_Mix-81</v>
      </c>
      <c r="G82" s="8" t="s">
        <v>216</v>
      </c>
      <c r="H82" s="41" t="str">
        <f>Table134[[#Headers],[/Fault_Description]]</f>
        <v>/Fault_Description</v>
      </c>
      <c r="I82" s="41" t="str">
        <f>_xlfn.CONCAT(Table134[[#This Row],[PATH]],Table134[[#This Row],[Tag Path Addition '[Fault']]])</f>
        <v>[default]SPG/Line 1/Powder Release/L1LIW_03/L1LIW_03_HS_0423/ALM/Fault_Description</v>
      </c>
      <c r="J82" s="10" t="s">
        <v>228</v>
      </c>
      <c r="K82" s="45" t="str">
        <f>Table134[[#Headers],[/Equip_Description]]</f>
        <v>/Equip_Description</v>
      </c>
      <c r="L82" s="45" t="str">
        <f>_xlfn.CONCAT(Table134[[#This Row],[PATH]],Table134[[#This Row],[Tag Path Addition '[EQUIP']]])</f>
        <v>[default]SPG/Line 1/Powder Release/L1LIW_03/L1LIW_03_HS_0423/ALM/Equip_Description</v>
      </c>
      <c r="M82" s="10" t="s">
        <v>237</v>
      </c>
      <c r="N82" s="8" t="s">
        <v>154</v>
      </c>
    </row>
    <row r="83" spans="1:14" s="8" customFormat="1" x14ac:dyDescent="0.25">
      <c r="A83" s="8" t="s">
        <v>6</v>
      </c>
      <c r="B83" s="8" t="s">
        <v>93</v>
      </c>
      <c r="C83" s="8">
        <v>83</v>
      </c>
      <c r="D83" s="8" t="s">
        <v>88</v>
      </c>
      <c r="E83" s="8" t="str">
        <f>CONCATENATE(Table134[[#This Row],[WINDOWS]],"_",Table134[[#This Row],[Alarm_Name]])</f>
        <v>Line1_Mixer_Coded Alarm Triangle Individual 38</v>
      </c>
      <c r="F83" s="8" t="str">
        <f>_xlfn.CONCAT(LEFT(A83,5),MID(A83,6,4),"-",COUNTIF($A$2:A83,A83))</f>
        <v>Line1_Mix-82</v>
      </c>
      <c r="G83" s="8" t="s">
        <v>513</v>
      </c>
      <c r="H83" s="41" t="str">
        <f>Table134[[#Headers],[/Fault_Description]]</f>
        <v>/Fault_Description</v>
      </c>
      <c r="I83" s="41" t="str">
        <f>_xlfn.CONCAT(Table134[[#This Row],[PATH]],Table134[[#This Row],[Tag Path Addition '[Fault']]])</f>
        <v>[default]SPG/Line 1/Liquid/L1XV_09/L1XV_09_ZSO_0712/ALM/Fault_Description</v>
      </c>
      <c r="J83" s="10" t="s">
        <v>242</v>
      </c>
      <c r="K83" s="45" t="str">
        <f>Table134[[#Headers],[/Equip_Description]]</f>
        <v>/Equip_Description</v>
      </c>
      <c r="L83" s="45" t="str">
        <f>_xlfn.CONCAT(Table134[[#This Row],[PATH]],Table134[[#This Row],[Tag Path Addition '[EQUIP']]])</f>
        <v>[default]SPG/Line 1/Liquid/L1XV_09/L1XV_09_ZSO_0712/ALM/Equip_Description</v>
      </c>
      <c r="M83" s="10" t="s">
        <v>521</v>
      </c>
      <c r="N83" s="8" t="s">
        <v>154</v>
      </c>
    </row>
    <row r="84" spans="1:14" s="8" customFormat="1" x14ac:dyDescent="0.25">
      <c r="A84" s="8" t="s">
        <v>6</v>
      </c>
      <c r="B84" s="8" t="s">
        <v>93</v>
      </c>
      <c r="C84" s="8">
        <v>83</v>
      </c>
      <c r="D84" s="8" t="s">
        <v>87</v>
      </c>
      <c r="E84" s="8" t="str">
        <f>CONCATENATE(Table134[[#This Row],[WINDOWS]],"_",Table134[[#This Row],[Alarm_Name]])</f>
        <v>Line1_Mixer_Coded Alarm Triangle Individual 37</v>
      </c>
      <c r="F84" s="8" t="str">
        <f>_xlfn.CONCAT(LEFT(A84,5),MID(A84,6,4),"-",COUNTIF($A$2:A84,A84))</f>
        <v>Line1_Mix-83</v>
      </c>
      <c r="G84" s="8" t="s">
        <v>514</v>
      </c>
      <c r="H84" s="41" t="str">
        <f>Table134[[#Headers],[/Fault_Description]]</f>
        <v>/Fault_Description</v>
      </c>
      <c r="I84" s="41" t="str">
        <f>_xlfn.CONCAT(Table134[[#This Row],[PATH]],Table134[[#This Row],[Tag Path Addition '[Fault']]])</f>
        <v>[default]SPG/Line 1/Liquid/L1XV_09/L1XV_09_ZSC_0712/ALM/Fault_Description</v>
      </c>
      <c r="J84" s="10" t="s">
        <v>244</v>
      </c>
      <c r="K84" s="45" t="str">
        <f>Table134[[#Headers],[/Equip_Description]]</f>
        <v>/Equip_Description</v>
      </c>
      <c r="L84" s="45" t="str">
        <f>_xlfn.CONCAT(Table134[[#This Row],[PATH]],Table134[[#This Row],[Tag Path Addition '[EQUIP']]])</f>
        <v>[default]SPG/Line 1/Liquid/L1XV_09/L1XV_09_ZSC_0712/ALM/Equip_Description</v>
      </c>
      <c r="M84" s="10" t="s">
        <v>521</v>
      </c>
      <c r="N84" s="8" t="s">
        <v>154</v>
      </c>
    </row>
    <row r="85" spans="1:14" s="8" customFormat="1" x14ac:dyDescent="0.25">
      <c r="E85" s="8" t="str">
        <f>CONCATENATE(Table134[[#This Row],[WINDOWS]],"_",Table134[[#This Row],[Alarm_Name]])</f>
        <v>_</v>
      </c>
      <c r="H85" s="41" t="str">
        <f>Table134[[#Headers],[/Fault_Description]]</f>
        <v>/Fault_Description</v>
      </c>
      <c r="I85" s="41" t="str">
        <f>_xlfn.CONCAT(Table134[[#This Row],[PATH]],Table134[[#This Row],[Tag Path Addition '[Fault']]])</f>
        <v>/Fault_Description</v>
      </c>
      <c r="J85" s="10"/>
      <c r="K85" s="45" t="str">
        <f>Table134[[#Headers],[/Equip_Description]]</f>
        <v>/Equip_Description</v>
      </c>
      <c r="L85" s="45" t="str">
        <f>_xlfn.CONCAT(Table134[[#This Row],[PATH]],Table134[[#This Row],[Tag Path Addition '[EQUIP']]])</f>
        <v>/Equip_Description</v>
      </c>
      <c r="M85" s="1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8FDA-14DD-4188-9A7F-7171AE9EF46B}">
  <dimension ref="A1:P55"/>
  <sheetViews>
    <sheetView zoomScale="70" zoomScaleNormal="70" workbookViewId="0">
      <pane ySplit="1" topLeftCell="A2" activePane="bottomLeft" state="frozen"/>
      <selection pane="bottomLeft" activeCell="M55" sqref="E1:M55"/>
    </sheetView>
  </sheetViews>
  <sheetFormatPr defaultRowHeight="15" x14ac:dyDescent="0.25"/>
  <cols>
    <col min="1" max="1" width="23.5703125" customWidth="1"/>
    <col min="2" max="2" width="31.28515625" customWidth="1"/>
    <col min="3" max="5" width="13.85546875" customWidth="1"/>
    <col min="6" max="6" width="21.42578125" customWidth="1"/>
    <col min="7" max="7" width="15.7109375" customWidth="1"/>
    <col min="8" max="8" width="14.7109375" style="41" customWidth="1"/>
    <col min="9" max="9" width="20.28515625" style="41" customWidth="1"/>
    <col min="10" max="10" width="35.28515625" customWidth="1"/>
    <col min="11" max="12" width="35.28515625" style="41" customWidth="1"/>
    <col min="13" max="13" width="35.28515625" customWidth="1"/>
    <col min="14" max="14" width="10.28515625" customWidth="1"/>
    <col min="15" max="15" width="10.5703125" customWidth="1"/>
    <col min="16" max="16" width="9.42578125" customWidth="1"/>
  </cols>
  <sheetData>
    <row r="1" spans="1:16" s="8" customFormat="1" x14ac:dyDescent="0.25">
      <c r="A1" s="20" t="s">
        <v>11</v>
      </c>
      <c r="B1" s="20" t="s">
        <v>90</v>
      </c>
      <c r="C1" s="20" t="s">
        <v>14</v>
      </c>
      <c r="D1" s="20" t="s">
        <v>22</v>
      </c>
      <c r="E1" s="1" t="s">
        <v>560</v>
      </c>
      <c r="F1" s="1" t="s">
        <v>561</v>
      </c>
      <c r="G1" s="20" t="s">
        <v>155</v>
      </c>
      <c r="H1" s="42" t="s">
        <v>562</v>
      </c>
      <c r="I1" s="43" t="s">
        <v>564</v>
      </c>
      <c r="J1" s="26" t="s">
        <v>566</v>
      </c>
      <c r="K1" s="44" t="s">
        <v>563</v>
      </c>
      <c r="L1" s="44" t="s">
        <v>565</v>
      </c>
      <c r="M1" s="27" t="s">
        <v>567</v>
      </c>
      <c r="N1" s="20" t="s">
        <v>84</v>
      </c>
      <c r="O1" s="20" t="s">
        <v>85</v>
      </c>
      <c r="P1" s="20" t="s">
        <v>86</v>
      </c>
    </row>
    <row r="2" spans="1:16" s="8" customFormat="1" x14ac:dyDescent="0.25">
      <c r="A2" s="8" t="s">
        <v>7</v>
      </c>
      <c r="B2" s="8" t="s">
        <v>251</v>
      </c>
      <c r="C2" s="8">
        <v>54</v>
      </c>
      <c r="D2" s="8" t="s">
        <v>17</v>
      </c>
      <c r="E2" s="8" t="str">
        <f>CONCATENATE(Table1345[[#This Row],[WINDOWS]],"_",Table1345[[#This Row],[Alarm_Name]])</f>
        <v xml:space="preserve">Line1_PowderLoads_Coded Alarm Triangle Individual </v>
      </c>
      <c r="F2" s="8" t="str">
        <f>_xlfn.CONCAT(LEFT(A2,5),MID(A2,6,4),"-",COUNTIF($A$2:A2,A2))</f>
        <v>Line1_Pow-1</v>
      </c>
      <c r="G2" s="8" t="s">
        <v>271</v>
      </c>
      <c r="H2" s="41" t="str">
        <f>Table1345[[#Headers],[/Fault_Description]]</f>
        <v>/Fault_Description</v>
      </c>
      <c r="I2" s="41" t="str">
        <f>_xlfn.CONCAT(Table1345[[#This Row],[PATH]],Table1345[[#This Row],[Tag Path Addition '[Fault']]])</f>
        <v>[default]SPG/Line 1/Powder Loads/L1D_02/L1D_02_LSH_0302/ALM/Fault_Description</v>
      </c>
      <c r="J2" s="10" t="s">
        <v>165</v>
      </c>
      <c r="K2" s="45" t="str">
        <f>Table1345[[#Headers],[/Equip_Description]]</f>
        <v>/Equip_Description</v>
      </c>
      <c r="L2" s="45" t="str">
        <f>_xlfn.CONCAT(Table1345[[#This Row],[PATH]],Table1345[[#This Row],[Tag Path Addition '[EQUIP']]])</f>
        <v>[default]SPG/Line 1/Powder Loads/L1D_02/L1D_02_LSH_0302/ALM/Equip_Description</v>
      </c>
      <c r="M2" s="10" t="s">
        <v>249</v>
      </c>
    </row>
    <row r="3" spans="1:16" s="8" customFormat="1" x14ac:dyDescent="0.25">
      <c r="A3" s="8" t="s">
        <v>7</v>
      </c>
      <c r="B3" s="8" t="s">
        <v>251</v>
      </c>
      <c r="C3" s="8">
        <v>54</v>
      </c>
      <c r="D3" s="8" t="s">
        <v>34</v>
      </c>
      <c r="E3" s="8" t="str">
        <f>CONCATENATE(Table1345[[#This Row],[WINDOWS]],"_",Table1345[[#This Row],[Alarm_Name]])</f>
        <v>Line1_PowderLoads_Coded Alarm Triangle Individual 1</v>
      </c>
      <c r="F3" s="8" t="str">
        <f>_xlfn.CONCAT(LEFT(A3,5),MID(A3,6,4),"-",COUNTIF($A$2:A3,A3))</f>
        <v>Line1_Pow-2</v>
      </c>
      <c r="G3" s="8" t="s">
        <v>272</v>
      </c>
      <c r="H3" s="41" t="str">
        <f>Table1345[[#Headers],[/Fault_Description]]</f>
        <v>/Fault_Description</v>
      </c>
      <c r="I3" s="41" t="str">
        <f>_xlfn.CONCAT(Table1345[[#This Row],[PATH]],Table1345[[#This Row],[Tag Path Addition '[Fault']]])</f>
        <v>[default]SPG/Line 1/Powder Loads/L1D_02/L1D_02_LSL_0302/ALM/Fault_Description</v>
      </c>
      <c r="J3" s="10" t="s">
        <v>250</v>
      </c>
      <c r="K3" s="45" t="str">
        <f>Table1345[[#Headers],[/Equip_Description]]</f>
        <v>/Equip_Description</v>
      </c>
      <c r="L3" s="45" t="str">
        <f>_xlfn.CONCAT(Table1345[[#This Row],[PATH]],Table1345[[#This Row],[Tag Path Addition '[EQUIP']]])</f>
        <v>[default]SPG/Line 1/Powder Loads/L1D_02/L1D_02_LSL_0302/ALM/Equip_Description</v>
      </c>
      <c r="M3" s="10" t="s">
        <v>249</v>
      </c>
      <c r="N3" s="8" t="s">
        <v>154</v>
      </c>
    </row>
    <row r="4" spans="1:16" s="8" customFormat="1" x14ac:dyDescent="0.25">
      <c r="A4" s="8" t="s">
        <v>7</v>
      </c>
      <c r="B4" s="8" t="s">
        <v>251</v>
      </c>
      <c r="C4" s="8">
        <v>54</v>
      </c>
      <c r="D4" s="8" t="s">
        <v>18</v>
      </c>
      <c r="E4" s="8" t="str">
        <f>CONCATENATE(Table1345[[#This Row],[WINDOWS]],"_",Table1345[[#This Row],[Alarm_Name]])</f>
        <v>Line1_PowderLoads_Coded Alarm Triangle Individual 2</v>
      </c>
      <c r="F4" s="8" t="str">
        <f>_xlfn.CONCAT(LEFT(A4,5),MID(A4,6,4),"-",COUNTIF($A$2:A4,A4))</f>
        <v>Line1_Pow-3</v>
      </c>
      <c r="G4" s="8" t="s">
        <v>273</v>
      </c>
      <c r="H4" s="41" t="str">
        <f>Table1345[[#Headers],[/Fault_Description]]</f>
        <v>/Fault_Description</v>
      </c>
      <c r="I4" s="41" t="str">
        <f>_xlfn.CONCAT(Table1345[[#This Row],[PATH]],Table1345[[#This Row],[Tag Path Addition '[Fault']]])</f>
        <v>[default]SPG/Line 1/Powder Loads/L1D_03/L1D_03_LSL_0303/ALM/Fault_Description</v>
      </c>
      <c r="J4" s="10" t="s">
        <v>250</v>
      </c>
      <c r="K4" s="45" t="str">
        <f>Table1345[[#Headers],[/Equip_Description]]</f>
        <v>/Equip_Description</v>
      </c>
      <c r="L4" s="45" t="str">
        <f>_xlfn.CONCAT(Table1345[[#This Row],[PATH]],Table1345[[#This Row],[Tag Path Addition '[EQUIP']]])</f>
        <v>[default]SPG/Line 1/Powder Loads/L1D_03/L1D_03_LSL_0303/ALM/Equip_Description</v>
      </c>
      <c r="M4" s="10" t="s">
        <v>270</v>
      </c>
      <c r="N4" s="8" t="s">
        <v>154</v>
      </c>
    </row>
    <row r="5" spans="1:16" s="8" customFormat="1" x14ac:dyDescent="0.25">
      <c r="A5" s="8" t="s">
        <v>7</v>
      </c>
      <c r="B5" s="8" t="s">
        <v>251</v>
      </c>
      <c r="C5" s="8">
        <v>54</v>
      </c>
      <c r="D5" s="8" t="s">
        <v>19</v>
      </c>
      <c r="E5" s="8" t="str">
        <f>CONCATENATE(Table1345[[#This Row],[WINDOWS]],"_",Table1345[[#This Row],[Alarm_Name]])</f>
        <v>Line1_PowderLoads_Coded Alarm Triangle Individual 3</v>
      </c>
      <c r="F5" s="8" t="str">
        <f>_xlfn.CONCAT(LEFT(A5,5),MID(A5,6,4),"-",COUNTIF($A$2:A5,A5))</f>
        <v>Line1_Pow-4</v>
      </c>
      <c r="G5" s="8" t="s">
        <v>274</v>
      </c>
      <c r="H5" s="41" t="str">
        <f>Table1345[[#Headers],[/Fault_Description]]</f>
        <v>/Fault_Description</v>
      </c>
      <c r="I5" s="41" t="str">
        <f>_xlfn.CONCAT(Table1345[[#This Row],[PATH]],Table1345[[#This Row],[Tag Path Addition '[Fault']]])</f>
        <v>[default]SPG/Line 1/Powder Loads/L1D_03/L1D_03_LSH_0304/ALM/Fault_Description</v>
      </c>
      <c r="J5" s="10" t="s">
        <v>165</v>
      </c>
      <c r="K5" s="45" t="str">
        <f>Table1345[[#Headers],[/Equip_Description]]</f>
        <v>/Equip_Description</v>
      </c>
      <c r="L5" s="45" t="str">
        <f>_xlfn.CONCAT(Table1345[[#This Row],[PATH]],Table1345[[#This Row],[Tag Path Addition '[EQUIP']]])</f>
        <v>[default]SPG/Line 1/Powder Loads/L1D_03/L1D_03_LSH_0304/ALM/Equip_Description</v>
      </c>
      <c r="M5" s="10" t="s">
        <v>270</v>
      </c>
      <c r="N5" s="8" t="s">
        <v>154</v>
      </c>
    </row>
    <row r="6" spans="1:16" s="8" customFormat="1" x14ac:dyDescent="0.25">
      <c r="A6" s="8" t="s">
        <v>7</v>
      </c>
      <c r="B6" s="8" t="s">
        <v>251</v>
      </c>
      <c r="C6" s="8">
        <v>54</v>
      </c>
      <c r="D6" s="8" t="s">
        <v>20</v>
      </c>
      <c r="E6" s="8" t="str">
        <f>CONCATENATE(Table1345[[#This Row],[WINDOWS]],"_",Table1345[[#This Row],[Alarm_Name]])</f>
        <v>Line1_PowderLoads_Coded Alarm Triangle Individual 4</v>
      </c>
      <c r="F6" s="8" t="str">
        <f>_xlfn.CONCAT(LEFT(A6,5),MID(A6,6,4),"-",COUNTIF($A$2:A6,A6))</f>
        <v>Line1_Pow-5</v>
      </c>
      <c r="G6" s="8" t="s">
        <v>275</v>
      </c>
      <c r="H6" s="41" t="str">
        <f>Table1345[[#Headers],[/Fault_Description]]</f>
        <v>/Fault_Description</v>
      </c>
      <c r="I6" s="41" t="str">
        <f>_xlfn.CONCAT(Table1345[[#This Row],[PATH]],Table1345[[#This Row],[Tag Path Addition '[Fault']]])</f>
        <v>[default]SPG/Line 1/Powder Loads/L1BF_01/L1BF_01_PDHH_0301/ALM/Fault_Description</v>
      </c>
      <c r="J6" s="10" t="s">
        <v>184</v>
      </c>
      <c r="K6" s="45" t="str">
        <f>Table1345[[#Headers],[/Equip_Description]]</f>
        <v>/Equip_Description</v>
      </c>
      <c r="L6" s="45" t="str">
        <f>_xlfn.CONCAT(Table1345[[#This Row],[PATH]],Table1345[[#This Row],[Tag Path Addition '[EQUIP']]])</f>
        <v>[default]SPG/Line 1/Powder Loads/L1BF_01/L1BF_01_PDHH_0301/ALM/Equip_Description</v>
      </c>
      <c r="M6" s="10" t="s">
        <v>269</v>
      </c>
      <c r="N6" s="8" t="s">
        <v>154</v>
      </c>
    </row>
    <row r="7" spans="1:16" s="8" customFormat="1" x14ac:dyDescent="0.25">
      <c r="A7" s="8" t="s">
        <v>7</v>
      </c>
      <c r="B7" s="8" t="s">
        <v>251</v>
      </c>
      <c r="C7" s="8">
        <v>54</v>
      </c>
      <c r="D7" s="8" t="s">
        <v>15</v>
      </c>
      <c r="E7" s="8" t="str">
        <f>CONCATENATE(Table1345[[#This Row],[WINDOWS]],"_",Table1345[[#This Row],[Alarm_Name]])</f>
        <v>Line1_PowderLoads_Coded Alarm Triangle Individual 5</v>
      </c>
      <c r="F7" s="8" t="str">
        <f>_xlfn.CONCAT(LEFT(A7,5),MID(A7,6,4),"-",COUNTIF($A$2:A7,A7))</f>
        <v>Line1_Pow-6</v>
      </c>
      <c r="G7" s="8" t="s">
        <v>276</v>
      </c>
      <c r="H7" s="41" t="str">
        <f>Table1345[[#Headers],[/Fault_Description]]</f>
        <v>/Fault_Description</v>
      </c>
      <c r="I7" s="41" t="str">
        <f>_xlfn.CONCAT(Table1345[[#This Row],[PATH]],Table1345[[#This Row],[Tag Path Addition '[Fault']]])</f>
        <v>[default]SPG/Line 1/Powder Loads/L1BF_01/L1BF_01_PDH_0301/ALM/Fault_Description</v>
      </c>
      <c r="J7" s="10" t="s">
        <v>163</v>
      </c>
      <c r="K7" s="45" t="str">
        <f>Table1345[[#Headers],[/Equip_Description]]</f>
        <v>/Equip_Description</v>
      </c>
      <c r="L7" s="45" t="str">
        <f>_xlfn.CONCAT(Table1345[[#This Row],[PATH]],Table1345[[#This Row],[Tag Path Addition '[EQUIP']]])</f>
        <v>[default]SPG/Line 1/Powder Loads/L1BF_01/L1BF_01_PDH_0301/ALM/Equip_Description</v>
      </c>
      <c r="M7" s="10" t="s">
        <v>269</v>
      </c>
      <c r="N7" s="8" t="s">
        <v>154</v>
      </c>
    </row>
    <row r="8" spans="1:16" s="8" customFormat="1" x14ac:dyDescent="0.25">
      <c r="A8" s="8" t="s">
        <v>7</v>
      </c>
      <c r="B8" s="8" t="s">
        <v>251</v>
      </c>
      <c r="C8" s="8">
        <v>54</v>
      </c>
      <c r="D8" s="8" t="s">
        <v>21</v>
      </c>
      <c r="E8" s="8" t="str">
        <f>CONCATENATE(Table1345[[#This Row],[WINDOWS]],"_",Table1345[[#This Row],[Alarm_Name]])</f>
        <v>Line1_PowderLoads_Coded Alarm Triangle Individual 6</v>
      </c>
      <c r="F8" s="8" t="str">
        <f>_xlfn.CONCAT(LEFT(A8,5),MID(A8,6,4),"-",COUNTIF($A$2:A8,A8))</f>
        <v>Line1_Pow-7</v>
      </c>
      <c r="G8" s="8" t="s">
        <v>277</v>
      </c>
      <c r="H8" s="41" t="str">
        <f>Table1345[[#Headers],[/Fault_Description]]</f>
        <v>/Fault_Description</v>
      </c>
      <c r="I8" s="41" t="str">
        <f>_xlfn.CONCAT(Table1345[[#This Row],[PATH]],Table1345[[#This Row],[Tag Path Addition '[Fault']]])</f>
        <v>[default]SPG/Line 1/Powder Loads/L1BF_01/L1BF_01_LSH_0303/ALM/Fault_Description</v>
      </c>
      <c r="J8" s="10" t="s">
        <v>165</v>
      </c>
      <c r="K8" s="45" t="str">
        <f>Table1345[[#Headers],[/Equip_Description]]</f>
        <v>/Equip_Description</v>
      </c>
      <c r="L8" s="45" t="str">
        <f>_xlfn.CONCAT(Table1345[[#This Row],[PATH]],Table1345[[#This Row],[Tag Path Addition '[EQUIP']]])</f>
        <v>[default]SPG/Line 1/Powder Loads/L1BF_01/L1BF_01_LSH_0303/ALM/Equip_Description</v>
      </c>
      <c r="M8" s="10" t="s">
        <v>269</v>
      </c>
      <c r="N8" s="8" t="s">
        <v>154</v>
      </c>
    </row>
    <row r="9" spans="1:16" s="8" customFormat="1" x14ac:dyDescent="0.25">
      <c r="A9" s="8" t="s">
        <v>7</v>
      </c>
      <c r="B9" s="8" t="s">
        <v>251</v>
      </c>
      <c r="C9" s="8">
        <v>54</v>
      </c>
      <c r="D9" s="8" t="s">
        <v>23</v>
      </c>
      <c r="E9" s="8" t="str">
        <f>CONCATENATE(Table1345[[#This Row],[WINDOWS]],"_",Table1345[[#This Row],[Alarm_Name]])</f>
        <v>Line1_PowderLoads_Coded Alarm Triangle Individual 7</v>
      </c>
      <c r="F9" s="8" t="str">
        <f>_xlfn.CONCAT(LEFT(A9,5),MID(A9,6,4),"-",COUNTIF($A$2:A9,A9))</f>
        <v>Line1_Pow-8</v>
      </c>
      <c r="G9" s="8" t="s">
        <v>278</v>
      </c>
      <c r="H9" s="41" t="str">
        <f>Table1345[[#Headers],[/Fault_Description]]</f>
        <v>/Fault_Description</v>
      </c>
      <c r="I9" s="41" t="str">
        <f>_xlfn.CONCAT(Table1345[[#This Row],[PATH]],Table1345[[#This Row],[Tag Path Addition '[Fault']]])</f>
        <v>[default]SPG/Line 1/Powder Loads/L1MV_01/L1MV_01_YE_0312/ALM/Fault_Description</v>
      </c>
      <c r="J9" s="10" t="s">
        <v>166</v>
      </c>
      <c r="K9" s="45" t="str">
        <f>Table1345[[#Headers],[/Equip_Description]]</f>
        <v>/Equip_Description</v>
      </c>
      <c r="L9" s="45" t="str">
        <f>_xlfn.CONCAT(Table1345[[#This Row],[PATH]],Table1345[[#This Row],[Tag Path Addition '[EQUIP']]])</f>
        <v>[default]SPG/Line 1/Powder Loads/L1MV_01/L1MV_01_YE_0312/ALM/Equip_Description</v>
      </c>
      <c r="M9" s="10" t="s">
        <v>268</v>
      </c>
      <c r="N9" s="8" t="s">
        <v>154</v>
      </c>
    </row>
    <row r="10" spans="1:16" s="8" customFormat="1" x14ac:dyDescent="0.25">
      <c r="A10" s="8" t="s">
        <v>7</v>
      </c>
      <c r="B10" s="8" t="s">
        <v>251</v>
      </c>
      <c r="C10" s="8">
        <v>54</v>
      </c>
      <c r="D10" s="8" t="s">
        <v>24</v>
      </c>
      <c r="E10" s="8" t="str">
        <f>CONCATENATE(Table1345[[#This Row],[WINDOWS]],"_",Table1345[[#This Row],[Alarm_Name]])</f>
        <v>Line1_PowderLoads_Coded Alarm Triangle Individual 8</v>
      </c>
      <c r="F10" s="8" t="str">
        <f>_xlfn.CONCAT(LEFT(A10,5),MID(A10,6,4),"-",COUNTIF($A$2:A10,A10))</f>
        <v>Line1_Pow-9</v>
      </c>
      <c r="G10" s="8" t="s">
        <v>279</v>
      </c>
      <c r="H10" s="41" t="str">
        <f>Table1345[[#Headers],[/Fault_Description]]</f>
        <v>/Fault_Description</v>
      </c>
      <c r="I10" s="41" t="str">
        <f>_xlfn.CONCAT(Table1345[[#This Row],[PATH]],Table1345[[#This Row],[Tag Path Addition '[Fault']]])</f>
        <v>[default]SPG/Line 1/Powder Loads/L1BF_02/L1BF_02_LSH_0305/ALM/Fault_Description</v>
      </c>
      <c r="J10" s="10" t="s">
        <v>165</v>
      </c>
      <c r="K10" s="45" t="str">
        <f>Table1345[[#Headers],[/Equip_Description]]</f>
        <v>/Equip_Description</v>
      </c>
      <c r="L10" s="45" t="str">
        <f>_xlfn.CONCAT(Table1345[[#This Row],[PATH]],Table1345[[#This Row],[Tag Path Addition '[EQUIP']]])</f>
        <v>[default]SPG/Line 1/Powder Loads/L1BF_02/L1BF_02_LSH_0305/ALM/Equip_Description</v>
      </c>
      <c r="M10" s="10" t="s">
        <v>267</v>
      </c>
      <c r="N10" s="8" t="s">
        <v>154</v>
      </c>
    </row>
    <row r="11" spans="1:16" s="8" customFormat="1" x14ac:dyDescent="0.25">
      <c r="A11" s="8" t="s">
        <v>7</v>
      </c>
      <c r="B11" s="8" t="s">
        <v>251</v>
      </c>
      <c r="C11" s="8">
        <v>54</v>
      </c>
      <c r="D11" s="8" t="s">
        <v>25</v>
      </c>
      <c r="E11" s="8" t="str">
        <f>CONCATENATE(Table1345[[#This Row],[WINDOWS]],"_",Table1345[[#This Row],[Alarm_Name]])</f>
        <v>Line1_PowderLoads_Coded Alarm Triangle Individual 9</v>
      </c>
      <c r="F11" s="8" t="str">
        <f>_xlfn.CONCAT(LEFT(A11,5),MID(A11,6,4),"-",COUNTIF($A$2:A11,A11))</f>
        <v>Line1_Pow-10</v>
      </c>
      <c r="G11" s="8" t="s">
        <v>280</v>
      </c>
      <c r="H11" s="41" t="str">
        <f>Table1345[[#Headers],[/Fault_Description]]</f>
        <v>/Fault_Description</v>
      </c>
      <c r="I11" s="41" t="str">
        <f>_xlfn.CONCAT(Table1345[[#This Row],[PATH]],Table1345[[#This Row],[Tag Path Addition '[Fault']]])</f>
        <v>[default]SPG/Line 1/Powder Loads/L1BF_02/L1BF_02_PDH_0302/ALM/Fault_Description</v>
      </c>
      <c r="J11" s="10" t="s">
        <v>163</v>
      </c>
      <c r="K11" s="45" t="str">
        <f>Table1345[[#Headers],[/Equip_Description]]</f>
        <v>/Equip_Description</v>
      </c>
      <c r="L11" s="45" t="str">
        <f>_xlfn.CONCAT(Table1345[[#This Row],[PATH]],Table1345[[#This Row],[Tag Path Addition '[EQUIP']]])</f>
        <v>[default]SPG/Line 1/Powder Loads/L1BF_02/L1BF_02_PDH_0302/ALM/Equip_Description</v>
      </c>
      <c r="M11" s="10" t="s">
        <v>267</v>
      </c>
      <c r="N11" s="8" t="s">
        <v>154</v>
      </c>
    </row>
    <row r="12" spans="1:16" s="8" customFormat="1" x14ac:dyDescent="0.25">
      <c r="A12" s="8" t="s">
        <v>7</v>
      </c>
      <c r="B12" s="8" t="s">
        <v>251</v>
      </c>
      <c r="C12" s="8">
        <v>54</v>
      </c>
      <c r="D12" s="8" t="s">
        <v>26</v>
      </c>
      <c r="E12" s="8" t="str">
        <f>CONCATENATE(Table1345[[#This Row],[WINDOWS]],"_",Table1345[[#This Row],[Alarm_Name]])</f>
        <v>Line1_PowderLoads_Coded Alarm Triangle Individual 10</v>
      </c>
      <c r="F12" s="8" t="str">
        <f>_xlfn.CONCAT(LEFT(A12,5),MID(A12,6,4),"-",COUNTIF($A$2:A12,A12))</f>
        <v>Line1_Pow-11</v>
      </c>
      <c r="G12" s="8" t="s">
        <v>281</v>
      </c>
      <c r="H12" s="41" t="str">
        <f>Table1345[[#Headers],[/Fault_Description]]</f>
        <v>/Fault_Description</v>
      </c>
      <c r="I12" s="41" t="str">
        <f>_xlfn.CONCAT(Table1345[[#This Row],[PATH]],Table1345[[#This Row],[Tag Path Addition '[Fault']]])</f>
        <v>[default]SPG/Line 1/Powder Loads/L1BF_02/L1BF_02_PDHH_0302/ALM/Fault_Description</v>
      </c>
      <c r="J12" s="10" t="s">
        <v>184</v>
      </c>
      <c r="K12" s="45" t="str">
        <f>Table1345[[#Headers],[/Equip_Description]]</f>
        <v>/Equip_Description</v>
      </c>
      <c r="L12" s="45" t="str">
        <f>_xlfn.CONCAT(Table1345[[#This Row],[PATH]],Table1345[[#This Row],[Tag Path Addition '[EQUIP']]])</f>
        <v>[default]SPG/Line 1/Powder Loads/L1BF_02/L1BF_02_PDHH_0302/ALM/Equip_Description</v>
      </c>
      <c r="M12" s="10" t="s">
        <v>267</v>
      </c>
      <c r="N12" s="8" t="s">
        <v>154</v>
      </c>
    </row>
    <row r="13" spans="1:16" s="8" customFormat="1" x14ac:dyDescent="0.25">
      <c r="A13" s="8" t="s">
        <v>7</v>
      </c>
      <c r="B13" s="8" t="s">
        <v>251</v>
      </c>
      <c r="C13" s="8">
        <v>54</v>
      </c>
      <c r="D13" s="8" t="s">
        <v>27</v>
      </c>
      <c r="E13" s="8" t="str">
        <f>CONCATENATE(Table1345[[#This Row],[WINDOWS]],"_",Table1345[[#This Row],[Alarm_Name]])</f>
        <v>Line1_PowderLoads_Coded Alarm Triangle Individual 11</v>
      </c>
      <c r="F13" s="8" t="str">
        <f>_xlfn.CONCAT(LEFT(A13,5),MID(A13,6,4),"-",COUNTIF($A$2:A13,A13))</f>
        <v>Line1_Pow-12</v>
      </c>
      <c r="G13" s="8" t="s">
        <v>282</v>
      </c>
      <c r="H13" s="41" t="str">
        <f>Table1345[[#Headers],[/Fault_Description]]</f>
        <v>/Fault_Description</v>
      </c>
      <c r="I13" s="41" t="str">
        <f>_xlfn.CONCAT(Table1345[[#This Row],[PATH]],Table1345[[#This Row],[Tag Path Addition '[Fault']]])</f>
        <v>[default]SPG/Line 1/Powder Loads/L1MV_04/L1MV_04_YE_0316/ALM/Fault_Description</v>
      </c>
      <c r="J13" s="10" t="s">
        <v>166</v>
      </c>
      <c r="K13" s="45" t="str">
        <f>Table1345[[#Headers],[/Equip_Description]]</f>
        <v>/Equip_Description</v>
      </c>
      <c r="L13" s="45" t="str">
        <f>_xlfn.CONCAT(Table1345[[#This Row],[PATH]],Table1345[[#This Row],[Tag Path Addition '[EQUIP']]])</f>
        <v>[default]SPG/Line 1/Powder Loads/L1MV_04/L1MV_04_YE_0316/ALM/Equip_Description</v>
      </c>
      <c r="M13" s="10" t="s">
        <v>266</v>
      </c>
      <c r="N13" s="8" t="s">
        <v>154</v>
      </c>
    </row>
    <row r="14" spans="1:16" s="8" customFormat="1" x14ac:dyDescent="0.25">
      <c r="A14" s="8" t="s">
        <v>7</v>
      </c>
      <c r="B14" s="8" t="s">
        <v>251</v>
      </c>
      <c r="C14" s="8">
        <v>54</v>
      </c>
      <c r="D14" s="8" t="s">
        <v>28</v>
      </c>
      <c r="E14" s="8" t="str">
        <f>CONCATENATE(Table1345[[#This Row],[WINDOWS]],"_",Table1345[[#This Row],[Alarm_Name]])</f>
        <v>Line1_PowderLoads_Coded Alarm Triangle Individual 12</v>
      </c>
      <c r="F14" s="8" t="str">
        <f>_xlfn.CONCAT(LEFT(A14,5),MID(A14,6,4),"-",COUNTIF($A$2:A14,A14))</f>
        <v>Line1_Pow-13</v>
      </c>
      <c r="G14" s="8" t="s">
        <v>283</v>
      </c>
      <c r="H14" s="41" t="str">
        <f>Table1345[[#Headers],[/Fault_Description]]</f>
        <v>/Fault_Description</v>
      </c>
      <c r="I14" s="41" t="str">
        <f>_xlfn.CONCAT(Table1345[[#This Row],[PATH]],Table1345[[#This Row],[Tag Path Addition '[Fault']]])</f>
        <v>[default]SPG/Line 1/Powder Loads/L1MV_02/L1MV_02_YE_0313/ALM/Fault_Description</v>
      </c>
      <c r="J14" s="10" t="s">
        <v>166</v>
      </c>
      <c r="K14" s="45" t="str">
        <f>Table1345[[#Headers],[/Equip_Description]]</f>
        <v>/Equip_Description</v>
      </c>
      <c r="L14" s="45" t="str">
        <f>_xlfn.CONCAT(Table1345[[#This Row],[PATH]],Table1345[[#This Row],[Tag Path Addition '[EQUIP']]])</f>
        <v>[default]SPG/Line 1/Powder Loads/L1MV_02/L1MV_02_YE_0313/ALM/Equip_Description</v>
      </c>
      <c r="M14" s="10" t="s">
        <v>266</v>
      </c>
      <c r="N14" s="8" t="s">
        <v>154</v>
      </c>
    </row>
    <row r="15" spans="1:16" s="8" customFormat="1" x14ac:dyDescent="0.25">
      <c r="A15" s="8" t="s">
        <v>7</v>
      </c>
      <c r="B15" s="8" t="s">
        <v>251</v>
      </c>
      <c r="C15" s="8">
        <v>54</v>
      </c>
      <c r="D15" s="8" t="s">
        <v>29</v>
      </c>
      <c r="E15" s="8" t="str">
        <f>CONCATENATE(Table1345[[#This Row],[WINDOWS]],"_",Table1345[[#This Row],[Alarm_Name]])</f>
        <v>Line1_PowderLoads_Coded Alarm Triangle Individual 13</v>
      </c>
      <c r="F15" s="8" t="str">
        <f>_xlfn.CONCAT(LEFT(A15,5),MID(A15,6,4),"-",COUNTIF($A$2:A15,A15))</f>
        <v>Line1_Pow-14</v>
      </c>
      <c r="G15" s="8" t="s">
        <v>218</v>
      </c>
      <c r="H15" s="41" t="str">
        <f>Table1345[[#Headers],[/Fault_Description]]</f>
        <v>/Fault_Description</v>
      </c>
      <c r="I15" s="41" t="str">
        <f>_xlfn.CONCAT(Table1345[[#This Row],[PATH]],Table1345[[#This Row],[Tag Path Addition '[Fault']]])</f>
        <v>[default]SPG/Line 1/Powder and Adds/L1C_01/L1C_01_HS_0616/ALM/Fault_Description</v>
      </c>
      <c r="J15" s="10" t="s">
        <v>228</v>
      </c>
      <c r="K15" s="45" t="str">
        <f>Table1345[[#Headers],[/Equip_Description]]</f>
        <v>/Equip_Description</v>
      </c>
      <c r="L15" s="45" t="str">
        <f>_xlfn.CONCAT(Table1345[[#This Row],[PATH]],Table1345[[#This Row],[Tag Path Addition '[EQUIP']]])</f>
        <v>[default]SPG/Line 1/Powder and Adds/L1C_01/L1C_01_HS_0616/ALM/Equip_Description</v>
      </c>
      <c r="M15" s="10" t="s">
        <v>234</v>
      </c>
      <c r="N15" s="8" t="s">
        <v>154</v>
      </c>
    </row>
    <row r="16" spans="1:16" s="8" customFormat="1" x14ac:dyDescent="0.25">
      <c r="A16" s="8" t="s">
        <v>7</v>
      </c>
      <c r="B16" s="8" t="s">
        <v>251</v>
      </c>
      <c r="C16" s="8">
        <v>54</v>
      </c>
      <c r="D16" s="8" t="s">
        <v>30</v>
      </c>
      <c r="E16" s="8" t="str">
        <f>CONCATENATE(Table1345[[#This Row],[WINDOWS]],"_",Table1345[[#This Row],[Alarm_Name]])</f>
        <v>Line1_PowderLoads_Coded Alarm Triangle Individual 14</v>
      </c>
      <c r="F16" s="8" t="str">
        <f>_xlfn.CONCAT(LEFT(A16,5),MID(A16,6,4),"-",COUNTIF($A$2:A16,A16))</f>
        <v>Line1_Pow-15</v>
      </c>
      <c r="G16" s="8" t="s">
        <v>219</v>
      </c>
      <c r="H16" s="41" t="str">
        <f>Table1345[[#Headers],[/Fault_Description]]</f>
        <v>/Fault_Description</v>
      </c>
      <c r="I16" s="41" t="str">
        <f>_xlfn.CONCAT(Table1345[[#This Row],[PATH]],Table1345[[#This Row],[Tag Path Addition '[Fault']]])</f>
        <v>[default]SPG/Line 1/Powder and Adds/L1C_01/L1C_01_VSH_0601/ALM/Fault_Description</v>
      </c>
      <c r="J16" s="10" t="s">
        <v>167</v>
      </c>
      <c r="K16" s="45" t="str">
        <f>Table1345[[#Headers],[/Equip_Description]]</f>
        <v>/Equip_Description</v>
      </c>
      <c r="L16" s="45" t="str">
        <f>_xlfn.CONCAT(Table1345[[#This Row],[PATH]],Table1345[[#This Row],[Tag Path Addition '[EQUIP']]])</f>
        <v>[default]SPG/Line 1/Powder and Adds/L1C_01/L1C_01_VSH_0601/ALM/Equip_Description</v>
      </c>
      <c r="M16" s="10" t="s">
        <v>234</v>
      </c>
      <c r="N16" s="8" t="s">
        <v>154</v>
      </c>
    </row>
    <row r="17" spans="1:14" s="8" customFormat="1" x14ac:dyDescent="0.25">
      <c r="A17" s="8" t="s">
        <v>7</v>
      </c>
      <c r="B17" s="8" t="s">
        <v>251</v>
      </c>
      <c r="C17" s="8">
        <v>54</v>
      </c>
      <c r="D17" s="8" t="s">
        <v>31</v>
      </c>
      <c r="E17" s="8" t="str">
        <f>CONCATENATE(Table1345[[#This Row],[WINDOWS]],"_",Table1345[[#This Row],[Alarm_Name]])</f>
        <v>Line1_PowderLoads_Coded Alarm Triangle Individual 15</v>
      </c>
      <c r="F17" s="8" t="str">
        <f>_xlfn.CONCAT(LEFT(A17,5),MID(A17,6,4),"-",COUNTIF($A$2:A17,A17))</f>
        <v>Line1_Pow-16</v>
      </c>
      <c r="G17" s="8" t="s">
        <v>220</v>
      </c>
      <c r="H17" s="41" t="str">
        <f>Table1345[[#Headers],[/Fault_Description]]</f>
        <v>/Fault_Description</v>
      </c>
      <c r="I17" s="41" t="str">
        <f>_xlfn.CONCAT(Table1345[[#This Row],[PATH]],Table1345[[#This Row],[Tag Path Addition '[Fault']]])</f>
        <v>[default]SPG/Line 1/Powder and Adds/L1C_01/L1C_01_YE_0614/ALM/Fault_Description</v>
      </c>
      <c r="J17" s="10" t="s">
        <v>166</v>
      </c>
      <c r="K17" s="45" t="str">
        <f>Table1345[[#Headers],[/Equip_Description]]</f>
        <v>/Equip_Description</v>
      </c>
      <c r="L17" s="45" t="str">
        <f>_xlfn.CONCAT(Table1345[[#This Row],[PATH]],Table1345[[#This Row],[Tag Path Addition '[EQUIP']]])</f>
        <v>[default]SPG/Line 1/Powder and Adds/L1C_01/L1C_01_YE_0614/ALM/Equip_Description</v>
      </c>
      <c r="M17" s="10" t="s">
        <v>234</v>
      </c>
      <c r="N17" s="8" t="s">
        <v>154</v>
      </c>
    </row>
    <row r="18" spans="1:14" s="8" customFormat="1" x14ac:dyDescent="0.25">
      <c r="A18" s="8" t="s">
        <v>7</v>
      </c>
      <c r="B18" s="8" t="s">
        <v>251</v>
      </c>
      <c r="C18" s="8">
        <v>54</v>
      </c>
      <c r="D18" s="8" t="s">
        <v>32</v>
      </c>
      <c r="E18" s="8" t="str">
        <f>CONCATENATE(Table1345[[#This Row],[WINDOWS]],"_",Table1345[[#This Row],[Alarm_Name]])</f>
        <v>Line1_PowderLoads_Coded Alarm Triangle Individual 16</v>
      </c>
      <c r="F18" s="8" t="str">
        <f>_xlfn.CONCAT(LEFT(A18,5),MID(A18,6,4),"-",COUNTIF($A$2:A18,A18))</f>
        <v>Line1_Pow-17</v>
      </c>
      <c r="G18" s="8" t="s">
        <v>284</v>
      </c>
      <c r="H18" s="41" t="str">
        <f>Table1345[[#Headers],[/Fault_Description]]</f>
        <v>/Fault_Description</v>
      </c>
      <c r="I18" s="41" t="str">
        <f>_xlfn.CONCAT(Table1345[[#This Row],[PATH]],Table1345[[#This Row],[Tag Path Addition '[Fault']]])</f>
        <v>[default]SPG/Line 1/Powder Loads/L1MV_03/L1MV_03_YE_0315/ALM/Fault_Description</v>
      </c>
      <c r="J18" s="10" t="s">
        <v>166</v>
      </c>
      <c r="K18" s="45" t="str">
        <f>Table1345[[#Headers],[/Equip_Description]]</f>
        <v>/Equip_Description</v>
      </c>
      <c r="L18" s="45" t="str">
        <f>_xlfn.CONCAT(Table1345[[#This Row],[PATH]],Table1345[[#This Row],[Tag Path Addition '[EQUIP']]])</f>
        <v>[default]SPG/Line 1/Powder Loads/L1MV_03/L1MV_03_YE_0315/ALM/Equip_Description</v>
      </c>
      <c r="M18" s="10" t="s">
        <v>265</v>
      </c>
      <c r="N18" s="8" t="s">
        <v>154</v>
      </c>
    </row>
    <row r="19" spans="1:14" s="8" customFormat="1" x14ac:dyDescent="0.25">
      <c r="A19" s="8" t="s">
        <v>7</v>
      </c>
      <c r="B19" s="8" t="s">
        <v>251</v>
      </c>
      <c r="C19" s="8">
        <v>54</v>
      </c>
      <c r="D19" s="8" t="s">
        <v>33</v>
      </c>
      <c r="E19" s="8" t="str">
        <f>CONCATENATE(Table1345[[#This Row],[WINDOWS]],"_",Table1345[[#This Row],[Alarm_Name]])</f>
        <v>Line1_PowderLoads_Coded Alarm Triangle Individual 17</v>
      </c>
      <c r="F19" s="8" t="str">
        <f>_xlfn.CONCAT(LEFT(A19,5),MID(A19,6,4),"-",COUNTIF($A$2:A19,A19))</f>
        <v>Line1_Pow-18</v>
      </c>
      <c r="G19" s="8" t="s">
        <v>285</v>
      </c>
      <c r="H19" s="41" t="str">
        <f>Table1345[[#Headers],[/Fault_Description]]</f>
        <v>/Fault_Description</v>
      </c>
      <c r="I19" s="41" t="str">
        <f>_xlfn.CONCAT(Table1345[[#This Row],[PATH]],Table1345[[#This Row],[Tag Path Addition '[Fault']]])</f>
        <v>[default]SPG/Line 1/Powder Loads/L1LIW_01/L1LIW_01_VFD_01/MCY/ALM/Fault_Description</v>
      </c>
      <c r="J19" s="10" t="s">
        <v>166</v>
      </c>
      <c r="K19" s="45" t="str">
        <f>Table1345[[#Headers],[/Equip_Description]]</f>
        <v>/Equip_Description</v>
      </c>
      <c r="L19" s="45" t="str">
        <f>_xlfn.CONCAT(Table1345[[#This Row],[PATH]],Table1345[[#This Row],[Tag Path Addition '[EQUIP']]])</f>
        <v>[default]SPG/Line 1/Powder Loads/L1LIW_01/L1LIW_01_VFD_01/MCY/ALM/Equip_Description</v>
      </c>
      <c r="M19" s="10" t="s">
        <v>263</v>
      </c>
      <c r="N19" s="8" t="s">
        <v>154</v>
      </c>
    </row>
    <row r="20" spans="1:14" s="8" customFormat="1" x14ac:dyDescent="0.25">
      <c r="A20" s="8" t="s">
        <v>7</v>
      </c>
      <c r="B20" s="8" t="s">
        <v>251</v>
      </c>
      <c r="C20" s="8">
        <v>54</v>
      </c>
      <c r="D20" s="8" t="s">
        <v>37</v>
      </c>
      <c r="E20" s="8" t="str">
        <f>CONCATENATE(Table1345[[#This Row],[WINDOWS]],"_",Table1345[[#This Row],[Alarm_Name]])</f>
        <v>Line1_PowderLoads_Coded Alarm Triangle Individual 18</v>
      </c>
      <c r="F20" s="8" t="str">
        <f>_xlfn.CONCAT(LEFT(A20,5),MID(A20,6,4),"-",COUNTIF($A$2:A20,A20))</f>
        <v>Line1_Pow-19</v>
      </c>
      <c r="G20" s="8" t="s">
        <v>286</v>
      </c>
      <c r="H20" s="41" t="str">
        <f>Table1345[[#Headers],[/Fault_Description]]</f>
        <v>/Fault_Description</v>
      </c>
      <c r="I20" s="41" t="str">
        <f>_xlfn.CONCAT(Table1345[[#This Row],[PATH]],Table1345[[#This Row],[Tag Path Addition '[Fault']]])</f>
        <v>[default]SPG/Line 1/Powder Loads/L1LIW_01/L1LIW_01_VFD_01/VFD_FLT/Fault/ALM/Fault_Description</v>
      </c>
      <c r="J20" s="10" t="s">
        <v>231</v>
      </c>
      <c r="K20" s="45" t="str">
        <f>Table1345[[#Headers],[/Equip_Description]]</f>
        <v>/Equip_Description</v>
      </c>
      <c r="L20" s="45" t="str">
        <f>_xlfn.CONCAT(Table1345[[#This Row],[PATH]],Table1345[[#This Row],[Tag Path Addition '[EQUIP']]])</f>
        <v>[default]SPG/Line 1/Powder Loads/L1LIW_01/L1LIW_01_VFD_01/VFD_FLT/Fault/ALM/Equip_Description</v>
      </c>
      <c r="M20" s="10" t="s">
        <v>263</v>
      </c>
      <c r="N20" s="8" t="s">
        <v>154</v>
      </c>
    </row>
    <row r="21" spans="1:14" s="8" customFormat="1" x14ac:dyDescent="0.25">
      <c r="A21" s="8" t="s">
        <v>7</v>
      </c>
      <c r="B21" s="8" t="s">
        <v>251</v>
      </c>
      <c r="C21" s="8">
        <v>54</v>
      </c>
      <c r="D21" s="8" t="s">
        <v>38</v>
      </c>
      <c r="E21" s="8" t="str">
        <f>CONCATENATE(Table1345[[#This Row],[WINDOWS]],"_",Table1345[[#This Row],[Alarm_Name]])</f>
        <v>Line1_PowderLoads_Coded Alarm Triangle Individual 19</v>
      </c>
      <c r="F21" s="8" t="str">
        <f>_xlfn.CONCAT(LEFT(A21,5),MID(A21,6,4),"-",COUNTIF($A$2:A21,A21))</f>
        <v>Line1_Pow-20</v>
      </c>
      <c r="G21" s="8" t="s">
        <v>287</v>
      </c>
      <c r="H21" s="41" t="str">
        <f>Table1345[[#Headers],[/Fault_Description]]</f>
        <v>/Fault_Description</v>
      </c>
      <c r="I21" s="41" t="str">
        <f>_xlfn.CONCAT(Table1345[[#This Row],[PATH]],Table1345[[#This Row],[Tag Path Addition '[Fault']]])</f>
        <v>[default]SPG/Line 1/Powder Loads/L1LIW_01/L1LIW_01_VFD_01/COMM/Fault/ALM/Fault_Description</v>
      </c>
      <c r="J21" s="10" t="s">
        <v>233</v>
      </c>
      <c r="K21" s="45" t="str">
        <f>Table1345[[#Headers],[/Equip_Description]]</f>
        <v>/Equip_Description</v>
      </c>
      <c r="L21" s="45" t="str">
        <f>_xlfn.CONCAT(Table1345[[#This Row],[PATH]],Table1345[[#This Row],[Tag Path Addition '[EQUIP']]])</f>
        <v>[default]SPG/Line 1/Powder Loads/L1LIW_01/L1LIW_01_VFD_01/COMM/Fault/ALM/Equip_Description</v>
      </c>
      <c r="M21" s="10" t="s">
        <v>263</v>
      </c>
      <c r="N21" s="8" t="s">
        <v>154</v>
      </c>
    </row>
    <row r="22" spans="1:14" s="8" customFormat="1" x14ac:dyDescent="0.25">
      <c r="A22" s="8" t="s">
        <v>7</v>
      </c>
      <c r="B22" s="8" t="s">
        <v>251</v>
      </c>
      <c r="C22" s="8">
        <v>54</v>
      </c>
      <c r="D22" s="8" t="s">
        <v>39</v>
      </c>
      <c r="E22" s="8" t="str">
        <f>CONCATENATE(Table1345[[#This Row],[WINDOWS]],"_",Table1345[[#This Row],[Alarm_Name]])</f>
        <v>Line1_PowderLoads_Coded Alarm Triangle Individual 20</v>
      </c>
      <c r="F22" s="8" t="str">
        <f>_xlfn.CONCAT(LEFT(A22,5),MID(A22,6,4),"-",COUNTIF($A$2:A22,A22))</f>
        <v>Line1_Pow-21</v>
      </c>
      <c r="G22" s="8" t="s">
        <v>288</v>
      </c>
      <c r="H22" s="41" t="str">
        <f>Table1345[[#Headers],[/Fault_Description]]</f>
        <v>/Fault_Description</v>
      </c>
      <c r="I22" s="41" t="str">
        <f>_xlfn.CONCAT(Table1345[[#This Row],[PATH]],Table1345[[#This Row],[Tag Path Addition '[Fault']]])</f>
        <v>[default]SPG/Line 1/Powder Loads/L1LIW_01/L1LIW_01_VFD_02/VFD_FLT/Fault/ALM/Fault_Description</v>
      </c>
      <c r="J22" s="10" t="s">
        <v>231</v>
      </c>
      <c r="K22" s="45" t="str">
        <f>Table1345[[#Headers],[/Equip_Description]]</f>
        <v>/Equip_Description</v>
      </c>
      <c r="L22" s="45" t="str">
        <f>_xlfn.CONCAT(Table1345[[#This Row],[PATH]],Table1345[[#This Row],[Tag Path Addition '[EQUIP']]])</f>
        <v>[default]SPG/Line 1/Powder Loads/L1LIW_01/L1LIW_01_VFD_02/VFD_FLT/Fault/ALM/Equip_Description</v>
      </c>
      <c r="M22" s="10" t="s">
        <v>264</v>
      </c>
      <c r="N22" s="8" t="s">
        <v>154</v>
      </c>
    </row>
    <row r="23" spans="1:14" s="8" customFormat="1" x14ac:dyDescent="0.25">
      <c r="A23" s="8" t="s">
        <v>7</v>
      </c>
      <c r="B23" s="8" t="s">
        <v>251</v>
      </c>
      <c r="C23" s="8">
        <v>54</v>
      </c>
      <c r="D23" s="8" t="s">
        <v>40</v>
      </c>
      <c r="E23" s="8" t="str">
        <f>CONCATENATE(Table1345[[#This Row],[WINDOWS]],"_",Table1345[[#This Row],[Alarm_Name]])</f>
        <v>Line1_PowderLoads_Coded Alarm Triangle Individual 21</v>
      </c>
      <c r="F23" s="8" t="str">
        <f>_xlfn.CONCAT(LEFT(A23,5),MID(A23,6,4),"-",COUNTIF($A$2:A23,A23))</f>
        <v>Line1_Pow-22</v>
      </c>
      <c r="G23" s="8" t="s">
        <v>289</v>
      </c>
      <c r="H23" s="41" t="str">
        <f>Table1345[[#Headers],[/Fault_Description]]</f>
        <v>/Fault_Description</v>
      </c>
      <c r="I23" s="41" t="str">
        <f>_xlfn.CONCAT(Table1345[[#This Row],[PATH]],Table1345[[#This Row],[Tag Path Addition '[Fault']]])</f>
        <v>[default]SPG/Line 1/Powder Loads/L1LIW_01/L1LIW_01_VFD_02/MCY/ALM/Fault_Description</v>
      </c>
      <c r="J23" s="10" t="s">
        <v>166</v>
      </c>
      <c r="K23" s="45" t="str">
        <f>Table1345[[#Headers],[/Equip_Description]]</f>
        <v>/Equip_Description</v>
      </c>
      <c r="L23" s="45" t="str">
        <f>_xlfn.CONCAT(Table1345[[#This Row],[PATH]],Table1345[[#This Row],[Tag Path Addition '[EQUIP']]])</f>
        <v>[default]SPG/Line 1/Powder Loads/L1LIW_01/L1LIW_01_VFD_02/MCY/ALM/Equip_Description</v>
      </c>
      <c r="M23" s="10" t="s">
        <v>264</v>
      </c>
      <c r="N23" s="8" t="s">
        <v>154</v>
      </c>
    </row>
    <row r="24" spans="1:14" s="8" customFormat="1" x14ac:dyDescent="0.25">
      <c r="A24" s="8" t="s">
        <v>7</v>
      </c>
      <c r="B24" s="8" t="s">
        <v>251</v>
      </c>
      <c r="C24" s="8">
        <v>54</v>
      </c>
      <c r="D24" s="8" t="s">
        <v>41</v>
      </c>
      <c r="E24" s="8" t="str">
        <f>CONCATENATE(Table1345[[#This Row],[WINDOWS]],"_",Table1345[[#This Row],[Alarm_Name]])</f>
        <v>Line1_PowderLoads_Coded Alarm Triangle Individual 22</v>
      </c>
      <c r="F24" s="8" t="str">
        <f>_xlfn.CONCAT(LEFT(A24,5),MID(A24,6,4),"-",COUNTIF($A$2:A24,A24))</f>
        <v>Line1_Pow-23</v>
      </c>
      <c r="G24" s="8" t="s">
        <v>290</v>
      </c>
      <c r="H24" s="41" t="str">
        <f>Table1345[[#Headers],[/Fault_Description]]</f>
        <v>/Fault_Description</v>
      </c>
      <c r="I24" s="41" t="str">
        <f>_xlfn.CONCAT(Table1345[[#This Row],[PATH]],Table1345[[#This Row],[Tag Path Addition '[Fault']]])</f>
        <v>[default]SPG/Line 1/Powder Loads/L1LIW_01/L1LIW_01_VFD_02/COMM/Fault/ALM/Fault_Description</v>
      </c>
      <c r="J24" s="10" t="s">
        <v>233</v>
      </c>
      <c r="K24" s="45" t="str">
        <f>Table1345[[#Headers],[/Equip_Description]]</f>
        <v>/Equip_Description</v>
      </c>
      <c r="L24" s="45" t="str">
        <f>_xlfn.CONCAT(Table1345[[#This Row],[PATH]],Table1345[[#This Row],[Tag Path Addition '[EQUIP']]])</f>
        <v>[default]SPG/Line 1/Powder Loads/L1LIW_01/L1LIW_01_VFD_02/COMM/Fault/ALM/Equip_Description</v>
      </c>
      <c r="M24" s="10" t="s">
        <v>264</v>
      </c>
      <c r="N24" s="8" t="s">
        <v>154</v>
      </c>
    </row>
    <row r="25" spans="1:14" s="8" customFormat="1" x14ac:dyDescent="0.25">
      <c r="A25" s="8" t="s">
        <v>7</v>
      </c>
      <c r="B25" s="8" t="s">
        <v>251</v>
      </c>
      <c r="C25" s="8">
        <v>54</v>
      </c>
      <c r="D25" s="8" t="s">
        <v>42</v>
      </c>
      <c r="E25" s="8" t="str">
        <f>CONCATENATE(Table1345[[#This Row],[WINDOWS]],"_",Table1345[[#This Row],[Alarm_Name]])</f>
        <v>Line1_PowderLoads_Coded Alarm Triangle Individual 23</v>
      </c>
      <c r="F25" s="8" t="str">
        <f>_xlfn.CONCAT(LEFT(A25,5),MID(A25,6,4),"-",COUNTIF($A$2:A25,A25))</f>
        <v>Line1_Pow-24</v>
      </c>
      <c r="G25" s="8" t="s">
        <v>291</v>
      </c>
      <c r="H25" s="41" t="str">
        <f>Table1345[[#Headers],[/Fault_Description]]</f>
        <v>/Fault_Description</v>
      </c>
      <c r="I25" s="41" t="str">
        <f>_xlfn.CONCAT(Table1345[[#This Row],[PATH]],Table1345[[#This Row],[Tag Path Addition '[Fault']]])</f>
        <v>[default]SPG/Line 1/Powder Loads/L1LIW_01/L1LIW_01_HS_0315/ALM/Fault_Description</v>
      </c>
      <c r="J25" s="10" t="s">
        <v>228</v>
      </c>
      <c r="K25" s="45" t="str">
        <f>Table1345[[#Headers],[/Equip_Description]]</f>
        <v>/Equip_Description</v>
      </c>
      <c r="L25" s="45" t="str">
        <f>_xlfn.CONCAT(Table1345[[#This Row],[PATH]],Table1345[[#This Row],[Tag Path Addition '[EQUIP']]])</f>
        <v>[default]SPG/Line 1/Powder Loads/L1LIW_01/L1LIW_01_HS_0315/ALM/Equip_Description</v>
      </c>
      <c r="M25" s="10" t="s">
        <v>263</v>
      </c>
      <c r="N25" s="8" t="s">
        <v>154</v>
      </c>
    </row>
    <row r="26" spans="1:14" s="8" customFormat="1" x14ac:dyDescent="0.25">
      <c r="A26" s="8" t="s">
        <v>7</v>
      </c>
      <c r="B26" s="8" t="s">
        <v>251</v>
      </c>
      <c r="C26" s="8">
        <v>54</v>
      </c>
      <c r="D26" s="8" t="s">
        <v>43</v>
      </c>
      <c r="E26" s="8" t="str">
        <f>CONCATENATE(Table1345[[#This Row],[WINDOWS]],"_",Table1345[[#This Row],[Alarm_Name]])</f>
        <v>Line1_PowderLoads_Coded Alarm Triangle Individual 24</v>
      </c>
      <c r="F26" s="8" t="str">
        <f>_xlfn.CONCAT(LEFT(A26,5),MID(A26,6,4),"-",COUNTIF($A$2:A26,A26))</f>
        <v>Line1_Pow-25</v>
      </c>
      <c r="G26" s="8" t="s">
        <v>292</v>
      </c>
      <c r="H26" s="41" t="str">
        <f>Table1345[[#Headers],[/Fault_Description]]</f>
        <v>/Fault_Description</v>
      </c>
      <c r="I26" s="41" t="str">
        <f>_xlfn.CONCAT(Table1345[[#This Row],[PATH]],Table1345[[#This Row],[Tag Path Addition '[Fault']]])</f>
        <v>[default]SPG/Line 1/Powder Loads/L1LIW_01/L1LIW_01_HS_0314/ALM/Fault_Description</v>
      </c>
      <c r="J26" s="10" t="s">
        <v>228</v>
      </c>
      <c r="K26" s="45" t="str">
        <f>Table1345[[#Headers],[/Equip_Description]]</f>
        <v>/Equip_Description</v>
      </c>
      <c r="L26" s="45" t="str">
        <f>_xlfn.CONCAT(Table1345[[#This Row],[PATH]],Table1345[[#This Row],[Tag Path Addition '[EQUIP']]])</f>
        <v>[default]SPG/Line 1/Powder Loads/L1LIW_01/L1LIW_01_HS_0314/ALM/Equip_Description</v>
      </c>
      <c r="M26" s="10" t="s">
        <v>263</v>
      </c>
      <c r="N26" s="8" t="s">
        <v>154</v>
      </c>
    </row>
    <row r="27" spans="1:14" s="8" customFormat="1" x14ac:dyDescent="0.25">
      <c r="A27" s="8" t="s">
        <v>7</v>
      </c>
      <c r="B27" s="8" t="s">
        <v>251</v>
      </c>
      <c r="C27" s="8">
        <v>54</v>
      </c>
      <c r="D27" s="8" t="s">
        <v>44</v>
      </c>
      <c r="E27" s="8" t="str">
        <f>CONCATENATE(Table1345[[#This Row],[WINDOWS]],"_",Table1345[[#This Row],[Alarm_Name]])</f>
        <v>Line1_PowderLoads_Coded Alarm Triangle Individual 25</v>
      </c>
      <c r="F27" s="8" t="str">
        <f>_xlfn.CONCAT(LEFT(A27,5),MID(A27,6,4),"-",COUNTIF($A$2:A27,A27))</f>
        <v>Line1_Pow-26</v>
      </c>
      <c r="G27" s="8" t="s">
        <v>293</v>
      </c>
      <c r="H27" s="41" t="str">
        <f>Table1345[[#Headers],[/Fault_Description]]</f>
        <v>/Fault_Description</v>
      </c>
      <c r="I27" s="41" t="str">
        <f>_xlfn.CONCAT(Table1345[[#This Row],[PATH]],Table1345[[#This Row],[Tag Path Addition '[Fault']]])</f>
        <v>[default]SPG/Line 1/Powder Loads/L1LIW_02/L1LIW_02_HS_0319/ALM/Fault_Description</v>
      </c>
      <c r="J27" s="10" t="s">
        <v>228</v>
      </c>
      <c r="K27" s="45" t="str">
        <f>Table1345[[#Headers],[/Equip_Description]]</f>
        <v>/Equip_Description</v>
      </c>
      <c r="L27" s="45" t="str">
        <f>_xlfn.CONCAT(Table1345[[#This Row],[PATH]],Table1345[[#This Row],[Tag Path Addition '[EQUIP']]])</f>
        <v>[default]SPG/Line 1/Powder Loads/L1LIW_02/L1LIW_02_HS_0319/ALM/Equip_Description</v>
      </c>
      <c r="M27" s="10" t="s">
        <v>261</v>
      </c>
      <c r="N27" s="8" t="s">
        <v>154</v>
      </c>
    </row>
    <row r="28" spans="1:14" s="8" customFormat="1" x14ac:dyDescent="0.25">
      <c r="A28" s="8" t="s">
        <v>7</v>
      </c>
      <c r="B28" s="8" t="s">
        <v>251</v>
      </c>
      <c r="C28" s="8">
        <v>54</v>
      </c>
      <c r="D28" s="8" t="s">
        <v>45</v>
      </c>
      <c r="E28" s="8" t="str">
        <f>CONCATENATE(Table1345[[#This Row],[WINDOWS]],"_",Table1345[[#This Row],[Alarm_Name]])</f>
        <v>Line1_PowderLoads_Coded Alarm Triangle Individual 26</v>
      </c>
      <c r="F28" s="8" t="str">
        <f>_xlfn.CONCAT(LEFT(A28,5),MID(A28,6,4),"-",COUNTIF($A$2:A28,A28))</f>
        <v>Line1_Pow-27</v>
      </c>
      <c r="G28" s="8" t="s">
        <v>294</v>
      </c>
      <c r="H28" s="41" t="str">
        <f>Table1345[[#Headers],[/Fault_Description]]</f>
        <v>/Fault_Description</v>
      </c>
      <c r="I28" s="41" t="str">
        <f>_xlfn.CONCAT(Table1345[[#This Row],[PATH]],Table1345[[#This Row],[Tag Path Addition '[Fault']]])</f>
        <v>[default]SPG/Line 1/Powder Loads/L1LIW_02/L1LIW_02_HS_0320/ALM/Fault_Description</v>
      </c>
      <c r="J28" s="10" t="s">
        <v>228</v>
      </c>
      <c r="K28" s="45" t="str">
        <f>Table1345[[#Headers],[/Equip_Description]]</f>
        <v>/Equip_Description</v>
      </c>
      <c r="L28" s="45" t="str">
        <f>_xlfn.CONCAT(Table1345[[#This Row],[PATH]],Table1345[[#This Row],[Tag Path Addition '[EQUIP']]])</f>
        <v>[default]SPG/Line 1/Powder Loads/L1LIW_02/L1LIW_02_HS_0320/ALM/Equip_Description</v>
      </c>
      <c r="M28" s="10" t="s">
        <v>262</v>
      </c>
      <c r="N28" s="8" t="s">
        <v>154</v>
      </c>
    </row>
    <row r="29" spans="1:14" s="8" customFormat="1" x14ac:dyDescent="0.25">
      <c r="A29" s="8" t="s">
        <v>7</v>
      </c>
      <c r="B29" s="8" t="s">
        <v>251</v>
      </c>
      <c r="C29" s="8">
        <v>54</v>
      </c>
      <c r="D29" s="8" t="s">
        <v>46</v>
      </c>
      <c r="E29" s="8" t="str">
        <f>CONCATENATE(Table1345[[#This Row],[WINDOWS]],"_",Table1345[[#This Row],[Alarm_Name]])</f>
        <v>Line1_PowderLoads_Coded Alarm Triangle Individual 27</v>
      </c>
      <c r="F29" s="8" t="str">
        <f>_xlfn.CONCAT(LEFT(A29,5),MID(A29,6,4),"-",COUNTIF($A$2:A29,A29))</f>
        <v>Line1_Pow-28</v>
      </c>
      <c r="G29" s="8" t="s">
        <v>295</v>
      </c>
      <c r="H29" s="41" t="str">
        <f>Table1345[[#Headers],[/Fault_Description]]</f>
        <v>/Fault_Description</v>
      </c>
      <c r="I29" s="41" t="str">
        <f>_xlfn.CONCAT(Table1345[[#This Row],[PATH]],Table1345[[#This Row],[Tag Path Addition '[Fault']]])</f>
        <v>[default]SPG/Line 1/Powder Loads/L1LIW_02/L1LIW_02_VFD_02/VFD_FLT/Fault/ALM/Fault_Description</v>
      </c>
      <c r="J29" s="10" t="s">
        <v>231</v>
      </c>
      <c r="K29" s="45" t="str">
        <f>Table1345[[#Headers],[/Equip_Description]]</f>
        <v>/Equip_Description</v>
      </c>
      <c r="L29" s="45" t="str">
        <f>_xlfn.CONCAT(Table1345[[#This Row],[PATH]],Table1345[[#This Row],[Tag Path Addition '[EQUIP']]])</f>
        <v>[default]SPG/Line 1/Powder Loads/L1LIW_02/L1LIW_02_VFD_02/VFD_FLT/Fault/ALM/Equip_Description</v>
      </c>
      <c r="M29" s="10" t="s">
        <v>261</v>
      </c>
      <c r="N29" s="8" t="s">
        <v>154</v>
      </c>
    </row>
    <row r="30" spans="1:14" s="8" customFormat="1" x14ac:dyDescent="0.25">
      <c r="A30" s="8" t="s">
        <v>7</v>
      </c>
      <c r="B30" s="8" t="s">
        <v>251</v>
      </c>
      <c r="C30" s="8">
        <v>54</v>
      </c>
      <c r="D30" s="8" t="s">
        <v>47</v>
      </c>
      <c r="E30" s="8" t="str">
        <f>CONCATENATE(Table1345[[#This Row],[WINDOWS]],"_",Table1345[[#This Row],[Alarm_Name]])</f>
        <v>Line1_PowderLoads_Coded Alarm Triangle Individual 28</v>
      </c>
      <c r="F30" s="8" t="str">
        <f>_xlfn.CONCAT(LEFT(A30,5),MID(A30,6,4),"-",COUNTIF($A$2:A30,A30))</f>
        <v>Line1_Pow-29</v>
      </c>
      <c r="G30" s="8" t="s">
        <v>296</v>
      </c>
      <c r="H30" s="41" t="str">
        <f>Table1345[[#Headers],[/Fault_Description]]</f>
        <v>/Fault_Description</v>
      </c>
      <c r="I30" s="41" t="str">
        <f>_xlfn.CONCAT(Table1345[[#This Row],[PATH]],Table1345[[#This Row],[Tag Path Addition '[Fault']]])</f>
        <v>[default]SPG/Line 1/Powder Loads/L1LIW_02/L1LIW_02_VFD_02/COMM/Fault/ALM/Fault_Description</v>
      </c>
      <c r="J30" s="10" t="s">
        <v>233</v>
      </c>
      <c r="K30" s="45" t="str">
        <f>Table1345[[#Headers],[/Equip_Description]]</f>
        <v>/Equip_Description</v>
      </c>
      <c r="L30" s="45" t="str">
        <f>_xlfn.CONCAT(Table1345[[#This Row],[PATH]],Table1345[[#This Row],[Tag Path Addition '[EQUIP']]])</f>
        <v>[default]SPG/Line 1/Powder Loads/L1LIW_02/L1LIW_02_VFD_02/COMM/Fault/ALM/Equip_Description</v>
      </c>
      <c r="M30" s="10" t="s">
        <v>261</v>
      </c>
      <c r="N30" s="8" t="s">
        <v>154</v>
      </c>
    </row>
    <row r="31" spans="1:14" s="8" customFormat="1" x14ac:dyDescent="0.25">
      <c r="A31" s="8" t="s">
        <v>7</v>
      </c>
      <c r="B31" s="8" t="s">
        <v>251</v>
      </c>
      <c r="C31" s="8">
        <v>54</v>
      </c>
      <c r="D31" s="8" t="s">
        <v>48</v>
      </c>
      <c r="E31" s="8" t="str">
        <f>CONCATENATE(Table1345[[#This Row],[WINDOWS]],"_",Table1345[[#This Row],[Alarm_Name]])</f>
        <v>Line1_PowderLoads_Coded Alarm Triangle Individual 29</v>
      </c>
      <c r="F31" s="8" t="str">
        <f>_xlfn.CONCAT(LEFT(A31,5),MID(A31,6,4),"-",COUNTIF($A$2:A31,A31))</f>
        <v>Line1_Pow-30</v>
      </c>
      <c r="G31" s="8" t="s">
        <v>297</v>
      </c>
      <c r="H31" s="41" t="str">
        <f>Table1345[[#Headers],[/Fault_Description]]</f>
        <v>/Fault_Description</v>
      </c>
      <c r="I31" s="41" t="str">
        <f>_xlfn.CONCAT(Table1345[[#This Row],[PATH]],Table1345[[#This Row],[Tag Path Addition '[Fault']]])</f>
        <v>[default]SPG/Line 1/Powder Loads/L1LIW_02/L1LIW_02_VFD_02/MCY/ALM/Fault_Description</v>
      </c>
      <c r="J31" s="10" t="s">
        <v>166</v>
      </c>
      <c r="K31" s="45" t="str">
        <f>Table1345[[#Headers],[/Equip_Description]]</f>
        <v>/Equip_Description</v>
      </c>
      <c r="L31" s="45" t="str">
        <f>_xlfn.CONCAT(Table1345[[#This Row],[PATH]],Table1345[[#This Row],[Tag Path Addition '[EQUIP']]])</f>
        <v>[default]SPG/Line 1/Powder Loads/L1LIW_02/L1LIW_02_VFD_02/MCY/ALM/Equip_Description</v>
      </c>
      <c r="M31" s="10" t="s">
        <v>261</v>
      </c>
      <c r="N31" s="8" t="s">
        <v>154</v>
      </c>
    </row>
    <row r="32" spans="1:14" s="8" customFormat="1" x14ac:dyDescent="0.25">
      <c r="A32" s="8" t="s">
        <v>7</v>
      </c>
      <c r="B32" s="8" t="s">
        <v>251</v>
      </c>
      <c r="C32" s="8">
        <v>54</v>
      </c>
      <c r="D32" s="8" t="s">
        <v>49</v>
      </c>
      <c r="E32" s="8" t="str">
        <f>CONCATENATE(Table1345[[#This Row],[WINDOWS]],"_",Table1345[[#This Row],[Alarm_Name]])</f>
        <v>Line1_PowderLoads_Coded Alarm Triangle Individual 30</v>
      </c>
      <c r="F32" s="8" t="str">
        <f>_xlfn.CONCAT(LEFT(A32,5),MID(A32,6,4),"-",COUNTIF($A$2:A32,A32))</f>
        <v>Line1_Pow-31</v>
      </c>
      <c r="G32" s="8" t="s">
        <v>298</v>
      </c>
      <c r="H32" s="41" t="str">
        <f>Table1345[[#Headers],[/Fault_Description]]</f>
        <v>/Fault_Description</v>
      </c>
      <c r="I32" s="41" t="str">
        <f>_xlfn.CONCAT(Table1345[[#This Row],[PATH]],Table1345[[#This Row],[Tag Path Addition '[Fault']]])</f>
        <v>[default]SPG/Line 1/Powder Loads/L1LIW_02/L1LIW_02_VFD_01/VFD_FLT/Fault/ALM/Fault_Description</v>
      </c>
      <c r="J32" s="10" t="s">
        <v>231</v>
      </c>
      <c r="K32" s="45" t="str">
        <f>Table1345[[#Headers],[/Equip_Description]]</f>
        <v>/Equip_Description</v>
      </c>
      <c r="L32" s="45" t="str">
        <f>_xlfn.CONCAT(Table1345[[#This Row],[PATH]],Table1345[[#This Row],[Tag Path Addition '[EQUIP']]])</f>
        <v>[default]SPG/Line 1/Powder Loads/L1LIW_02/L1LIW_02_VFD_01/VFD_FLT/Fault/ALM/Equip_Description</v>
      </c>
      <c r="M32" s="10" t="s">
        <v>260</v>
      </c>
      <c r="N32" s="8" t="s">
        <v>154</v>
      </c>
    </row>
    <row r="33" spans="1:14" s="8" customFormat="1" x14ac:dyDescent="0.25">
      <c r="A33" s="8" t="s">
        <v>7</v>
      </c>
      <c r="B33" s="8" t="s">
        <v>251</v>
      </c>
      <c r="C33" s="8">
        <v>54</v>
      </c>
      <c r="D33" s="8" t="s">
        <v>50</v>
      </c>
      <c r="E33" s="8" t="str">
        <f>CONCATENATE(Table1345[[#This Row],[WINDOWS]],"_",Table1345[[#This Row],[Alarm_Name]])</f>
        <v>Line1_PowderLoads_Coded Alarm Triangle Individual 31</v>
      </c>
      <c r="F33" s="8" t="str">
        <f>_xlfn.CONCAT(LEFT(A33,5),MID(A33,6,4),"-",COUNTIF($A$2:A33,A33))</f>
        <v>Line1_Pow-32</v>
      </c>
      <c r="G33" s="8" t="s">
        <v>299</v>
      </c>
      <c r="H33" s="41" t="str">
        <f>Table1345[[#Headers],[/Fault_Description]]</f>
        <v>/Fault_Description</v>
      </c>
      <c r="I33" s="41" t="str">
        <f>_xlfn.CONCAT(Table1345[[#This Row],[PATH]],Table1345[[#This Row],[Tag Path Addition '[Fault']]])</f>
        <v>[default]SPG/Line 1/Powder Loads/L1LIW_02/L1LIW_02_VFD_01/COMM/Fault/ALM/Fault_Description</v>
      </c>
      <c r="J33" s="10" t="s">
        <v>233</v>
      </c>
      <c r="K33" s="45" t="str">
        <f>Table1345[[#Headers],[/Equip_Description]]</f>
        <v>/Equip_Description</v>
      </c>
      <c r="L33" s="45" t="str">
        <f>_xlfn.CONCAT(Table1345[[#This Row],[PATH]],Table1345[[#This Row],[Tag Path Addition '[EQUIP']]])</f>
        <v>[default]SPG/Line 1/Powder Loads/L1LIW_02/L1LIW_02_VFD_01/COMM/Fault/ALM/Equip_Description</v>
      </c>
      <c r="M33" s="10" t="s">
        <v>260</v>
      </c>
      <c r="N33" s="8" t="s">
        <v>154</v>
      </c>
    </row>
    <row r="34" spans="1:14" s="8" customFormat="1" x14ac:dyDescent="0.25">
      <c r="A34" s="8" t="s">
        <v>7</v>
      </c>
      <c r="B34" s="8" t="s">
        <v>251</v>
      </c>
      <c r="C34" s="8">
        <v>54</v>
      </c>
      <c r="D34" s="8" t="s">
        <v>51</v>
      </c>
      <c r="E34" s="8" t="str">
        <f>CONCATENATE(Table1345[[#This Row],[WINDOWS]],"_",Table1345[[#This Row],[Alarm_Name]])</f>
        <v>Line1_PowderLoads_Coded Alarm Triangle Individual 32</v>
      </c>
      <c r="F34" s="8" t="str">
        <f>_xlfn.CONCAT(LEFT(A34,5),MID(A34,6,4),"-",COUNTIF($A$2:A34,A34))</f>
        <v>Line1_Pow-33</v>
      </c>
      <c r="G34" s="8" t="s">
        <v>300</v>
      </c>
      <c r="H34" s="41" t="str">
        <f>Table1345[[#Headers],[/Fault_Description]]</f>
        <v>/Fault_Description</v>
      </c>
      <c r="I34" s="41" t="str">
        <f>_xlfn.CONCAT(Table1345[[#This Row],[PATH]],Table1345[[#This Row],[Tag Path Addition '[Fault']]])</f>
        <v>[default]SPG/Line 1/Powder Loads/L1LIW_02/L1LIW_02_VFD_01/MCY/ALM/Fault_Description</v>
      </c>
      <c r="J34" s="10" t="s">
        <v>166</v>
      </c>
      <c r="K34" s="45" t="str">
        <f>Table1345[[#Headers],[/Equip_Description]]</f>
        <v>/Equip_Description</v>
      </c>
      <c r="L34" s="45" t="str">
        <f>_xlfn.CONCAT(Table1345[[#This Row],[PATH]],Table1345[[#This Row],[Tag Path Addition '[EQUIP']]])</f>
        <v>[default]SPG/Line 1/Powder Loads/L1LIW_02/L1LIW_02_VFD_01/MCY/ALM/Equip_Description</v>
      </c>
      <c r="M34" s="10" t="s">
        <v>260</v>
      </c>
      <c r="N34" s="8" t="s">
        <v>154</v>
      </c>
    </row>
    <row r="35" spans="1:14" s="8" customFormat="1" x14ac:dyDescent="0.25">
      <c r="A35" s="8" t="s">
        <v>7</v>
      </c>
      <c r="B35" s="8" t="s">
        <v>251</v>
      </c>
      <c r="C35" s="8">
        <v>54</v>
      </c>
      <c r="D35" s="8" t="s">
        <v>52</v>
      </c>
      <c r="E35" s="8" t="str">
        <f>CONCATENATE(Table1345[[#This Row],[WINDOWS]],"_",Table1345[[#This Row],[Alarm_Name]])</f>
        <v>Line1_PowderLoads_Coded Alarm Triangle Individual 33</v>
      </c>
      <c r="F35" s="8" t="str">
        <f>_xlfn.CONCAT(LEFT(A35,5),MID(A35,6,4),"-",COUNTIF($A$2:A35,A35))</f>
        <v>Line1_Pow-34</v>
      </c>
      <c r="G35" s="8" t="s">
        <v>301</v>
      </c>
      <c r="H35" s="41" t="str">
        <f>Table1345[[#Headers],[/Fault_Description]]</f>
        <v>/Fault_Description</v>
      </c>
      <c r="I35" s="41" t="str">
        <f>_xlfn.CONCAT(Table1345[[#This Row],[PATH]],Table1345[[#This Row],[Tag Path Addition '[Fault']]])</f>
        <v>[default]SPG/Line 1/Powder Loads/L1BBU_01/L1BBU_01_REMOTE/ALM/Fault_Description</v>
      </c>
      <c r="J35" s="10" t="s">
        <v>252</v>
      </c>
      <c r="K35" s="45" t="str">
        <f>Table1345[[#Headers],[/Equip_Description]]</f>
        <v>/Equip_Description</v>
      </c>
      <c r="L35" s="45" t="str">
        <f>_xlfn.CONCAT(Table1345[[#This Row],[PATH]],Table1345[[#This Row],[Tag Path Addition '[EQUIP']]])</f>
        <v>[default]SPG/Line 1/Powder Loads/L1BBU_01/L1BBU_01_REMOTE/ALM/Equip_Description</v>
      </c>
      <c r="M35" s="10" t="s">
        <v>259</v>
      </c>
      <c r="N35" s="8" t="s">
        <v>154</v>
      </c>
    </row>
    <row r="36" spans="1:14" s="8" customFormat="1" x14ac:dyDescent="0.25">
      <c r="A36" s="8" t="s">
        <v>7</v>
      </c>
      <c r="B36" s="8" t="s">
        <v>251</v>
      </c>
      <c r="C36" s="8">
        <v>54</v>
      </c>
      <c r="D36" s="8" t="s">
        <v>53</v>
      </c>
      <c r="E36" s="8" t="str">
        <f>CONCATENATE(Table1345[[#This Row],[WINDOWS]],"_",Table1345[[#This Row],[Alarm_Name]])</f>
        <v>Line1_PowderLoads_Coded Alarm Triangle Individual 34</v>
      </c>
      <c r="F36" s="8" t="str">
        <f>_xlfn.CONCAT(LEFT(A36,5),MID(A36,6,4),"-",COUNTIF($A$2:A36,A36))</f>
        <v>Line1_Pow-35</v>
      </c>
      <c r="G36" s="8" t="s">
        <v>302</v>
      </c>
      <c r="H36" s="41" t="str">
        <f>Table1345[[#Headers],[/Fault_Description]]</f>
        <v>/Fault_Description</v>
      </c>
      <c r="I36" s="41" t="str">
        <f>_xlfn.CONCAT(Table1345[[#This Row],[PATH]],Table1345[[#This Row],[Tag Path Addition '[Fault']]])</f>
        <v>[default]SPG/Line 1/Powder Loads/L1BBU_01/L1BBU_01_EMPTY/ALM/Fault_Description</v>
      </c>
      <c r="J36" s="10" t="s">
        <v>253</v>
      </c>
      <c r="K36" s="45" t="str">
        <f>Table1345[[#Headers],[/Equip_Description]]</f>
        <v>/Equip_Description</v>
      </c>
      <c r="L36" s="45" t="str">
        <f>_xlfn.CONCAT(Table1345[[#This Row],[PATH]],Table1345[[#This Row],[Tag Path Addition '[EQUIP']]])</f>
        <v>[default]SPG/Line 1/Powder Loads/L1BBU_01/L1BBU_01_EMPTY/ALM/Equip_Description</v>
      </c>
      <c r="M36" s="10" t="s">
        <v>259</v>
      </c>
      <c r="N36" s="8" t="s">
        <v>154</v>
      </c>
    </row>
    <row r="37" spans="1:14" s="8" customFormat="1" x14ac:dyDescent="0.25">
      <c r="A37" s="8" t="s">
        <v>7</v>
      </c>
      <c r="B37" s="8" t="s">
        <v>251</v>
      </c>
      <c r="C37" s="8">
        <v>54</v>
      </c>
      <c r="D37" s="8" t="s">
        <v>54</v>
      </c>
      <c r="E37" s="8" t="str">
        <f>CONCATENATE(Table1345[[#This Row],[WINDOWS]],"_",Table1345[[#This Row],[Alarm_Name]])</f>
        <v>Line1_PowderLoads_Coded Alarm Triangle Individual 35</v>
      </c>
      <c r="F37" s="8" t="str">
        <f>_xlfn.CONCAT(LEFT(A37,5),MID(A37,6,4),"-",COUNTIF($A$2:A37,A37))</f>
        <v>Line1_Pow-36</v>
      </c>
      <c r="G37" s="8" t="s">
        <v>303</v>
      </c>
      <c r="H37" s="41" t="str">
        <f>Table1345[[#Headers],[/Fault_Description]]</f>
        <v>/Fault_Description</v>
      </c>
      <c r="I37" s="41" t="str">
        <f>_xlfn.CONCAT(Table1345[[#This Row],[PATH]],Table1345[[#This Row],[Tag Path Addition '[Fault']]])</f>
        <v>[default]SPG/Line 1/Powder Loads/L1BBU_01/L1BBU_01_SS/ALM/Fault_Description</v>
      </c>
      <c r="J37" s="10" t="s">
        <v>254</v>
      </c>
      <c r="K37" s="45" t="str">
        <f>Table1345[[#Headers],[/Equip_Description]]</f>
        <v>/Equip_Description</v>
      </c>
      <c r="L37" s="45" t="str">
        <f>_xlfn.CONCAT(Table1345[[#This Row],[PATH]],Table1345[[#This Row],[Tag Path Addition '[EQUIP']]])</f>
        <v>[default]SPG/Line 1/Powder Loads/L1BBU_01/L1BBU_01_SS/ALM/Equip_Description</v>
      </c>
      <c r="M37" s="10" t="s">
        <v>259</v>
      </c>
      <c r="N37" s="8" t="s">
        <v>154</v>
      </c>
    </row>
    <row r="38" spans="1:14" s="8" customFormat="1" x14ac:dyDescent="0.25">
      <c r="A38" s="8" t="s">
        <v>7</v>
      </c>
      <c r="B38" s="8" t="s">
        <v>251</v>
      </c>
      <c r="C38" s="8">
        <v>54</v>
      </c>
      <c r="D38" s="8" t="s">
        <v>55</v>
      </c>
      <c r="E38" s="8" t="str">
        <f>CONCATENATE(Table1345[[#This Row],[WINDOWS]],"_",Table1345[[#This Row],[Alarm_Name]])</f>
        <v>Line1_PowderLoads_Coded Alarm Triangle Individual 36</v>
      </c>
      <c r="F38" s="8" t="str">
        <f>_xlfn.CONCAT(LEFT(A38,5),MID(A38,6,4),"-",COUNTIF($A$2:A38,A38))</f>
        <v>Line1_Pow-37</v>
      </c>
      <c r="G38" s="8" t="s">
        <v>304</v>
      </c>
      <c r="H38" s="41" t="str">
        <f>Table1345[[#Headers],[/Fault_Description]]</f>
        <v>/Fault_Description</v>
      </c>
      <c r="I38" s="41" t="str">
        <f>_xlfn.CONCAT(Table1345[[#This Row],[PATH]],Table1345[[#This Row],[Tag Path Addition '[Fault']]])</f>
        <v>[default]SPG/Line 1/Powder Loads/L1BBU_02/L1BBU_02_REMOTE/ALM/Fault_Description</v>
      </c>
      <c r="J38" s="10" t="s">
        <v>252</v>
      </c>
      <c r="K38" s="45" t="str">
        <f>Table1345[[#Headers],[/Equip_Description]]</f>
        <v>/Equip_Description</v>
      </c>
      <c r="L38" s="45" t="str">
        <f>_xlfn.CONCAT(Table1345[[#This Row],[PATH]],Table1345[[#This Row],[Tag Path Addition '[EQUIP']]])</f>
        <v>[default]SPG/Line 1/Powder Loads/L1BBU_02/L1BBU_02_REMOTE/ALM/Equip_Description</v>
      </c>
      <c r="M38" s="10" t="s">
        <v>258</v>
      </c>
      <c r="N38" s="8" t="s">
        <v>154</v>
      </c>
    </row>
    <row r="39" spans="1:14" s="8" customFormat="1" x14ac:dyDescent="0.25">
      <c r="A39" s="8" t="s">
        <v>7</v>
      </c>
      <c r="B39" s="8" t="s">
        <v>251</v>
      </c>
      <c r="C39" s="8">
        <v>54</v>
      </c>
      <c r="D39" s="8" t="s">
        <v>87</v>
      </c>
      <c r="E39" s="8" t="str">
        <f>CONCATENATE(Table1345[[#This Row],[WINDOWS]],"_",Table1345[[#This Row],[Alarm_Name]])</f>
        <v>Line1_PowderLoads_Coded Alarm Triangle Individual 37</v>
      </c>
      <c r="F39" s="8" t="str">
        <f>_xlfn.CONCAT(LEFT(A39,5),MID(A39,6,4),"-",COUNTIF($A$2:A39,A39))</f>
        <v>Line1_Pow-38</v>
      </c>
      <c r="G39" s="8" t="s">
        <v>305</v>
      </c>
      <c r="H39" s="41" t="str">
        <f>Table1345[[#Headers],[/Fault_Description]]</f>
        <v>/Fault_Description</v>
      </c>
      <c r="I39" s="41" t="str">
        <f>_xlfn.CONCAT(Table1345[[#This Row],[PATH]],Table1345[[#This Row],[Tag Path Addition '[Fault']]])</f>
        <v>[default]SPG/Line 1/Powder Loads/L1BBU_02/L1BBU_02_EMPTY/ALM/Fault_Description</v>
      </c>
      <c r="J39" s="10" t="s">
        <v>252</v>
      </c>
      <c r="K39" s="45" t="str">
        <f>Table1345[[#Headers],[/Equip_Description]]</f>
        <v>/Equip_Description</v>
      </c>
      <c r="L39" s="45" t="str">
        <f>_xlfn.CONCAT(Table1345[[#This Row],[PATH]],Table1345[[#This Row],[Tag Path Addition '[EQUIP']]])</f>
        <v>[default]SPG/Line 1/Powder Loads/L1BBU_02/L1BBU_02_EMPTY/ALM/Equip_Description</v>
      </c>
      <c r="M39" s="10" t="s">
        <v>258</v>
      </c>
      <c r="N39" s="8" t="s">
        <v>154</v>
      </c>
    </row>
    <row r="40" spans="1:14" s="8" customFormat="1" x14ac:dyDescent="0.25">
      <c r="A40" s="8" t="s">
        <v>7</v>
      </c>
      <c r="B40" s="8" t="s">
        <v>251</v>
      </c>
      <c r="C40" s="8">
        <v>54</v>
      </c>
      <c r="D40" s="8" t="s">
        <v>88</v>
      </c>
      <c r="E40" s="8" t="str">
        <f>CONCATENATE(Table1345[[#This Row],[WINDOWS]],"_",Table1345[[#This Row],[Alarm_Name]])</f>
        <v>Line1_PowderLoads_Coded Alarm Triangle Individual 38</v>
      </c>
      <c r="F40" s="8" t="str">
        <f>_xlfn.CONCAT(LEFT(A40,5),MID(A40,6,4),"-",COUNTIF($A$2:A40,A40))</f>
        <v>Line1_Pow-39</v>
      </c>
      <c r="G40" s="8" t="s">
        <v>306</v>
      </c>
      <c r="H40" s="41" t="str">
        <f>Table1345[[#Headers],[/Fault_Description]]</f>
        <v>/Fault_Description</v>
      </c>
      <c r="I40" s="41" t="str">
        <f>_xlfn.CONCAT(Table1345[[#This Row],[PATH]],Table1345[[#This Row],[Tag Path Addition '[Fault']]])</f>
        <v>[default]SPG/Line 1/Powder Loads/L1BBU_02/L1BBU_02_SS/ALM/Fault_Description</v>
      </c>
      <c r="J40" s="10" t="s">
        <v>254</v>
      </c>
      <c r="K40" s="45" t="str">
        <f>Table1345[[#Headers],[/Equip_Description]]</f>
        <v>/Equip_Description</v>
      </c>
      <c r="L40" s="45" t="str">
        <f>_xlfn.CONCAT(Table1345[[#This Row],[PATH]],Table1345[[#This Row],[Tag Path Addition '[EQUIP']]])</f>
        <v>[default]SPG/Line 1/Powder Loads/L1BBU_02/L1BBU_02_SS/ALM/Equip_Description</v>
      </c>
      <c r="M40" s="10" t="s">
        <v>258</v>
      </c>
      <c r="N40" s="8" t="s">
        <v>154</v>
      </c>
    </row>
    <row r="41" spans="1:14" s="8" customFormat="1" x14ac:dyDescent="0.25">
      <c r="A41" s="8" t="s">
        <v>7</v>
      </c>
      <c r="B41" s="8" t="s">
        <v>251</v>
      </c>
      <c r="C41" s="8">
        <v>54</v>
      </c>
      <c r="D41" s="8" t="s">
        <v>56</v>
      </c>
      <c r="E41" s="8" t="str">
        <f>CONCATENATE(Table1345[[#This Row],[WINDOWS]],"_",Table1345[[#This Row],[Alarm_Name]])</f>
        <v>Line1_PowderLoads_Coded Alarm Triangle Individual 39</v>
      </c>
      <c r="F41" s="8" t="str">
        <f>_xlfn.CONCAT(LEFT(A41,5),MID(A41,6,4),"-",COUNTIF($A$2:A41,A41))</f>
        <v>Line1_Pow-40</v>
      </c>
      <c r="G41" s="8" t="s">
        <v>307</v>
      </c>
      <c r="H41" s="41" t="str">
        <f>Table1345[[#Headers],[/Fault_Description]]</f>
        <v>/Fault_Description</v>
      </c>
      <c r="I41" s="41" t="str">
        <f>_xlfn.CONCAT(Table1345[[#This Row],[PATH]],Table1345[[#This Row],[Tag Path Addition '[Fault']]])</f>
        <v>[default]SPG/Line 1/Powder Loads/L1BBU_01/L1BBU_01_PLC_Comm/ALM/Fault_Description</v>
      </c>
      <c r="J41" s="10" t="s">
        <v>255</v>
      </c>
      <c r="K41" s="45" t="str">
        <f>Table1345[[#Headers],[/Equip_Description]]</f>
        <v>/Equip_Description</v>
      </c>
      <c r="L41" s="45" t="str">
        <f>_xlfn.CONCAT(Table1345[[#This Row],[PATH]],Table1345[[#This Row],[Tag Path Addition '[EQUIP']]])</f>
        <v>[default]SPG/Line 1/Powder Loads/L1BBU_01/L1BBU_01_PLC_Comm/ALM/Equip_Description</v>
      </c>
      <c r="M41" s="10" t="s">
        <v>232</v>
      </c>
      <c r="N41" s="8" t="s">
        <v>154</v>
      </c>
    </row>
    <row r="42" spans="1:14" s="8" customFormat="1" x14ac:dyDescent="0.25">
      <c r="A42" s="8" t="s">
        <v>7</v>
      </c>
      <c r="B42" s="8" t="s">
        <v>251</v>
      </c>
      <c r="C42" s="8">
        <v>54</v>
      </c>
      <c r="D42" s="8" t="s">
        <v>57</v>
      </c>
      <c r="E42" s="8" t="str">
        <f>CONCATENATE(Table1345[[#This Row],[WINDOWS]],"_",Table1345[[#This Row],[Alarm_Name]])</f>
        <v>Line1_PowderLoads_Coded Alarm Triangle Individual 40</v>
      </c>
      <c r="F42" s="8" t="str">
        <f>_xlfn.CONCAT(LEFT(A42,5),MID(A42,6,4),"-",COUNTIF($A$2:A42,A42))</f>
        <v>Line1_Pow-41</v>
      </c>
      <c r="G42" s="8" t="s">
        <v>223</v>
      </c>
      <c r="H42" s="41" t="str">
        <f>Table1345[[#Headers],[/Fault_Description]]</f>
        <v>/Fault_Description</v>
      </c>
      <c r="I42" s="41" t="str">
        <f>_xlfn.CONCAT(Table1345[[#This Row],[PATH]],Table1345[[#This Row],[Tag Path Addition '[Fault']]])</f>
        <v>[default]SPG/Line 1/Mixer/L1VBA_01_VFD/VFD_FLT/Fault/ALM/Fault_Description</v>
      </c>
      <c r="J42" s="10" t="s">
        <v>231</v>
      </c>
      <c r="K42" s="45" t="str">
        <f>Table1345[[#Headers],[/Equip_Description]]</f>
        <v>/Equip_Description</v>
      </c>
      <c r="L42" s="45" t="str">
        <f>_xlfn.CONCAT(Table1345[[#This Row],[PATH]],Table1345[[#This Row],[Tag Path Addition '[EQUIP']]])</f>
        <v>[default]SPG/Line 1/Mixer/L1VBA_01_VFD/VFD_FLT/Fault/ALM/Equip_Description</v>
      </c>
      <c r="M42" s="10" t="s">
        <v>232</v>
      </c>
      <c r="N42" s="8" t="s">
        <v>154</v>
      </c>
    </row>
    <row r="43" spans="1:14" s="8" customFormat="1" x14ac:dyDescent="0.25">
      <c r="A43" s="8" t="s">
        <v>7</v>
      </c>
      <c r="B43" s="8" t="s">
        <v>251</v>
      </c>
      <c r="C43" s="8">
        <v>54</v>
      </c>
      <c r="D43" s="8" t="s">
        <v>58</v>
      </c>
      <c r="E43" s="8" t="str">
        <f>CONCATENATE(Table1345[[#This Row],[WINDOWS]],"_",Table1345[[#This Row],[Alarm_Name]])</f>
        <v>Line1_PowderLoads_Coded Alarm Triangle Individual 41</v>
      </c>
      <c r="F43" s="8" t="str">
        <f>_xlfn.CONCAT(LEFT(A43,5),MID(A43,6,4),"-",COUNTIF($A$2:A43,A43))</f>
        <v>Line1_Pow-42</v>
      </c>
      <c r="G43" s="8" t="s">
        <v>222</v>
      </c>
      <c r="H43" s="41" t="str">
        <f>Table1345[[#Headers],[/Fault_Description]]</f>
        <v>/Fault_Description</v>
      </c>
      <c r="I43" s="41" t="str">
        <f>_xlfn.CONCAT(Table1345[[#This Row],[PATH]],Table1345[[#This Row],[Tag Path Addition '[Fault']]])</f>
        <v>[default]SPG/Line 1/Mixer/L1VBA_01_VFD/COMM/Fault/ALM/Fault_Description</v>
      </c>
      <c r="J43" s="10" t="s">
        <v>233</v>
      </c>
      <c r="K43" s="45" t="str">
        <f>Table1345[[#Headers],[/Equip_Description]]</f>
        <v>/Equip_Description</v>
      </c>
      <c r="L43" s="45" t="str">
        <f>_xlfn.CONCAT(Table1345[[#This Row],[PATH]],Table1345[[#This Row],[Tag Path Addition '[EQUIP']]])</f>
        <v>[default]SPG/Line 1/Mixer/L1VBA_01_VFD/COMM/Fault/ALM/Equip_Description</v>
      </c>
      <c r="M43" s="10" t="s">
        <v>232</v>
      </c>
      <c r="N43" s="8" t="s">
        <v>154</v>
      </c>
    </row>
    <row r="44" spans="1:14" s="8" customFormat="1" x14ac:dyDescent="0.25">
      <c r="A44" s="8" t="s">
        <v>7</v>
      </c>
      <c r="B44" s="8" t="s">
        <v>251</v>
      </c>
      <c r="C44" s="8">
        <v>54</v>
      </c>
      <c r="D44" s="8" t="s">
        <v>59</v>
      </c>
      <c r="E44" s="8" t="str">
        <f>CONCATENATE(Table1345[[#This Row],[WINDOWS]],"_",Table1345[[#This Row],[Alarm_Name]])</f>
        <v>Line1_PowderLoads_Coded Alarm Triangle Individual 42</v>
      </c>
      <c r="F44" s="8" t="str">
        <f>_xlfn.CONCAT(LEFT(A44,5),MID(A44,6,4),"-",COUNTIF($A$2:A44,A44))</f>
        <v>Line1_Pow-43</v>
      </c>
      <c r="G44" s="8" t="s">
        <v>221</v>
      </c>
      <c r="H44" s="41" t="str">
        <f>Table1345[[#Headers],[/Fault_Description]]</f>
        <v>/Fault_Description</v>
      </c>
      <c r="I44" s="41" t="str">
        <f>_xlfn.CONCAT(Table1345[[#This Row],[PATH]],Table1345[[#This Row],[Tag Path Addition '[Fault']]])</f>
        <v>[default]SPG/Line 1/Mixer/L1VBA_01_VFD/MCY/ALM/Fault_Description</v>
      </c>
      <c r="J44" s="10" t="s">
        <v>166</v>
      </c>
      <c r="K44" s="45" t="str">
        <f>Table1345[[#Headers],[/Equip_Description]]</f>
        <v>/Equip_Description</v>
      </c>
      <c r="L44" s="45" t="str">
        <f>_xlfn.CONCAT(Table1345[[#This Row],[PATH]],Table1345[[#This Row],[Tag Path Addition '[EQUIP']]])</f>
        <v>[default]SPG/Line 1/Mixer/L1VBA_01_VFD/MCY/ALM/Equip_Description</v>
      </c>
      <c r="M44" s="10" t="s">
        <v>232</v>
      </c>
      <c r="N44" s="8" t="s">
        <v>154</v>
      </c>
    </row>
    <row r="45" spans="1:14" s="8" customFormat="1" x14ac:dyDescent="0.25">
      <c r="A45" s="8" t="s">
        <v>7</v>
      </c>
      <c r="B45" s="8" t="s">
        <v>251</v>
      </c>
      <c r="C45" s="8">
        <v>54</v>
      </c>
      <c r="D45" s="8" t="s">
        <v>60</v>
      </c>
      <c r="E45" s="8" t="str">
        <f>CONCATENATE(Table1345[[#This Row],[WINDOWS]],"_",Table1345[[#This Row],[Alarm_Name]])</f>
        <v>Line1_PowderLoads_Coded Alarm Triangle Individual 43</v>
      </c>
      <c r="F45" s="8" t="str">
        <f>_xlfn.CONCAT(LEFT(A45,5),MID(A45,6,4),"-",COUNTIF($A$2:A45,A45))</f>
        <v>Line1_Pow-44</v>
      </c>
      <c r="G45" s="8" t="s">
        <v>223</v>
      </c>
      <c r="H45" s="41" t="str">
        <f>Table1345[[#Headers],[/Fault_Description]]</f>
        <v>/Fault_Description</v>
      </c>
      <c r="I45" s="41" t="str">
        <f>_xlfn.CONCAT(Table1345[[#This Row],[PATH]],Table1345[[#This Row],[Tag Path Addition '[Fault']]])</f>
        <v>[default]SPG/Line 1/Mixer/L1VBA_01_VFD/VFD_FLT/Fault/ALM/Fault_Description</v>
      </c>
      <c r="J45" s="10" t="s">
        <v>231</v>
      </c>
      <c r="K45" s="45" t="str">
        <f>Table1345[[#Headers],[/Equip_Description]]</f>
        <v>/Equip_Description</v>
      </c>
      <c r="L45" s="45" t="str">
        <f>_xlfn.CONCAT(Table1345[[#This Row],[PATH]],Table1345[[#This Row],[Tag Path Addition '[EQUIP']]])</f>
        <v>[default]SPG/Line 1/Mixer/L1VBA_01_VFD/VFD_FLT/Fault/ALM/Equip_Description</v>
      </c>
      <c r="M45" s="10" t="s">
        <v>231</v>
      </c>
      <c r="N45" s="8" t="s">
        <v>154</v>
      </c>
    </row>
    <row r="46" spans="1:14" s="8" customFormat="1" x14ac:dyDescent="0.25">
      <c r="A46" s="8" t="s">
        <v>7</v>
      </c>
      <c r="B46" s="8" t="s">
        <v>251</v>
      </c>
      <c r="C46" s="8">
        <v>54</v>
      </c>
      <c r="D46" s="8" t="s">
        <v>61</v>
      </c>
      <c r="E46" s="8" t="str">
        <f>CONCATENATE(Table1345[[#This Row],[WINDOWS]],"_",Table1345[[#This Row],[Alarm_Name]])</f>
        <v>Line1_PowderLoads_Coded Alarm Triangle Individual 44</v>
      </c>
      <c r="F46" s="8" t="str">
        <f>_xlfn.CONCAT(LEFT(A46,5),MID(A46,6,4),"-",COUNTIF($A$2:A46,A46))</f>
        <v>Line1_Pow-45</v>
      </c>
      <c r="G46" s="8" t="s">
        <v>222</v>
      </c>
      <c r="H46" s="41" t="str">
        <f>Table1345[[#Headers],[/Fault_Description]]</f>
        <v>/Fault_Description</v>
      </c>
      <c r="I46" s="41" t="str">
        <f>_xlfn.CONCAT(Table1345[[#This Row],[PATH]],Table1345[[#This Row],[Tag Path Addition '[Fault']]])</f>
        <v>[default]SPG/Line 1/Mixer/L1VBA_01_VFD/COMM/Fault/ALM/Fault_Description</v>
      </c>
      <c r="J46" s="10" t="s">
        <v>233</v>
      </c>
      <c r="K46" s="45" t="str">
        <f>Table1345[[#Headers],[/Equip_Description]]</f>
        <v>/Equip_Description</v>
      </c>
      <c r="L46" s="45" t="str">
        <f>_xlfn.CONCAT(Table1345[[#This Row],[PATH]],Table1345[[#This Row],[Tag Path Addition '[EQUIP']]])</f>
        <v>[default]SPG/Line 1/Mixer/L1VBA_01_VFD/COMM/Fault/ALM/Equip_Description</v>
      </c>
      <c r="M46" s="10" t="s">
        <v>232</v>
      </c>
      <c r="N46" s="8" t="s">
        <v>154</v>
      </c>
    </row>
    <row r="47" spans="1:14" s="8" customFormat="1" x14ac:dyDescent="0.25">
      <c r="A47" s="8" t="s">
        <v>7</v>
      </c>
      <c r="B47" s="8" t="s">
        <v>251</v>
      </c>
      <c r="C47" s="8">
        <v>54</v>
      </c>
      <c r="D47" s="8" t="s">
        <v>62</v>
      </c>
      <c r="E47" s="8" t="str">
        <f>CONCATENATE(Table1345[[#This Row],[WINDOWS]],"_",Table1345[[#This Row],[Alarm_Name]])</f>
        <v>Line1_PowderLoads_Coded Alarm Triangle Individual 45</v>
      </c>
      <c r="F47" s="8" t="str">
        <f>_xlfn.CONCAT(LEFT(A47,5),MID(A47,6,4),"-",COUNTIF($A$2:A47,A47))</f>
        <v>Line1_Pow-46</v>
      </c>
      <c r="G47" s="8" t="s">
        <v>221</v>
      </c>
      <c r="H47" s="41" t="str">
        <f>Table1345[[#Headers],[/Fault_Description]]</f>
        <v>/Fault_Description</v>
      </c>
      <c r="I47" s="41" t="str">
        <f>_xlfn.CONCAT(Table1345[[#This Row],[PATH]],Table1345[[#This Row],[Tag Path Addition '[Fault']]])</f>
        <v>[default]SPG/Line 1/Mixer/L1VBA_01_VFD/MCY/ALM/Fault_Description</v>
      </c>
      <c r="J47" s="10" t="s">
        <v>166</v>
      </c>
      <c r="K47" s="45" t="str">
        <f>Table1345[[#Headers],[/Equip_Description]]</f>
        <v>/Equip_Description</v>
      </c>
      <c r="L47" s="45" t="str">
        <f>_xlfn.CONCAT(Table1345[[#This Row],[PATH]],Table1345[[#This Row],[Tag Path Addition '[EQUIP']]])</f>
        <v>[default]SPG/Line 1/Mixer/L1VBA_01_VFD/MCY/ALM/Equip_Description</v>
      </c>
      <c r="M47" s="10" t="s">
        <v>232</v>
      </c>
      <c r="N47" s="8" t="s">
        <v>154</v>
      </c>
    </row>
    <row r="48" spans="1:14" s="8" customFormat="1" x14ac:dyDescent="0.25">
      <c r="A48" s="8" t="s">
        <v>7</v>
      </c>
      <c r="B48" s="8" t="s">
        <v>251</v>
      </c>
      <c r="C48" s="8">
        <v>54</v>
      </c>
      <c r="D48" s="8" t="s">
        <v>63</v>
      </c>
      <c r="E48" s="8" t="str">
        <f>CONCATENATE(Table1345[[#This Row],[WINDOWS]],"_",Table1345[[#This Row],[Alarm_Name]])</f>
        <v>Line1_PowderLoads_Coded Alarm Triangle Individual 46</v>
      </c>
      <c r="F48" s="8" t="str">
        <f>_xlfn.CONCAT(LEFT(A48,5),MID(A48,6,4),"-",COUNTIF($A$2:A48,A48))</f>
        <v>Line1_Pow-47</v>
      </c>
      <c r="G48" s="8" t="s">
        <v>224</v>
      </c>
      <c r="H48" s="41" t="str">
        <f>Table1345[[#Headers],[/Fault_Description]]</f>
        <v>/Fault_Description</v>
      </c>
      <c r="I48" s="41" t="str">
        <f>_xlfn.CONCAT(Table1345[[#This Row],[PATH]],Table1345[[#This Row],[Tag Path Addition '[Fault']]])</f>
        <v>[default]SPG/Line 1/L1CP_01/L1CP_01_HBS_01/ALM/Fault_Description</v>
      </c>
      <c r="J48" s="10" t="s">
        <v>190</v>
      </c>
      <c r="K48" s="45" t="str">
        <f>Table1345[[#Headers],[/Equip_Description]]</f>
        <v>/Equip_Description</v>
      </c>
      <c r="L48" s="45" t="str">
        <f>_xlfn.CONCAT(Table1345[[#This Row],[PATH]],Table1345[[#This Row],[Tag Path Addition '[EQUIP']]])</f>
        <v>[default]SPG/Line 1/L1CP_01/L1CP_01_HBS_01/ALM/Equip_Description</v>
      </c>
      <c r="M48" s="10" t="s">
        <v>230</v>
      </c>
      <c r="N48" s="8" t="s">
        <v>154</v>
      </c>
    </row>
    <row r="49" spans="1:14" s="8" customFormat="1" x14ac:dyDescent="0.25">
      <c r="A49" s="8" t="s">
        <v>7</v>
      </c>
      <c r="B49" s="8" t="s">
        <v>251</v>
      </c>
      <c r="C49" s="8">
        <v>54</v>
      </c>
      <c r="D49" s="8" t="s">
        <v>64</v>
      </c>
      <c r="E49" s="8" t="str">
        <f>CONCATENATE(Table1345[[#This Row],[WINDOWS]],"_",Table1345[[#This Row],[Alarm_Name]])</f>
        <v>Line1_PowderLoads_Coded Alarm Triangle Individual 47</v>
      </c>
      <c r="F49" s="8" t="str">
        <f>_xlfn.CONCAT(LEFT(A49,5),MID(A49,6,4),"-",COUNTIF($A$2:A49,A49))</f>
        <v>Line1_Pow-48</v>
      </c>
      <c r="G49" s="8" t="s">
        <v>205</v>
      </c>
      <c r="H49" s="41" t="str">
        <f>Table1345[[#Headers],[/Fault_Description]]</f>
        <v>/Fault_Description</v>
      </c>
      <c r="I49" s="41" t="str">
        <f>_xlfn.CONCAT(Table1345[[#This Row],[PATH]],Table1345[[#This Row],[Tag Path Addition '[Fault']]])</f>
        <v>[default]SPG/Line 1/Powder Release/L1EIV_02/L1EIV_02_ZSO_0452/ALM/Fault_Description</v>
      </c>
      <c r="J49" s="10" t="s">
        <v>242</v>
      </c>
      <c r="K49" s="45" t="str">
        <f>Table1345[[#Headers],[/Equip_Description]]</f>
        <v>/Equip_Description</v>
      </c>
      <c r="L49" s="45" t="str">
        <f>_xlfn.CONCAT(Table1345[[#This Row],[PATH]],Table1345[[#This Row],[Tag Path Addition '[EQUIP']]])</f>
        <v>[default]SPG/Line 1/Powder Release/L1EIV_02/L1EIV_02_ZSO_0452/ALM/Equip_Description</v>
      </c>
      <c r="M49" s="10" t="s">
        <v>243</v>
      </c>
      <c r="N49" s="8" t="s">
        <v>154</v>
      </c>
    </row>
    <row r="50" spans="1:14" s="8" customFormat="1" x14ac:dyDescent="0.25">
      <c r="A50" s="8" t="s">
        <v>7</v>
      </c>
      <c r="B50" s="8" t="s">
        <v>251</v>
      </c>
      <c r="C50" s="8">
        <v>54</v>
      </c>
      <c r="D50" s="8" t="s">
        <v>65</v>
      </c>
      <c r="E50" s="8" t="str">
        <f>CONCATENATE(Table1345[[#This Row],[WINDOWS]],"_",Table1345[[#This Row],[Alarm_Name]])</f>
        <v>Line1_PowderLoads_Coded Alarm Triangle Individual 48</v>
      </c>
      <c r="F50" s="8" t="str">
        <f>_xlfn.CONCAT(LEFT(A50,5),MID(A50,6,4),"-",COUNTIF($A$2:A50,A50))</f>
        <v>Line1_Pow-49</v>
      </c>
      <c r="G50" s="8" t="s">
        <v>207</v>
      </c>
      <c r="H50" s="41" t="str">
        <f>Table1345[[#Headers],[/Fault_Description]]</f>
        <v>/Fault_Description</v>
      </c>
      <c r="I50" s="41" t="str">
        <f>_xlfn.CONCAT(Table1345[[#This Row],[PATH]],Table1345[[#This Row],[Tag Path Addition '[Fault']]])</f>
        <v>[default]SPG/Line 1/Hand Adds/L1EIV_04/L1EIV_04_ZSO_0454/ALM/Fault_Description</v>
      </c>
      <c r="J50" s="10" t="s">
        <v>242</v>
      </c>
      <c r="K50" s="45" t="str">
        <f>Table1345[[#Headers],[/Equip_Description]]</f>
        <v>/Equip_Description</v>
      </c>
      <c r="L50" s="45" t="str">
        <f>_xlfn.CONCAT(Table1345[[#This Row],[PATH]],Table1345[[#This Row],[Tag Path Addition '[EQUIP']]])</f>
        <v>[default]SPG/Line 1/Hand Adds/L1EIV_04/L1EIV_04_ZSO_0454/ALM/Equip_Description</v>
      </c>
      <c r="M50" s="10" t="s">
        <v>241</v>
      </c>
      <c r="N50" s="8" t="s">
        <v>154</v>
      </c>
    </row>
    <row r="51" spans="1:14" s="8" customFormat="1" x14ac:dyDescent="0.25">
      <c r="A51" s="8" t="s">
        <v>7</v>
      </c>
      <c r="B51" s="8" t="s">
        <v>251</v>
      </c>
      <c r="C51" s="8">
        <v>54</v>
      </c>
      <c r="D51" s="8" t="s">
        <v>66</v>
      </c>
      <c r="E51" s="8" t="str">
        <f>CONCATENATE(Table1345[[#This Row],[WINDOWS]],"_",Table1345[[#This Row],[Alarm_Name]])</f>
        <v>Line1_PowderLoads_Coded Alarm Triangle Individual 49</v>
      </c>
      <c r="F51" s="8" t="str">
        <f>_xlfn.CONCAT(LEFT(A51,5),MID(A51,6,4),"-",COUNTIF($A$2:A51,A51))</f>
        <v>Line1_Pow-50</v>
      </c>
      <c r="G51" s="8" t="s">
        <v>308</v>
      </c>
      <c r="H51" s="41" t="str">
        <f>Table1345[[#Headers],[/Fault_Description]]</f>
        <v>/Fault_Description</v>
      </c>
      <c r="I51" s="41" t="str">
        <f>_xlfn.CONCAT(Table1345[[#This Row],[PATH]],Table1345[[#This Row],[Tag Path Addition '[Fault']]])</f>
        <v>[default]SPG/Line 1/Powder Loads/L1BBU_02/L1BBU_02_PLC_Comm/ALM/Fault_Description</v>
      </c>
      <c r="J51" s="10" t="s">
        <v>242</v>
      </c>
      <c r="K51" s="45" t="str">
        <f>Table1345[[#Headers],[/Equip_Description]]</f>
        <v>/Equip_Description</v>
      </c>
      <c r="L51" s="45" t="str">
        <f>_xlfn.CONCAT(Table1345[[#This Row],[PATH]],Table1345[[#This Row],[Tag Path Addition '[EQUIP']]])</f>
        <v>[default]SPG/Line 1/Powder Loads/L1BBU_02/L1BBU_02_PLC_Comm/ALM/Equip_Description</v>
      </c>
      <c r="M51" s="10" t="s">
        <v>258</v>
      </c>
      <c r="N51" s="8" t="s">
        <v>154</v>
      </c>
    </row>
    <row r="52" spans="1:14" s="8" customFormat="1" x14ac:dyDescent="0.25">
      <c r="A52" s="8" t="s">
        <v>7</v>
      </c>
      <c r="B52" s="8" t="s">
        <v>251</v>
      </c>
      <c r="C52" s="8">
        <v>54</v>
      </c>
      <c r="D52" s="8" t="s">
        <v>74</v>
      </c>
      <c r="E52" s="8" t="str">
        <f>CONCATENATE(Table1345[[#This Row],[WINDOWS]],"_",Table1345[[#This Row],[Alarm_Name]])</f>
        <v>Line1_PowderLoads_Coded Alarm Triangle Individual 57</v>
      </c>
      <c r="F52" s="8" t="str">
        <f>_xlfn.CONCAT(LEFT(A52,5),MID(A52,6,4),"-",COUNTIF($A$2:A52,A52))</f>
        <v>Line1_Pow-51</v>
      </c>
      <c r="G52" s="8" t="s">
        <v>225</v>
      </c>
      <c r="H52" s="41" t="str">
        <f>Table1345[[#Headers],[/Fault_Description]]</f>
        <v>/Fault_Description</v>
      </c>
      <c r="I52" s="41" t="str">
        <f>_xlfn.CONCAT(Table1345[[#This Row],[PATH]],Table1345[[#This Row],[Tag Path Addition '[Fault']]])</f>
        <v>[default]SPG/Line 1/L1CP_03/L1CP_03_HBS_01/ALM/Fault_Description</v>
      </c>
      <c r="J52" s="10" t="s">
        <v>190</v>
      </c>
      <c r="K52" s="45" t="str">
        <f>Table1345[[#Headers],[/Equip_Description]]</f>
        <v>/Equip_Description</v>
      </c>
      <c r="L52" s="45" t="str">
        <f>_xlfn.CONCAT(Table1345[[#This Row],[PATH]],Table1345[[#This Row],[Tag Path Addition '[EQUIP']]])</f>
        <v>[default]SPG/Line 1/L1CP_03/L1CP_03_HBS_01/ALM/Equip_Description</v>
      </c>
      <c r="M52" s="10" t="s">
        <v>257</v>
      </c>
      <c r="N52" s="8" t="s">
        <v>154</v>
      </c>
    </row>
    <row r="53" spans="1:14" s="8" customFormat="1" x14ac:dyDescent="0.25">
      <c r="A53" s="8" t="s">
        <v>7</v>
      </c>
      <c r="B53" s="8" t="s">
        <v>251</v>
      </c>
      <c r="C53" s="8">
        <v>54</v>
      </c>
      <c r="D53" s="8" t="s">
        <v>75</v>
      </c>
      <c r="E53" s="8" t="str">
        <f>CONCATENATE(Table1345[[#This Row],[WINDOWS]],"_",Table1345[[#This Row],[Alarm_Name]])</f>
        <v>Line1_PowderLoads_Coded Alarm Triangle Individual 58</v>
      </c>
      <c r="F53" s="8" t="str">
        <f>_xlfn.CONCAT(LEFT(A53,5),MID(A53,6,4),"-",COUNTIF($A$2:A53,A53))</f>
        <v>Line1_Pow-52</v>
      </c>
      <c r="G53" s="8" t="s">
        <v>226</v>
      </c>
      <c r="H53" s="41" t="str">
        <f>Table1345[[#Headers],[/Fault_Description]]</f>
        <v>/Fault_Description</v>
      </c>
      <c r="I53" s="41" t="str">
        <f>_xlfn.CONCAT(Table1345[[#This Row],[PATH]],Table1345[[#This Row],[Tag Path Addition '[Fault']]])</f>
        <v>[default]SPG/Line 1/L1CP_01/L1CP_01_JL_01/ALM/Fault_Description</v>
      </c>
      <c r="J53" s="10" t="s">
        <v>189</v>
      </c>
      <c r="K53" s="45" t="str">
        <f>Table1345[[#Headers],[/Equip_Description]]</f>
        <v>/Equip_Description</v>
      </c>
      <c r="L53" s="45" t="str">
        <f>_xlfn.CONCAT(Table1345[[#This Row],[PATH]],Table1345[[#This Row],[Tag Path Addition '[EQUIP']]])</f>
        <v>[default]SPG/Line 1/L1CP_01/L1CP_01_JL_01/ALM/Equip_Description</v>
      </c>
      <c r="M53" s="10" t="s">
        <v>191</v>
      </c>
      <c r="N53" s="8" t="s">
        <v>154</v>
      </c>
    </row>
    <row r="54" spans="1:14" s="8" customFormat="1" x14ac:dyDescent="0.25">
      <c r="A54" s="8" t="s">
        <v>7</v>
      </c>
      <c r="B54" s="8" t="s">
        <v>251</v>
      </c>
      <c r="C54" s="8">
        <v>54</v>
      </c>
      <c r="D54" s="8" t="s">
        <v>76</v>
      </c>
      <c r="E54" s="8" t="str">
        <f>CONCATENATE(Table1345[[#This Row],[WINDOWS]],"_",Table1345[[#This Row],[Alarm_Name]])</f>
        <v>Line1_PowderLoads_Coded Alarm Triangle Individual 59</v>
      </c>
      <c r="F54" s="8" t="str">
        <f>_xlfn.CONCAT(LEFT(A54,5),MID(A54,6,4),"-",COUNTIF($A$2:A54,A54))</f>
        <v>Line1_Pow-53</v>
      </c>
      <c r="G54" s="8" t="s">
        <v>227</v>
      </c>
      <c r="H54" s="41" t="str">
        <f>Table1345[[#Headers],[/Fault_Description]]</f>
        <v>/Fault_Description</v>
      </c>
      <c r="I54" s="41" t="str">
        <f>_xlfn.CONCAT(Table1345[[#This Row],[PATH]],Table1345[[#This Row],[Tag Path Addition '[Fault']]])</f>
        <v>[default]SPG/Line 1/L1VBA_01/L1VBA_01_HS_0732/ALM/Fault_Description</v>
      </c>
      <c r="J54" s="10" t="s">
        <v>256</v>
      </c>
      <c r="K54" s="45" t="str">
        <f>Table1345[[#Headers],[/Equip_Description]]</f>
        <v>/Equip_Description</v>
      </c>
      <c r="L54" s="45" t="str">
        <f>_xlfn.CONCAT(Table1345[[#This Row],[PATH]],Table1345[[#This Row],[Tag Path Addition '[EQUIP']]])</f>
        <v>[default]SPG/Line 1/L1VBA_01/L1VBA_01_HS_0732/ALM/Equip_Description</v>
      </c>
      <c r="M54" s="10" t="s">
        <v>257</v>
      </c>
      <c r="N54" s="8" t="s">
        <v>154</v>
      </c>
    </row>
    <row r="55" spans="1:14" s="8" customFormat="1" x14ac:dyDescent="0.25">
      <c r="A55" s="8" t="s">
        <v>7</v>
      </c>
      <c r="B55" s="8" t="s">
        <v>251</v>
      </c>
      <c r="C55" s="8">
        <v>54</v>
      </c>
      <c r="D55" s="8" t="s">
        <v>77</v>
      </c>
      <c r="E55" s="8" t="str">
        <f>CONCATENATE(Table1345[[#This Row],[WINDOWS]],"_",Table1345[[#This Row],[Alarm_Name]])</f>
        <v>Line1_PowderLoads_Coded Alarm Triangle Individual 60</v>
      </c>
      <c r="F55" s="8" t="str">
        <f>_xlfn.CONCAT(LEFT(A55,5),MID(A55,6,4),"-",COUNTIF($A$2:A55,A55))</f>
        <v>Line1_Pow-54</v>
      </c>
      <c r="G55" s="8" t="s">
        <v>227</v>
      </c>
      <c r="H55" s="41" t="str">
        <f>Table1345[[#Headers],[/Fault_Description]]</f>
        <v>/Fault_Description</v>
      </c>
      <c r="I55" s="41" t="str">
        <f>_xlfn.CONCAT(Table1345[[#This Row],[PATH]],Table1345[[#This Row],[Tag Path Addition '[Fault']]])</f>
        <v>[default]SPG/Line 1/L1VBA_01/L1VBA_01_HS_0732/ALM/Fault_Description</v>
      </c>
      <c r="J55" s="10" t="s">
        <v>228</v>
      </c>
      <c r="K55" s="45" t="str">
        <f>Table1345[[#Headers],[/Equip_Description]]</f>
        <v>/Equip_Description</v>
      </c>
      <c r="L55" s="45" t="str">
        <f>_xlfn.CONCAT(Table1345[[#This Row],[PATH]],Table1345[[#This Row],[Tag Path Addition '[EQUIP']]])</f>
        <v>[default]SPG/Line 1/L1VBA_01/L1VBA_01_HS_0732/ALM/Equip_Description</v>
      </c>
      <c r="M55" s="10" t="s">
        <v>257</v>
      </c>
      <c r="N55" s="8" t="s">
        <v>154</v>
      </c>
    </row>
  </sheetData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055CB0B3FD8084FB4AB878C2B0593DB" ma:contentTypeVersion="13" ma:contentTypeDescription="Ein neues Dokument erstellen." ma:contentTypeScope="" ma:versionID="753f0c01e46e0a2f794381b703f4362c">
  <xsd:schema xmlns:xsd="http://www.w3.org/2001/XMLSchema" xmlns:xs="http://www.w3.org/2001/XMLSchema" xmlns:p="http://schemas.microsoft.com/office/2006/metadata/properties" xmlns:ns3="ec3e700e-354e-40ec-9073-c8640bcba676" xmlns:ns4="e1a8ba11-f91e-47dc-9291-395a88204b23" targetNamespace="http://schemas.microsoft.com/office/2006/metadata/properties" ma:root="true" ma:fieldsID="2e23b3a47edb0f986f2320b848afac6f" ns3:_="" ns4:_="">
    <xsd:import namespace="ec3e700e-354e-40ec-9073-c8640bcba676"/>
    <xsd:import namespace="e1a8ba11-f91e-47dc-9291-395a88204b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e700e-354e-40ec-9073-c8640bcba6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a8ba11-f91e-47dc-9291-395a88204b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40ECA6-B6CB-4D5C-A92D-09984340FA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AD7360-0F96-410F-BD84-CAD178E5AB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e700e-354e-40ec-9073-c8640bcba676"/>
    <ds:schemaRef ds:uri="e1a8ba11-f91e-47dc-9291-395a88204b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A8298D-35FD-4FFA-A866-4301B8DBC0CE}">
  <ds:schemaRefs>
    <ds:schemaRef ds:uri="http://purl.org/dc/elements/1.1/"/>
    <ds:schemaRef ds:uri="ec3e700e-354e-40ec-9073-c8640bcba676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e1a8ba11-f91e-47dc-9291-395a88204b2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WINDOWS</vt:lpstr>
      <vt:lpstr>Central_Vac</vt:lpstr>
      <vt:lpstr>Dust_Collection</vt:lpstr>
      <vt:lpstr>Line1_Fiberglass</vt:lpstr>
      <vt:lpstr>Line1_HandAdds</vt:lpstr>
      <vt:lpstr>Line1_Liquid</vt:lpstr>
      <vt:lpstr>Line1_Mixer</vt:lpstr>
      <vt:lpstr>Line1_PowderLoads</vt:lpstr>
      <vt:lpstr>Line1_PowderRelease</vt:lpstr>
      <vt:lpstr>Liquid_Truck_Unload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Ambrose, Jessica</dc:creator>
  <cp:lastModifiedBy>Ambrose, Jessica</cp:lastModifiedBy>
  <dcterms:created xsi:type="dcterms:W3CDTF">2021-10-07T16:46:05Z</dcterms:created>
  <dcterms:modified xsi:type="dcterms:W3CDTF">2021-10-27T18:14:53Z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0x010100C055CB0B3FD8084FB4AB878C2B0593DB</vt:lpwstr>
  </property>
</Properties>
</file>