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jssia_uwaterloo_ca/Documents/Documents/GitHub/MTE-546-project/Model/"/>
    </mc:Choice>
  </mc:AlternateContent>
  <xr:revisionPtr revIDLastSave="504" documentId="11_F25DC773A252ABDACC10484C691B54AE5BDE58EF" xr6:coauthVersionLast="46" xr6:coauthVersionMax="46" xr10:uidLastSave="{DC45FB0B-805F-4782-966C-0CBFC0CDC181}"/>
  <bookViews>
    <workbookView xWindow="13860" yWindow="1290" windowWidth="21600" windowHeight="11385" firstSheet="5" activeTab="6" xr2:uid="{00000000-000D-0000-FFFF-FFFF00000000}"/>
  </bookViews>
  <sheets>
    <sheet name="T=0.25" sheetId="1" r:id="rId1"/>
    <sheet name="T=0.5" sheetId="2" r:id="rId2"/>
    <sheet name="T=0.75" sheetId="3" r:id="rId3"/>
    <sheet name="T=1" sheetId="4" r:id="rId4"/>
    <sheet name="Power-speed curves" sheetId="7" r:id="rId5"/>
    <sheet name="Power-speed models" sheetId="8" r:id="rId6"/>
    <sheet name="EKF models" sheetId="6" r:id="rId7"/>
    <sheet name="Stopping" sheetId="5" r:id="rId8"/>
  </sheets>
  <definedNames>
    <definedName name="b">Stopping!$E$3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K2" i="7"/>
  <c r="J2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H2" i="7"/>
  <c r="G2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E2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J2" i="1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B1" i="6"/>
  <c r="A111" i="5"/>
  <c r="A112" i="5"/>
  <c r="A113" i="5" s="1"/>
  <c r="A114" i="5" s="1"/>
  <c r="A100" i="5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97" i="5"/>
  <c r="A98" i="5" s="1"/>
  <c r="A99" i="5" s="1"/>
  <c r="A91" i="5"/>
  <c r="A92" i="5" s="1"/>
  <c r="A93" i="5" s="1"/>
  <c r="A94" i="5" s="1"/>
  <c r="A95" i="5" s="1"/>
  <c r="A96" i="5" s="1"/>
  <c r="A59" i="5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3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2" i="1"/>
  <c r="I3" i="1"/>
  <c r="I4" i="1"/>
  <c r="I5" i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I18" i="1"/>
  <c r="H18" i="1" s="1"/>
  <c r="I19" i="1"/>
  <c r="I20" i="1"/>
  <c r="I21" i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H2" i="1"/>
  <c r="H3" i="1"/>
  <c r="H4" i="1"/>
  <c r="H5" i="1"/>
  <c r="H17" i="1"/>
  <c r="H19" i="1"/>
  <c r="H20" i="1"/>
  <c r="H21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H6" i="2"/>
  <c r="I2" i="2"/>
  <c r="H2" i="2" s="1"/>
  <c r="I3" i="2"/>
  <c r="H3" i="2" s="1"/>
  <c r="I4" i="2"/>
  <c r="H4" i="2" s="1"/>
  <c r="I5" i="2"/>
  <c r="H5" i="2" s="1"/>
  <c r="I6" i="2"/>
  <c r="I7" i="2"/>
  <c r="H7" i="2" s="1"/>
  <c r="I8" i="2"/>
  <c r="H8" i="2" s="1"/>
  <c r="I9" i="2"/>
  <c r="H9" i="2" s="1"/>
  <c r="I10" i="2"/>
  <c r="H10" i="2" s="1"/>
  <c r="I11" i="2"/>
  <c r="H11" i="2" s="1"/>
  <c r="I12" i="2"/>
  <c r="H12" i="2" s="1"/>
  <c r="I13" i="2"/>
  <c r="H13" i="2" s="1"/>
  <c r="I14" i="2"/>
  <c r="H14" i="2" s="1"/>
  <c r="I15" i="2"/>
  <c r="H15" i="2" s="1"/>
  <c r="I16" i="2"/>
  <c r="H16" i="2" s="1"/>
  <c r="I17" i="2"/>
  <c r="H17" i="2" s="1"/>
  <c r="I18" i="2"/>
  <c r="H18" i="2" s="1"/>
  <c r="I19" i="2"/>
  <c r="H19" i="2" s="1"/>
  <c r="I20" i="2"/>
  <c r="H20" i="2" s="1"/>
  <c r="I21" i="2"/>
  <c r="H21" i="2" s="1"/>
  <c r="I22" i="2"/>
  <c r="H22" i="2" s="1"/>
  <c r="I23" i="2"/>
  <c r="H23" i="2" s="1"/>
  <c r="I24" i="2"/>
  <c r="H24" i="2" s="1"/>
  <c r="I25" i="2"/>
  <c r="H25" i="2" s="1"/>
  <c r="I26" i="2"/>
  <c r="H26" i="2" s="1"/>
  <c r="I27" i="2"/>
  <c r="H27" i="2" s="1"/>
  <c r="I28" i="2"/>
  <c r="H28" i="2" s="1"/>
  <c r="I29" i="2"/>
  <c r="H29" i="2" s="1"/>
  <c r="I30" i="2"/>
  <c r="H30" i="2" s="1"/>
  <c r="I31" i="2"/>
  <c r="H31" i="2" s="1"/>
  <c r="I32" i="2"/>
  <c r="H32" i="2" s="1"/>
  <c r="I33" i="2"/>
  <c r="H33" i="2" s="1"/>
  <c r="I34" i="2"/>
  <c r="H34" i="2" s="1"/>
  <c r="I35" i="2"/>
  <c r="H35" i="2" s="1"/>
  <c r="I36" i="2"/>
  <c r="H36" i="2" s="1"/>
  <c r="I37" i="2"/>
  <c r="H37" i="2" s="1"/>
  <c r="I38" i="2"/>
  <c r="H38" i="2" s="1"/>
  <c r="I39" i="2"/>
  <c r="H39" i="2" s="1"/>
  <c r="I40" i="2"/>
  <c r="H40" i="2" s="1"/>
  <c r="I41" i="2"/>
  <c r="H41" i="2" s="1"/>
  <c r="I42" i="2"/>
  <c r="H42" i="2" s="1"/>
  <c r="I43" i="2"/>
  <c r="H43" i="2" s="1"/>
  <c r="I44" i="2"/>
  <c r="H44" i="2" s="1"/>
  <c r="I45" i="2"/>
  <c r="H45" i="2" s="1"/>
  <c r="I46" i="2"/>
  <c r="H46" i="2" s="1"/>
  <c r="I47" i="2"/>
  <c r="H47" i="2" s="1"/>
  <c r="I48" i="2"/>
  <c r="H48" i="2" s="1"/>
  <c r="I49" i="2"/>
  <c r="H49" i="2" s="1"/>
  <c r="I50" i="2"/>
  <c r="H50" i="2" s="1"/>
  <c r="I51" i="2"/>
  <c r="H51" i="2" s="1"/>
  <c r="I52" i="2"/>
  <c r="H52" i="2" s="1"/>
  <c r="I53" i="2"/>
  <c r="H53" i="2" s="1"/>
  <c r="I54" i="2"/>
  <c r="H54" i="2" s="1"/>
  <c r="I55" i="2"/>
  <c r="H55" i="2" s="1"/>
  <c r="I56" i="2"/>
  <c r="H56" i="2" s="1"/>
  <c r="I57" i="2"/>
  <c r="H57" i="2" s="1"/>
  <c r="I58" i="2"/>
  <c r="H58" i="2" s="1"/>
  <c r="I59" i="2"/>
  <c r="H59" i="2" s="1"/>
  <c r="I60" i="2"/>
  <c r="H60" i="2" s="1"/>
  <c r="I61" i="2"/>
  <c r="H61" i="2" s="1"/>
  <c r="I62" i="2"/>
  <c r="H62" i="2" s="1"/>
  <c r="I63" i="2"/>
  <c r="H63" i="2" s="1"/>
  <c r="I64" i="2"/>
  <c r="H64" i="2" s="1"/>
  <c r="I65" i="2"/>
  <c r="H65" i="2" s="1"/>
  <c r="I66" i="2"/>
  <c r="H66" i="2" s="1"/>
  <c r="I67" i="2"/>
  <c r="H67" i="2" s="1"/>
  <c r="I68" i="2"/>
  <c r="H68" i="2" s="1"/>
  <c r="I69" i="2"/>
  <c r="H69" i="2" s="1"/>
  <c r="I70" i="2"/>
  <c r="H70" i="2" s="1"/>
  <c r="I71" i="2"/>
  <c r="H71" i="2" s="1"/>
  <c r="I72" i="2"/>
  <c r="H72" i="2" s="1"/>
  <c r="I73" i="2"/>
  <c r="H73" i="2" s="1"/>
  <c r="I74" i="2"/>
  <c r="H74" i="2" s="1"/>
  <c r="I75" i="2"/>
  <c r="H75" i="2" s="1"/>
  <c r="I76" i="2"/>
  <c r="H76" i="2" s="1"/>
  <c r="I77" i="2"/>
  <c r="H77" i="2" s="1"/>
  <c r="I78" i="2"/>
  <c r="H78" i="2" s="1"/>
  <c r="I79" i="2"/>
  <c r="H79" i="2" s="1"/>
  <c r="I80" i="2"/>
  <c r="H80" i="2" s="1"/>
  <c r="I81" i="2"/>
  <c r="H81" i="2" s="1"/>
  <c r="I82" i="2"/>
  <c r="H82" i="2" s="1"/>
  <c r="I2" i="3"/>
  <c r="H2" i="3" s="1"/>
  <c r="I3" i="3"/>
  <c r="H3" i="3" s="1"/>
  <c r="I4" i="3"/>
  <c r="H4" i="3" s="1"/>
  <c r="I5" i="3"/>
  <c r="H5" i="3" s="1"/>
  <c r="I6" i="3"/>
  <c r="H6" i="3" s="1"/>
  <c r="I7" i="3"/>
  <c r="H7" i="3" s="1"/>
  <c r="I8" i="3"/>
  <c r="H8" i="3" s="1"/>
  <c r="I9" i="3"/>
  <c r="H9" i="3" s="1"/>
  <c r="I10" i="3"/>
  <c r="H10" i="3" s="1"/>
  <c r="I11" i="3"/>
  <c r="H11" i="3" s="1"/>
  <c r="I12" i="3"/>
  <c r="H12" i="3" s="1"/>
  <c r="I13" i="3"/>
  <c r="H13" i="3" s="1"/>
  <c r="I14" i="3"/>
  <c r="H14" i="3" s="1"/>
  <c r="I15" i="3"/>
  <c r="H15" i="3" s="1"/>
  <c r="I16" i="3"/>
  <c r="H16" i="3" s="1"/>
  <c r="I17" i="3"/>
  <c r="H17" i="3" s="1"/>
  <c r="I18" i="3"/>
  <c r="H18" i="3" s="1"/>
  <c r="I19" i="3"/>
  <c r="H19" i="3" s="1"/>
  <c r="I20" i="3"/>
  <c r="H20" i="3" s="1"/>
  <c r="I21" i="3"/>
  <c r="H21" i="3" s="1"/>
  <c r="I22" i="3"/>
  <c r="H22" i="3" s="1"/>
  <c r="I23" i="3"/>
  <c r="H23" i="3" s="1"/>
  <c r="I24" i="3"/>
  <c r="H24" i="3" s="1"/>
  <c r="I25" i="3"/>
  <c r="H25" i="3" s="1"/>
  <c r="I26" i="3"/>
  <c r="H26" i="3" s="1"/>
  <c r="I27" i="3"/>
  <c r="H27" i="3" s="1"/>
  <c r="I28" i="3"/>
  <c r="H28" i="3" s="1"/>
  <c r="I29" i="3"/>
  <c r="H29" i="3" s="1"/>
  <c r="I30" i="3"/>
  <c r="H30" i="3" s="1"/>
  <c r="I31" i="3"/>
  <c r="H31" i="3" s="1"/>
  <c r="I32" i="3"/>
  <c r="H32" i="3" s="1"/>
  <c r="I33" i="3"/>
  <c r="H33" i="3" s="1"/>
  <c r="I34" i="3"/>
  <c r="H34" i="3" s="1"/>
  <c r="I35" i="3"/>
  <c r="H35" i="3" s="1"/>
  <c r="I36" i="3"/>
  <c r="H36" i="3" s="1"/>
  <c r="I37" i="3"/>
  <c r="H37" i="3" s="1"/>
  <c r="I38" i="3"/>
  <c r="H38" i="3" s="1"/>
  <c r="I39" i="3"/>
  <c r="H39" i="3" s="1"/>
  <c r="I40" i="3"/>
  <c r="H40" i="3" s="1"/>
  <c r="I41" i="3"/>
  <c r="H41" i="3" s="1"/>
  <c r="I42" i="3"/>
  <c r="H42" i="3" s="1"/>
  <c r="I43" i="3"/>
  <c r="H43" i="3" s="1"/>
  <c r="I44" i="3"/>
  <c r="H44" i="3" s="1"/>
  <c r="I45" i="3"/>
  <c r="H45" i="3" s="1"/>
  <c r="I46" i="3"/>
  <c r="H46" i="3" s="1"/>
  <c r="I47" i="3"/>
  <c r="H47" i="3" s="1"/>
  <c r="I48" i="3"/>
  <c r="H48" i="3" s="1"/>
  <c r="I49" i="3"/>
  <c r="H49" i="3" s="1"/>
  <c r="I50" i="3"/>
  <c r="H50" i="3" s="1"/>
  <c r="I51" i="3"/>
  <c r="H51" i="3" s="1"/>
  <c r="I52" i="3"/>
  <c r="H52" i="3" s="1"/>
  <c r="I53" i="3"/>
  <c r="H53" i="3" s="1"/>
  <c r="I54" i="3"/>
  <c r="H54" i="3" s="1"/>
  <c r="I55" i="3"/>
  <c r="H55" i="3" s="1"/>
  <c r="I56" i="3"/>
  <c r="H56" i="3" s="1"/>
  <c r="I57" i="3"/>
  <c r="H57" i="3" s="1"/>
  <c r="I58" i="3"/>
  <c r="H58" i="3" s="1"/>
  <c r="I59" i="3"/>
  <c r="H59" i="3" s="1"/>
  <c r="I60" i="3"/>
  <c r="H60" i="3" s="1"/>
  <c r="I61" i="3"/>
  <c r="H61" i="3" s="1"/>
  <c r="I62" i="3"/>
  <c r="H62" i="3" s="1"/>
  <c r="I63" i="3"/>
  <c r="H63" i="3" s="1"/>
  <c r="I64" i="3"/>
  <c r="H64" i="3" s="1"/>
  <c r="I65" i="3"/>
  <c r="H65" i="3" s="1"/>
  <c r="I66" i="3"/>
  <c r="H66" i="3" s="1"/>
  <c r="I67" i="3"/>
  <c r="H67" i="3" s="1"/>
  <c r="I68" i="3"/>
  <c r="H68" i="3" s="1"/>
  <c r="I69" i="3"/>
  <c r="H69" i="3" s="1"/>
  <c r="I70" i="3"/>
  <c r="H70" i="3" s="1"/>
  <c r="I71" i="3"/>
  <c r="H71" i="3" s="1"/>
  <c r="I72" i="3"/>
  <c r="H72" i="3" s="1"/>
  <c r="I73" i="3"/>
  <c r="H73" i="3" s="1"/>
  <c r="I74" i="3"/>
  <c r="H74" i="3" s="1"/>
  <c r="I75" i="3"/>
  <c r="H75" i="3" s="1"/>
  <c r="I76" i="3"/>
  <c r="H76" i="3" s="1"/>
  <c r="I77" i="3"/>
  <c r="H77" i="3" s="1"/>
  <c r="I78" i="3"/>
  <c r="H78" i="3" s="1"/>
  <c r="I79" i="3"/>
  <c r="H79" i="3" s="1"/>
  <c r="I80" i="3"/>
  <c r="H80" i="3" s="1"/>
  <c r="I81" i="3"/>
  <c r="H81" i="3" s="1"/>
  <c r="I82" i="3"/>
  <c r="H82" i="3" s="1"/>
  <c r="I83" i="3"/>
  <c r="H83" i="3" s="1"/>
  <c r="I84" i="3"/>
  <c r="H84" i="3" s="1"/>
  <c r="I85" i="3"/>
  <c r="H85" i="3" s="1"/>
  <c r="I86" i="3"/>
  <c r="H86" i="3" s="1"/>
  <c r="I87" i="3"/>
  <c r="H87" i="3" s="1"/>
  <c r="I88" i="3"/>
  <c r="H88" i="3" s="1"/>
  <c r="I89" i="3"/>
  <c r="H89" i="3" s="1"/>
  <c r="I90" i="3"/>
  <c r="H90" i="3" s="1"/>
  <c r="I91" i="3"/>
  <c r="H91" i="3" s="1"/>
  <c r="I92" i="3"/>
  <c r="H92" i="3" s="1"/>
  <c r="I93" i="3"/>
  <c r="H93" i="3" s="1"/>
  <c r="I94" i="3"/>
  <c r="H94" i="3" s="1"/>
  <c r="I95" i="3"/>
  <c r="H95" i="3" s="1"/>
  <c r="I96" i="3"/>
  <c r="H96" i="3" s="1"/>
  <c r="I97" i="3"/>
  <c r="H97" i="3" s="1"/>
  <c r="I98" i="3"/>
  <c r="H98" i="3" s="1"/>
  <c r="I99" i="3"/>
  <c r="H99" i="3" s="1"/>
  <c r="I100" i="3"/>
  <c r="H100" i="3" s="1"/>
  <c r="I101" i="3"/>
  <c r="H101" i="3" s="1"/>
  <c r="I102" i="3"/>
  <c r="H102" i="3" s="1"/>
  <c r="I103" i="3"/>
  <c r="H103" i="3" s="1"/>
  <c r="I104" i="3"/>
  <c r="H104" i="3" s="1"/>
  <c r="I105" i="3"/>
  <c r="H105" i="3" s="1"/>
  <c r="I106" i="3"/>
  <c r="H106" i="3" s="1"/>
  <c r="I107" i="3"/>
  <c r="H107" i="3" s="1"/>
  <c r="I108" i="3"/>
  <c r="H108" i="3" s="1"/>
  <c r="I109" i="3"/>
  <c r="H109" i="3" s="1"/>
  <c r="I110" i="3"/>
  <c r="H110" i="3" s="1"/>
  <c r="I111" i="3"/>
  <c r="H111" i="3" s="1"/>
  <c r="I112" i="3"/>
  <c r="H112" i="3" s="1"/>
  <c r="I113" i="3"/>
  <c r="H113" i="3" s="1"/>
  <c r="I114" i="3"/>
  <c r="H114" i="3" s="1"/>
  <c r="I115" i="3"/>
  <c r="H115" i="3" s="1"/>
  <c r="I116" i="3"/>
  <c r="H116" i="3" s="1"/>
  <c r="I117" i="3"/>
  <c r="H117" i="3" s="1"/>
  <c r="I118" i="3"/>
  <c r="H118" i="3" s="1"/>
  <c r="I119" i="3"/>
  <c r="H119" i="3" s="1"/>
  <c r="I120" i="3"/>
  <c r="H120" i="3" s="1"/>
  <c r="I121" i="3"/>
  <c r="H121" i="3" s="1"/>
  <c r="I122" i="3"/>
  <c r="H122" i="3" s="1"/>
  <c r="I123" i="3"/>
  <c r="H123" i="3" s="1"/>
  <c r="I124" i="3"/>
  <c r="H124" i="3" s="1"/>
  <c r="I125" i="3"/>
  <c r="H125" i="3" s="1"/>
  <c r="I126" i="3"/>
  <c r="H126" i="3" s="1"/>
  <c r="I127" i="3"/>
  <c r="H127" i="3" s="1"/>
  <c r="I128" i="3"/>
  <c r="H128" i="3" s="1"/>
  <c r="I129" i="3"/>
  <c r="H129" i="3" s="1"/>
  <c r="I130" i="3"/>
  <c r="H130" i="3" s="1"/>
  <c r="I131" i="3"/>
  <c r="H131" i="3" s="1"/>
  <c r="I3" i="4"/>
  <c r="H3" i="4" s="1"/>
  <c r="I4" i="4"/>
  <c r="H4" i="4" s="1"/>
  <c r="I5" i="4"/>
  <c r="H5" i="4" s="1"/>
  <c r="I6" i="4"/>
  <c r="H6" i="4" s="1"/>
  <c r="I7" i="4"/>
  <c r="H7" i="4" s="1"/>
  <c r="I8" i="4"/>
  <c r="H8" i="4" s="1"/>
  <c r="I9" i="4"/>
  <c r="H9" i="4" s="1"/>
  <c r="I10" i="4"/>
  <c r="H10" i="4" s="1"/>
  <c r="I11" i="4"/>
  <c r="H11" i="4" s="1"/>
  <c r="I12" i="4"/>
  <c r="H12" i="4" s="1"/>
  <c r="I13" i="4"/>
  <c r="H13" i="4" s="1"/>
  <c r="I14" i="4"/>
  <c r="H14" i="4" s="1"/>
  <c r="I15" i="4"/>
  <c r="H15" i="4" s="1"/>
  <c r="I16" i="4"/>
  <c r="H16" i="4" s="1"/>
  <c r="I17" i="4"/>
  <c r="H17" i="4" s="1"/>
  <c r="I18" i="4"/>
  <c r="H18" i="4" s="1"/>
  <c r="I19" i="4"/>
  <c r="H19" i="4" s="1"/>
  <c r="I20" i="4"/>
  <c r="H20" i="4" s="1"/>
  <c r="I21" i="4"/>
  <c r="H21" i="4" s="1"/>
  <c r="I22" i="4"/>
  <c r="H22" i="4" s="1"/>
  <c r="I23" i="4"/>
  <c r="H23" i="4" s="1"/>
  <c r="I24" i="4"/>
  <c r="I25" i="4"/>
  <c r="H25" i="4" s="1"/>
  <c r="I26" i="4"/>
  <c r="H26" i="4" s="1"/>
  <c r="I27" i="4"/>
  <c r="H27" i="4" s="1"/>
  <c r="I28" i="4"/>
  <c r="H28" i="4" s="1"/>
  <c r="I29" i="4"/>
  <c r="H29" i="4" s="1"/>
  <c r="I30" i="4"/>
  <c r="H30" i="4" s="1"/>
  <c r="I31" i="4"/>
  <c r="H31" i="4" s="1"/>
  <c r="I32" i="4"/>
  <c r="H32" i="4" s="1"/>
  <c r="I33" i="4"/>
  <c r="H33" i="4" s="1"/>
  <c r="I34" i="4"/>
  <c r="H34" i="4" s="1"/>
  <c r="I35" i="4"/>
  <c r="H35" i="4" s="1"/>
  <c r="I36" i="4"/>
  <c r="H36" i="4" s="1"/>
  <c r="I37" i="4"/>
  <c r="H37" i="4" s="1"/>
  <c r="I38" i="4"/>
  <c r="H38" i="4" s="1"/>
  <c r="I39" i="4"/>
  <c r="H39" i="4" s="1"/>
  <c r="I40" i="4"/>
  <c r="H40" i="4" s="1"/>
  <c r="I41" i="4"/>
  <c r="H41" i="4" s="1"/>
  <c r="I42" i="4"/>
  <c r="H42" i="4" s="1"/>
  <c r="I43" i="4"/>
  <c r="H43" i="4" s="1"/>
  <c r="I44" i="4"/>
  <c r="H44" i="4" s="1"/>
  <c r="I45" i="4"/>
  <c r="H45" i="4" s="1"/>
  <c r="I46" i="4"/>
  <c r="H46" i="4" s="1"/>
  <c r="I47" i="4"/>
  <c r="H47" i="4" s="1"/>
  <c r="I48" i="4"/>
  <c r="H48" i="4" s="1"/>
  <c r="I49" i="4"/>
  <c r="H49" i="4" s="1"/>
  <c r="I50" i="4"/>
  <c r="H50" i="4" s="1"/>
  <c r="I51" i="4"/>
  <c r="H51" i="4" s="1"/>
  <c r="I52" i="4"/>
  <c r="H52" i="4" s="1"/>
  <c r="I53" i="4"/>
  <c r="H53" i="4" s="1"/>
  <c r="I54" i="4"/>
  <c r="H54" i="4" s="1"/>
  <c r="I55" i="4"/>
  <c r="H55" i="4" s="1"/>
  <c r="I56" i="4"/>
  <c r="H56" i="4" s="1"/>
  <c r="I57" i="4"/>
  <c r="H57" i="4" s="1"/>
  <c r="I58" i="4"/>
  <c r="H58" i="4" s="1"/>
  <c r="I59" i="4"/>
  <c r="H59" i="4" s="1"/>
  <c r="I60" i="4"/>
  <c r="H60" i="4" s="1"/>
  <c r="I61" i="4"/>
  <c r="H61" i="4" s="1"/>
  <c r="I62" i="4"/>
  <c r="H62" i="4" s="1"/>
  <c r="I63" i="4"/>
  <c r="H63" i="4" s="1"/>
  <c r="I64" i="4"/>
  <c r="H64" i="4" s="1"/>
  <c r="I65" i="4"/>
  <c r="H65" i="4" s="1"/>
  <c r="I66" i="4"/>
  <c r="H66" i="4" s="1"/>
  <c r="I67" i="4"/>
  <c r="H67" i="4" s="1"/>
  <c r="I68" i="4"/>
  <c r="H68" i="4" s="1"/>
  <c r="I69" i="4"/>
  <c r="H69" i="4" s="1"/>
  <c r="I70" i="4"/>
  <c r="H70" i="4" s="1"/>
  <c r="I71" i="4"/>
  <c r="H71" i="4" s="1"/>
  <c r="I72" i="4"/>
  <c r="H72" i="4" s="1"/>
  <c r="I73" i="4"/>
  <c r="H73" i="4" s="1"/>
  <c r="I74" i="4"/>
  <c r="H74" i="4" s="1"/>
  <c r="I75" i="4"/>
  <c r="H75" i="4" s="1"/>
  <c r="I76" i="4"/>
  <c r="H76" i="4" s="1"/>
  <c r="I77" i="4"/>
  <c r="H77" i="4" s="1"/>
  <c r="I78" i="4"/>
  <c r="H78" i="4" s="1"/>
  <c r="I79" i="4"/>
  <c r="H79" i="4" s="1"/>
  <c r="I80" i="4"/>
  <c r="H80" i="4" s="1"/>
  <c r="I81" i="4"/>
  <c r="H81" i="4" s="1"/>
  <c r="I82" i="4"/>
  <c r="H82" i="4" s="1"/>
  <c r="I83" i="4"/>
  <c r="H83" i="4" s="1"/>
  <c r="I84" i="4"/>
  <c r="H84" i="4" s="1"/>
  <c r="I85" i="4"/>
  <c r="H85" i="4" s="1"/>
  <c r="I86" i="4"/>
  <c r="H86" i="4" s="1"/>
  <c r="I87" i="4"/>
  <c r="H87" i="4" s="1"/>
  <c r="I88" i="4"/>
  <c r="H88" i="4" s="1"/>
  <c r="I89" i="4"/>
  <c r="H89" i="4" s="1"/>
  <c r="I90" i="4"/>
  <c r="H90" i="4" s="1"/>
  <c r="I91" i="4"/>
  <c r="H91" i="4" s="1"/>
  <c r="I92" i="4"/>
  <c r="H92" i="4" s="1"/>
  <c r="I93" i="4"/>
  <c r="H93" i="4" s="1"/>
  <c r="I94" i="4"/>
  <c r="H94" i="4" s="1"/>
  <c r="I95" i="4"/>
  <c r="H95" i="4" s="1"/>
  <c r="I96" i="4"/>
  <c r="H96" i="4" s="1"/>
  <c r="I97" i="4"/>
  <c r="H97" i="4" s="1"/>
  <c r="I98" i="4"/>
  <c r="H98" i="4" s="1"/>
  <c r="I99" i="4"/>
  <c r="H99" i="4" s="1"/>
  <c r="I100" i="4"/>
  <c r="H100" i="4" s="1"/>
  <c r="I101" i="4"/>
  <c r="H101" i="4" s="1"/>
  <c r="I102" i="4"/>
  <c r="H102" i="4" s="1"/>
  <c r="I103" i="4"/>
  <c r="H103" i="4" s="1"/>
  <c r="I104" i="4"/>
  <c r="H104" i="4" s="1"/>
  <c r="I105" i="4"/>
  <c r="H105" i="4" s="1"/>
  <c r="I106" i="4"/>
  <c r="H106" i="4" s="1"/>
  <c r="I107" i="4"/>
  <c r="H107" i="4" s="1"/>
  <c r="I108" i="4"/>
  <c r="H108" i="4" s="1"/>
  <c r="I109" i="4"/>
  <c r="H109" i="4" s="1"/>
  <c r="I110" i="4"/>
  <c r="H110" i="4" s="1"/>
  <c r="I111" i="4"/>
  <c r="H111" i="4" s="1"/>
  <c r="I112" i="4"/>
  <c r="H112" i="4" s="1"/>
  <c r="I113" i="4"/>
  <c r="H113" i="4" s="1"/>
  <c r="I114" i="4"/>
  <c r="H114" i="4" s="1"/>
  <c r="I115" i="4"/>
  <c r="H115" i="4" s="1"/>
  <c r="I116" i="4"/>
  <c r="H116" i="4" s="1"/>
  <c r="I117" i="4"/>
  <c r="H117" i="4" s="1"/>
  <c r="I118" i="4"/>
  <c r="H118" i="4" s="1"/>
  <c r="I119" i="4"/>
  <c r="H119" i="4" s="1"/>
  <c r="I120" i="4"/>
  <c r="H120" i="4" s="1"/>
  <c r="I121" i="4"/>
  <c r="H121" i="4" s="1"/>
  <c r="I122" i="4"/>
  <c r="H122" i="4" s="1"/>
  <c r="I123" i="4"/>
  <c r="H123" i="4" s="1"/>
  <c r="I124" i="4"/>
  <c r="H124" i="4" s="1"/>
  <c r="I125" i="4"/>
  <c r="H125" i="4" s="1"/>
  <c r="I126" i="4"/>
  <c r="H126" i="4" s="1"/>
  <c r="I127" i="4"/>
  <c r="H127" i="4" s="1"/>
  <c r="I128" i="4"/>
  <c r="H128" i="4" s="1"/>
  <c r="I129" i="4"/>
  <c r="H129" i="4" s="1"/>
  <c r="I130" i="4"/>
  <c r="H130" i="4" s="1"/>
  <c r="I131" i="4"/>
  <c r="H131" i="4" s="1"/>
  <c r="I132" i="4"/>
  <c r="H132" i="4" s="1"/>
  <c r="I133" i="4"/>
  <c r="H133" i="4" s="1"/>
  <c r="I134" i="4"/>
  <c r="H134" i="4" s="1"/>
  <c r="I135" i="4"/>
  <c r="H135" i="4" s="1"/>
  <c r="H24" i="4"/>
  <c r="I2" i="4"/>
  <c r="H2" i="4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C2" i="5" l="1"/>
  <c r="B3" i="5" s="1"/>
  <c r="C3" i="5" l="1"/>
  <c r="B4" i="5" s="1"/>
  <c r="C4" i="5" l="1"/>
  <c r="B5" i="5" s="1"/>
  <c r="C5" i="5" l="1"/>
  <c r="B6" i="5" s="1"/>
  <c r="C6" i="5" l="1"/>
  <c r="B7" i="5" s="1"/>
  <c r="C7" i="5" l="1"/>
  <c r="B8" i="5" s="1"/>
  <c r="C8" i="5" l="1"/>
  <c r="B9" i="5" s="1"/>
  <c r="C9" i="5" l="1"/>
  <c r="B10" i="5" s="1"/>
  <c r="C10" i="5" l="1"/>
  <c r="B11" i="5" s="1"/>
  <c r="C11" i="5" l="1"/>
  <c r="B12" i="5" s="1"/>
  <c r="C12" i="5" l="1"/>
  <c r="B13" i="5" s="1"/>
  <c r="C13" i="5" l="1"/>
  <c r="B14" i="5" s="1"/>
  <c r="C14" i="5" l="1"/>
  <c r="B15" i="5" s="1"/>
  <c r="C15" i="5" l="1"/>
  <c r="B16" i="5" s="1"/>
  <c r="C16" i="5" l="1"/>
  <c r="B17" i="5" s="1"/>
  <c r="C17" i="5" l="1"/>
  <c r="B18" i="5" s="1"/>
  <c r="C18" i="5" l="1"/>
  <c r="B19" i="5" s="1"/>
  <c r="C19" i="5" l="1"/>
  <c r="B20" i="5" s="1"/>
  <c r="C20" i="5" l="1"/>
  <c r="B21" i="5" s="1"/>
  <c r="C21" i="5" l="1"/>
  <c r="B22" i="5" s="1"/>
  <c r="C22" i="5" l="1"/>
  <c r="B23" i="5" s="1"/>
  <c r="C23" i="5" l="1"/>
  <c r="B24" i="5" s="1"/>
  <c r="C24" i="5" l="1"/>
  <c r="B25" i="5" s="1"/>
  <c r="C25" i="5" l="1"/>
  <c r="B26" i="5" s="1"/>
  <c r="C26" i="5" l="1"/>
  <c r="B27" i="5" s="1"/>
  <c r="C27" i="5" l="1"/>
  <c r="B28" i="5" s="1"/>
  <c r="C28" i="5" l="1"/>
  <c r="B29" i="5" s="1"/>
  <c r="C29" i="5" l="1"/>
  <c r="B30" i="5" s="1"/>
  <c r="C30" i="5" l="1"/>
  <c r="B31" i="5" s="1"/>
  <c r="C31" i="5" l="1"/>
  <c r="B32" i="5" s="1"/>
  <c r="C32" i="5" l="1"/>
  <c r="B33" i="5" s="1"/>
  <c r="C33" i="5" l="1"/>
  <c r="B34" i="5" s="1"/>
  <c r="C34" i="5" l="1"/>
  <c r="B35" i="5" s="1"/>
  <c r="C35" i="5" l="1"/>
  <c r="B36" i="5" s="1"/>
  <c r="C36" i="5" l="1"/>
  <c r="B37" i="5" s="1"/>
  <c r="C37" i="5" l="1"/>
  <c r="B38" i="5" s="1"/>
  <c r="C38" i="5" l="1"/>
  <c r="B39" i="5" s="1"/>
  <c r="C39" i="5" l="1"/>
  <c r="B40" i="5" s="1"/>
  <c r="C40" i="5" l="1"/>
  <c r="B41" i="5" s="1"/>
  <c r="C41" i="5" l="1"/>
  <c r="B42" i="5" s="1"/>
  <c r="C42" i="5" l="1"/>
  <c r="B43" i="5" s="1"/>
  <c r="C43" i="5" l="1"/>
  <c r="B44" i="5" s="1"/>
  <c r="C44" i="5" l="1"/>
  <c r="B45" i="5" s="1"/>
  <c r="C45" i="5" l="1"/>
  <c r="B46" i="5" s="1"/>
  <c r="C46" i="5" l="1"/>
  <c r="B47" i="5" s="1"/>
  <c r="C47" i="5" l="1"/>
  <c r="B48" i="5" s="1"/>
  <c r="C48" i="5" l="1"/>
  <c r="B49" i="5" s="1"/>
  <c r="C49" i="5" l="1"/>
  <c r="B50" i="5" s="1"/>
  <c r="C50" i="5" l="1"/>
  <c r="B51" i="5" s="1"/>
  <c r="C51" i="5" l="1"/>
  <c r="B52" i="5" s="1"/>
  <c r="C52" i="5" l="1"/>
  <c r="B53" i="5" s="1"/>
  <c r="C53" i="5" l="1"/>
  <c r="B54" i="5" s="1"/>
  <c r="C54" i="5" l="1"/>
  <c r="B55" i="5" s="1"/>
  <c r="C55" i="5" l="1"/>
  <c r="B56" i="5" s="1"/>
  <c r="C56" i="5" l="1"/>
  <c r="B57" i="5" s="1"/>
  <c r="C57" i="5" l="1"/>
  <c r="B58" i="5" s="1"/>
  <c r="C58" i="5" l="1"/>
  <c r="B59" i="5" s="1"/>
  <c r="C59" i="5" l="1"/>
  <c r="B60" i="5" s="1"/>
  <c r="C60" i="5" l="1"/>
  <c r="B61" i="5" s="1"/>
  <c r="C61" i="5" l="1"/>
  <c r="B62" i="5" s="1"/>
  <c r="C62" i="5" l="1"/>
  <c r="B63" i="5" s="1"/>
  <c r="C63" i="5" l="1"/>
  <c r="B64" i="5" s="1"/>
  <c r="C64" i="5" l="1"/>
  <c r="B65" i="5" s="1"/>
  <c r="C65" i="5" l="1"/>
  <c r="B66" i="5" s="1"/>
  <c r="C66" i="5" l="1"/>
  <c r="B67" i="5" s="1"/>
  <c r="C67" i="5" l="1"/>
  <c r="B68" i="5" s="1"/>
  <c r="C68" i="5" l="1"/>
  <c r="B69" i="5" s="1"/>
  <c r="C69" i="5" l="1"/>
  <c r="B70" i="5" s="1"/>
  <c r="C70" i="5" l="1"/>
  <c r="B71" i="5" s="1"/>
  <c r="C71" i="5" l="1"/>
  <c r="B72" i="5" s="1"/>
  <c r="C72" i="5" l="1"/>
  <c r="B73" i="5" s="1"/>
  <c r="C73" i="5" l="1"/>
  <c r="B74" i="5" s="1"/>
  <c r="C74" i="5" l="1"/>
  <c r="B75" i="5" s="1"/>
  <c r="C75" i="5" l="1"/>
  <c r="B76" i="5" s="1"/>
  <c r="C76" i="5" l="1"/>
  <c r="B77" i="5" s="1"/>
  <c r="C77" i="5" l="1"/>
  <c r="B78" i="5" s="1"/>
  <c r="C78" i="5" l="1"/>
  <c r="B79" i="5" s="1"/>
  <c r="C79" i="5" l="1"/>
  <c r="B80" i="5" s="1"/>
  <c r="C80" i="5" l="1"/>
  <c r="B81" i="5" s="1"/>
  <c r="C81" i="5" l="1"/>
  <c r="B82" i="5" s="1"/>
  <c r="C82" i="5" l="1"/>
  <c r="B83" i="5" s="1"/>
  <c r="C83" i="5" l="1"/>
  <c r="B84" i="5" s="1"/>
  <c r="C84" i="5" l="1"/>
  <c r="B85" i="5" s="1"/>
  <c r="C85" i="5" l="1"/>
  <c r="B86" i="5" s="1"/>
  <c r="C86" i="5" l="1"/>
  <c r="B87" i="5" s="1"/>
  <c r="C87" i="5" l="1"/>
  <c r="B88" i="5" s="1"/>
  <c r="C88" i="5" l="1"/>
  <c r="B89" i="5" s="1"/>
  <c r="C89" i="5" l="1"/>
  <c r="B90" i="5" s="1"/>
  <c r="C90" i="5" l="1"/>
  <c r="B91" i="5" s="1"/>
  <c r="C91" i="5" l="1"/>
  <c r="B92" i="5" s="1"/>
  <c r="C92" i="5" l="1"/>
  <c r="B93" i="5" s="1"/>
  <c r="C93" i="5" l="1"/>
  <c r="B94" i="5" s="1"/>
  <c r="C94" i="5" l="1"/>
  <c r="B95" i="5" s="1"/>
  <c r="C95" i="5" l="1"/>
  <c r="B96" i="5" s="1"/>
  <c r="C96" i="5" l="1"/>
  <c r="B97" i="5" s="1"/>
  <c r="C97" i="5" l="1"/>
  <c r="B98" i="5" s="1"/>
  <c r="C98" i="5" l="1"/>
  <c r="B99" i="5" s="1"/>
  <c r="C99" i="5" l="1"/>
  <c r="B100" i="5" s="1"/>
  <c r="C100" i="5" l="1"/>
  <c r="B101" i="5" s="1"/>
  <c r="C101" i="5" l="1"/>
  <c r="B102" i="5" s="1"/>
  <c r="C102" i="5" l="1"/>
  <c r="B103" i="5" s="1"/>
  <c r="C103" i="5" l="1"/>
  <c r="B104" i="5" s="1"/>
  <c r="C104" i="5" l="1"/>
  <c r="B105" i="5" s="1"/>
  <c r="C105" i="5" l="1"/>
  <c r="B106" i="5" s="1"/>
  <c r="C106" i="5" l="1"/>
  <c r="B107" i="5" s="1"/>
  <c r="C107" i="5" l="1"/>
  <c r="B108" i="5" s="1"/>
  <c r="C108" i="5" l="1"/>
  <c r="B109" i="5" s="1"/>
  <c r="C109" i="5" l="1"/>
  <c r="B110" i="5" s="1"/>
  <c r="C110" i="5" l="1"/>
  <c r="B111" i="5" s="1"/>
  <c r="C111" i="5" l="1"/>
  <c r="B112" i="5" s="1"/>
  <c r="C112" i="5" l="1"/>
  <c r="B113" i="5" s="1"/>
  <c r="C113" i="5" l="1"/>
  <c r="B114" i="5" s="1"/>
  <c r="C114" i="5" l="1"/>
  <c r="B115" i="5" s="1"/>
  <c r="C115" i="5" s="1"/>
</calcChain>
</file>

<file path=xl/sharedStrings.xml><?xml version="1.0" encoding="utf-8"?>
<sst xmlns="http://schemas.openxmlformats.org/spreadsheetml/2006/main" count="63" uniqueCount="24">
  <si>
    <t>Throttle</t>
  </si>
  <si>
    <t>v</t>
  </si>
  <si>
    <t>theta [deg]</t>
  </si>
  <si>
    <t>delta [deg]</t>
  </si>
  <si>
    <t>Rel. time [s]</t>
  </si>
  <si>
    <t>Abs. time [ms]</t>
  </si>
  <si>
    <t>v [m/s]</t>
  </si>
  <si>
    <t>Acceleration [m/s^2]</t>
  </si>
  <si>
    <t>t</t>
  </si>
  <si>
    <t>a</t>
  </si>
  <si>
    <t>b</t>
  </si>
  <si>
    <t>aF [m/s^2]</t>
  </si>
  <si>
    <t>aD [m/s^2]</t>
  </si>
  <si>
    <t>P/m [W/kg]</t>
  </si>
  <si>
    <t>Friction coeff.</t>
  </si>
  <si>
    <t>s^-1</t>
  </si>
  <si>
    <t>T</t>
  </si>
  <si>
    <t>p [W/kg] (T = 0.25)</t>
  </si>
  <si>
    <t>p [W/kg] (T = 0.5)</t>
  </si>
  <si>
    <t>p [W/kg] (T = 0.75)</t>
  </si>
  <si>
    <t>p [W/kg] (T = 1)</t>
  </si>
  <si>
    <t>aF = (c1*v^2 + c2*v)*1/v = c1*v + c2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</si>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</sst>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'T=0.25'!$E$1</c:f>
              <c:strCache>
                <c:ptCount val="1"/>
                <c:pt idx="0">
                  <c:v>v [m/s]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'T=0.25'!$A$2:$A$27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'T=0.25'!$E$2:$E$27</c:f>
              <c:numCache>
                <c:formatCode>General</c:formatCode>
                <c:ptCount val="26"/>
                <c:pt idx="0">
                  <c:v>0.41587385535240101</c:v>
                </c:pt>
                <c:pt idx="1">
                  <c:v>0.48998728394508301</c:v>
                </c:pt>
                <c:pt idx="2">
                  <c:v>0.55419510602951005</c:v>
                </c:pt>
                <c:pt idx="3">
                  <c:v>0.56425648927688599</c:v>
                </c:pt>
                <c:pt idx="4">
                  <c:v>0.61970162391662598</c:v>
                </c:pt>
                <c:pt idx="5">
                  <c:v>0.64654082059860196</c:v>
                </c:pt>
                <c:pt idx="6">
                  <c:v>0.68521964550018299</c:v>
                </c:pt>
                <c:pt idx="7">
                  <c:v>0.68667334318161</c:v>
                </c:pt>
                <c:pt idx="8">
                  <c:v>0.72215223312377896</c:v>
                </c:pt>
                <c:pt idx="9">
                  <c:v>0.72771823406219405</c:v>
                </c:pt>
                <c:pt idx="10">
                  <c:v>0.76054269075393599</c:v>
                </c:pt>
                <c:pt idx="11">
                  <c:v>0.76502007246017401</c:v>
                </c:pt>
                <c:pt idx="12">
                  <c:v>0.79419487714767401</c:v>
                </c:pt>
                <c:pt idx="13">
                  <c:v>0.80824553966522195</c:v>
                </c:pt>
                <c:pt idx="14">
                  <c:v>0.82197952270507801</c:v>
                </c:pt>
                <c:pt idx="15">
                  <c:v>0.85008186101913397</c:v>
                </c:pt>
                <c:pt idx="16">
                  <c:v>0.84762394428253096</c:v>
                </c:pt>
                <c:pt idx="17">
                  <c:v>0.81784534454345703</c:v>
                </c:pt>
                <c:pt idx="18">
                  <c:v>0.801899194717407</c:v>
                </c:pt>
                <c:pt idx="19">
                  <c:v>0.79444259405136097</c:v>
                </c:pt>
                <c:pt idx="20">
                  <c:v>0.79180538654327304</c:v>
                </c:pt>
                <c:pt idx="21">
                  <c:v>0.79160505533218295</c:v>
                </c:pt>
                <c:pt idx="22">
                  <c:v>0.79281383752822798</c:v>
                </c:pt>
                <c:pt idx="23">
                  <c:v>0.79456734657287598</c:v>
                </c:pt>
                <c:pt idx="24">
                  <c:v>0.79649353027343694</c:v>
                </c:pt>
                <c:pt idx="25">
                  <c:v>0.79842519760131803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E-439C-9A8C-084AEA64FF04}"/>
            </c:ext>
          </c:extLst>
        </c:ser>
        <c:ser>
          <c:idx val="5"/>
          <c:order val="5"/>
          <c:tx>
            <c:strRef>
              <c:f>'T=0.25'!$G$1</c:f>
              <c:strCache>
                <c:ptCount val="1"/>
                <c:pt idx="0">
                  <c:v>Acceleration [m/s^2]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'T=0.25'!$A$2:$A$27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'T=0.25'!$G$2:$G$27</c:f>
              <c:numCache>
                <c:formatCode>General</c:formatCode>
                <c:ptCount val="26"/>
                <c:pt idx="0">
                  <c:v>1.0396867067832201</c:v>
                </c:pt>
                <c:pt idx="1">
                  <c:v>0.18528886095239899</c:v>
                </c:pt>
                <c:pt idx="2">
                  <c:v>0.16052103508434901</c:v>
                </c:pt>
                <c:pt idx="3">
                  <c:v>2.5175479311383898E-2</c:v>
                </c:pt>
                <c:pt idx="4">
                  <c:v>0.138615702994111</c:v>
                </c:pt>
                <c:pt idx="5">
                  <c:v>6.7099511813306603E-2</c:v>
                </c:pt>
                <c:pt idx="6">
                  <c:v>9.6700356840063798E-2</c:v>
                </c:pt>
                <c:pt idx="7">
                  <c:v>3.7095550904066099E-3</c:v>
                </c:pt>
                <c:pt idx="8">
                  <c:v>8.8698674714259004E-2</c:v>
                </c:pt>
                <c:pt idx="9">
                  <c:v>1.39223404290505E-2</c:v>
                </c:pt>
                <c:pt idx="10">
                  <c:v>8.2061887394106303E-2</c:v>
                </c:pt>
                <c:pt idx="11">
                  <c:v>1.1199836234438701E-2</c:v>
                </c:pt>
                <c:pt idx="12">
                  <c:v>7.2938820606292698E-2</c:v>
                </c:pt>
                <c:pt idx="13">
                  <c:v>3.5130421319561803E-2</c:v>
                </c:pt>
                <c:pt idx="14">
                  <c:v>3.4339889244698399E-2</c:v>
                </c:pt>
                <c:pt idx="15">
                  <c:v>7.0256877699978806E-2</c:v>
                </c:pt>
                <c:pt idx="16">
                  <c:v>6.1482787621417604E-3</c:v>
                </c:pt>
                <c:pt idx="17">
                  <c:v>7.4452879650259998E-2</c:v>
                </c:pt>
                <c:pt idx="18">
                  <c:v>3.9869934286257999E-2</c:v>
                </c:pt>
                <c:pt idx="19">
                  <c:v>1.86418500253351E-2</c:v>
                </c:pt>
                <c:pt idx="20">
                  <c:v>6.5938222928781497E-3</c:v>
                </c:pt>
                <c:pt idx="21">
                  <c:v>5.18214421334217E-4</c:v>
                </c:pt>
                <c:pt idx="22">
                  <c:v>3.0251942290540502E-3</c:v>
                </c:pt>
                <c:pt idx="23">
                  <c:v>4.38522372584763E-3</c:v>
                </c:pt>
                <c:pt idx="24">
                  <c:v>4.8159017673346299E-3</c:v>
                </c:pt>
                <c:pt idx="25">
                  <c:v>4.8309373056211902E-3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4E-439C-9A8C-084AEA64FF04}"/>
            </c:ext>
          </c:extLst>
        </c:ser>
        <c:ser>
          <c:idx val="6"/>
          <c:order val="6"/>
          <c:tx>
            <c:strRef>
              <c:f>'T=0.25'!$H$1</c:f>
              <c:strCache>
                <c:ptCount val="1"/>
                <c:pt idx="0">
                  <c:v>aF [m/s^2]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'T=0.25'!$A$2:$A$27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'T=0.25'!$H$2:$H$27</c:f>
              <c:numCache>
                <c:formatCode>General</c:formatCode>
                <c:ptCount val="26"/>
                <c:pt idx="0">
                  <c:v>1.4192303723586437</c:v>
                </c:pt>
                <c:pt idx="1">
                  <c:v>0.25292963486760461</c:v>
                </c:pt>
                <c:pt idx="2">
                  <c:v>0.21912017043962878</c:v>
                </c:pt>
                <c:pt idx="3">
                  <c:v>3.4365934126396928E-2</c:v>
                </c:pt>
                <c:pt idx="4">
                  <c:v>0.18921816975400263</c:v>
                </c:pt>
                <c:pt idx="5">
                  <c:v>9.1594577976784886E-2</c:v>
                </c:pt>
                <c:pt idx="6">
                  <c:v>0.13200138325318869</c:v>
                </c:pt>
                <c:pt idx="7">
                  <c:v>5.0637497025730407E-3</c:v>
                </c:pt>
                <c:pt idx="8">
                  <c:v>0.12107864063388801</c:v>
                </c:pt>
                <c:pt idx="9">
                  <c:v>1.9004771593511383E-2</c:v>
                </c:pt>
                <c:pt idx="10">
                  <c:v>0.11201905558947774</c:v>
                </c:pt>
                <c:pt idx="11">
                  <c:v>1.5288401444063557E-2</c:v>
                </c:pt>
                <c:pt idx="12">
                  <c:v>9.9565560329947456E-2</c:v>
                </c:pt>
                <c:pt idx="13">
                  <c:v>4.7954985482827187E-2</c:v>
                </c:pt>
                <c:pt idx="14">
                  <c:v>4.6875865086605975E-2</c:v>
                </c:pt>
                <c:pt idx="15">
                  <c:v>9.5904558602466369E-2</c:v>
                </c:pt>
                <c:pt idx="16">
                  <c:v>8.3927436025000267E-3</c:v>
                </c:pt>
                <c:pt idx="17">
                  <c:v>0.10163233541394467</c:v>
                </c:pt>
                <c:pt idx="18">
                  <c:v>5.4424685161237489E-2</c:v>
                </c:pt>
                <c:pt idx="19">
                  <c:v>2.54471655550625E-2</c:v>
                </c:pt>
                <c:pt idx="20">
                  <c:v>9.0009353846046657E-3</c:v>
                </c:pt>
                <c:pt idx="21">
                  <c:v>7.0739160302174379E-4</c:v>
                </c:pt>
                <c:pt idx="22">
                  <c:v>4.1295589374624993E-3</c:v>
                </c:pt>
                <c:pt idx="23">
                  <c:v>5.9860750942623631E-3</c:v>
                </c:pt>
                <c:pt idx="24">
                  <c:v>6.5739746540032298E-3</c:v>
                </c:pt>
                <c:pt idx="25">
                  <c:v>6.5944990027919821E-3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4E-439C-9A8C-084AEA64FF04}"/>
            </c:ext>
          </c:extLst>
        </c:ser>
        <c:ser>
          <c:idx val="7"/>
          <c:order val="7"/>
          <c:tx>
            <c:strRef>
              <c:f>'T=0.25'!$I$1</c:f>
              <c:strCache>
                <c:ptCount val="1"/>
                <c:pt idx="0">
                  <c:v>aD [m/s^2]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'T=0.25'!$A$2:$A$27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'T=0.25'!$I$2:$I$27</c:f>
              <c:numCache>
                <c:formatCode>General</c:formatCode>
                <c:ptCount val="26"/>
                <c:pt idx="0">
                  <c:v>0.37954366557542352</c:v>
                </c:pt>
                <c:pt idx="1">
                  <c:v>6.7640773915205621E-2</c:v>
                </c:pt>
                <c:pt idx="2">
                  <c:v>5.8599135355279768E-2</c:v>
                </c:pt>
                <c:pt idx="3">
                  <c:v>9.1904548150130282E-3</c:v>
                </c:pt>
                <c:pt idx="4">
                  <c:v>5.0602466759891634E-2</c:v>
                </c:pt>
                <c:pt idx="5">
                  <c:v>2.4495066163478282E-2</c:v>
                </c:pt>
                <c:pt idx="6">
                  <c:v>3.5301026413124895E-2</c:v>
                </c:pt>
                <c:pt idx="7">
                  <c:v>1.3541946121664308E-3</c:v>
                </c:pt>
                <c:pt idx="8">
                  <c:v>3.2379965919629015E-2</c:v>
                </c:pt>
                <c:pt idx="9">
                  <c:v>5.0824311644608825E-3</c:v>
                </c:pt>
                <c:pt idx="10">
                  <c:v>2.9957168195371434E-2</c:v>
                </c:pt>
                <c:pt idx="11">
                  <c:v>4.0885652096248563E-3</c:v>
                </c:pt>
                <c:pt idx="12">
                  <c:v>2.6626739723654761E-2</c:v>
                </c:pt>
                <c:pt idx="13">
                  <c:v>1.2824564163265387E-2</c:v>
                </c:pt>
                <c:pt idx="14">
                  <c:v>1.2535975841907574E-2</c:v>
                </c:pt>
                <c:pt idx="15">
                  <c:v>2.5647680902487566E-2</c:v>
                </c:pt>
                <c:pt idx="16">
                  <c:v>2.2444648403582659E-3</c:v>
                </c:pt>
                <c:pt idx="17">
                  <c:v>2.717945576368468E-2</c:v>
                </c:pt>
                <c:pt idx="18">
                  <c:v>1.455475087497949E-2</c:v>
                </c:pt>
                <c:pt idx="19">
                  <c:v>6.8053155297274001E-3</c:v>
                </c:pt>
                <c:pt idx="20">
                  <c:v>2.4071130917265159E-3</c:v>
                </c:pt>
                <c:pt idx="21">
                  <c:v>1.8917718168752685E-4</c:v>
                </c:pt>
                <c:pt idx="22">
                  <c:v>1.1043647084084491E-3</c:v>
                </c:pt>
                <c:pt idx="23">
                  <c:v>1.6008513684147333E-3</c:v>
                </c:pt>
                <c:pt idx="24">
                  <c:v>1.7580728866685997E-3</c:v>
                </c:pt>
                <c:pt idx="25">
                  <c:v>1.7635616971707914E-3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4E-439C-9A8C-084AEA64FF04}"/>
            </c:ext>
          </c:extLst>
        </c:ser>
        <c:ser>
          <c:idx val="8"/>
          <c:order val="8"/>
          <c:tx>
            <c:strRef>
              <c:f>'T=0.25'!$J$1</c:f>
              <c:strCache>
                <c:ptCount val="1"/>
                <c:pt idx="0">
                  <c:v>P/m [W/kg]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'T=0.25'!$A$2:$A$27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xVal>
          <c:yVal>
            <c:numRef>
              <c:f>'T=0.25'!$J$2:$J$27</c:f>
              <c:numCache>
                <c:formatCode>General</c:formatCode>
                <c:ptCount val="26"/>
                <c:pt idx="0">
                  <c:v>0.4955153084919689</c:v>
                </c:pt>
                <c:pt idx="1">
                  <c:v>0.17843453484570956</c:v>
                </c:pt>
                <c:pt idx="2">
                  <c:v>0.20108036962108675</c:v>
                </c:pt>
                <c:pt idx="3">
                  <c:v>0.13043386019746461</c:v>
                </c:pt>
                <c:pt idx="4">
                  <c:v>0.22609279374366123</c:v>
                </c:pt>
                <c:pt idx="5">
                  <c:v>0.19598138684284719</c:v>
                </c:pt>
                <c:pt idx="6">
                  <c:v>0.237664161515411</c:v>
                </c:pt>
                <c:pt idx="7">
                  <c:v>0.17467846711093957</c:v>
                </c:pt>
                <c:pt idx="8">
                  <c:v>0.25443195192937157</c:v>
                </c:pt>
                <c:pt idx="9">
                  <c:v>0.20345554006825542</c:v>
                </c:pt>
                <c:pt idx="10">
                  <c:v>0.27356903881424771</c:v>
                </c:pt>
                <c:pt idx="11">
                  <c:v>0.22221909314326191</c:v>
                </c:pt>
                <c:pt idx="12">
                  <c:v>0.28818494369308378</c:v>
                </c:pt>
                <c:pt idx="13">
                  <c:v>0.26687067135160708</c:v>
                </c:pt>
                <c:pt idx="14">
                  <c:v>0.27487676160971636</c:v>
                </c:pt>
                <c:pt idx="15">
                  <c:v>0.32352771996030105</c:v>
                </c:pt>
                <c:pt idx="16">
                  <c:v>0.26749173893280087</c:v>
                </c:pt>
                <c:pt idx="17">
                  <c:v>0.30506618376523287</c:v>
                </c:pt>
                <c:pt idx="18">
                  <c:v>0.26671799811301178</c:v>
                </c:pt>
                <c:pt idx="19">
                  <c:v>0.24521084698442627</c:v>
                </c:pt>
                <c:pt idx="20">
                  <c:v>0.23409486610750163</c:v>
                </c:pt>
                <c:pt idx="21">
                  <c:v>0.22916826516871339</c:v>
                </c:pt>
                <c:pt idx="22">
                  <c:v>0.23185562106614793</c:v>
                </c:pt>
                <c:pt idx="23">
                  <c:v>0.23395768897818045</c:v>
                </c:pt>
                <c:pt idx="24">
                  <c:v>0.23542794558386423</c:v>
                </c:pt>
                <c:pt idx="25">
                  <c:v>0.23657393610228475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4E-439C-9A8C-084AEA64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65887"/>
        <c:axId val="10262679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'T=0.25'!$B$1</c15:sqref>
                        </c15:formulaRef>
                      </c:ext>
                    </c:extLst>
                    <c:strCache>
                      <c:ptCount val="1"/>
                      <c:pt idx="0">
                        <c:v>Abs. time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'T=0.25'!$A$2:$A$27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'T=0.25'!$B$2:$B$27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22552</c:v>
                      </c:pt>
                      <c:pt idx="1">
                        <c:v>22952</c:v>
                      </c:pt>
                      <c:pt idx="2">
                        <c:v>23352</c:v>
                      </c:pt>
                      <c:pt idx="3">
                        <c:v>23752</c:v>
                      </c:pt>
                      <c:pt idx="4">
                        <c:v>24152</c:v>
                      </c:pt>
                      <c:pt idx="5">
                        <c:v>24552</c:v>
                      </c:pt>
                      <c:pt idx="6">
                        <c:v>24952</c:v>
                      </c:pt>
                      <c:pt idx="7">
                        <c:v>25352</c:v>
                      </c:pt>
                      <c:pt idx="8">
                        <c:v>25752</c:v>
                      </c:pt>
                      <c:pt idx="9">
                        <c:v>26152</c:v>
                      </c:pt>
                      <c:pt idx="10">
                        <c:v>26552</c:v>
                      </c:pt>
                      <c:pt idx="11">
                        <c:v>26952</c:v>
                      </c:pt>
                      <c:pt idx="12">
                        <c:v>27352</c:v>
                      </c:pt>
                      <c:pt idx="13">
                        <c:v>27752</c:v>
                      </c:pt>
                      <c:pt idx="14">
                        <c:v>28152</c:v>
                      </c:pt>
                      <c:pt idx="15">
                        <c:v>28552</c:v>
                      </c:pt>
                      <c:pt idx="16">
                        <c:v>28952</c:v>
                      </c:pt>
                      <c:pt idx="17">
                        <c:v>29352</c:v>
                      </c:pt>
                      <c:pt idx="18">
                        <c:v>29752</c:v>
                      </c:pt>
                      <c:pt idx="19">
                        <c:v>30152</c:v>
                      </c:pt>
                      <c:pt idx="20">
                        <c:v>30552</c:v>
                      </c:pt>
                      <c:pt idx="21">
                        <c:v>30952</c:v>
                      </c:pt>
                      <c:pt idx="22">
                        <c:v>31352</c:v>
                      </c:pt>
                      <c:pt idx="23">
                        <c:v>31752</c:v>
                      </c:pt>
                      <c:pt idx="24">
                        <c:v>32152</c:v>
                      </c:pt>
                      <c:pt idx="25">
                        <c:v>32552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24E-439C-9A8C-084AEA64FF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'T=0.25'!$C$1</c15:sqref>
                        </c15:formulaRef>
                      </c:ext>
                    </c:extLst>
                    <c:strCache>
                      <c:ptCount val="1"/>
                      <c:pt idx="0">
                        <c:v>delta [deg]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'T=0.25'!$A$2:$A$27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'T=0.25'!$C$2:$C$27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24E-439C-9A8C-084AEA64FF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'T=0.25'!$D$1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'T=0.25'!$A$2:$A$27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'T=0.25'!$D$2:$D$27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0.25</c:v>
                      </c:pt>
                      <c:pt idx="4">
                        <c:v>0.25</c:v>
                      </c:pt>
                      <c:pt idx="5">
                        <c:v>0.25</c:v>
                      </c:pt>
                      <c:pt idx="6">
                        <c:v>0.25</c:v>
                      </c:pt>
                      <c:pt idx="7">
                        <c:v>0.25</c:v>
                      </c:pt>
                      <c:pt idx="8">
                        <c:v>0.25</c:v>
                      </c:pt>
                      <c:pt idx="9">
                        <c:v>0.25</c:v>
                      </c:pt>
                      <c:pt idx="10">
                        <c:v>0.25</c:v>
                      </c:pt>
                      <c:pt idx="11">
                        <c:v>0.25</c:v>
                      </c:pt>
                      <c:pt idx="12">
                        <c:v>0.25</c:v>
                      </c:pt>
                      <c:pt idx="13">
                        <c:v>0.25</c:v>
                      </c:pt>
                      <c:pt idx="14">
                        <c:v>0.25</c:v>
                      </c:pt>
                      <c:pt idx="15">
                        <c:v>0.25</c:v>
                      </c:pt>
                      <c:pt idx="16">
                        <c:v>0.25</c:v>
                      </c:pt>
                      <c:pt idx="17">
                        <c:v>0.25</c:v>
                      </c:pt>
                      <c:pt idx="18">
                        <c:v>0.25</c:v>
                      </c:pt>
                      <c:pt idx="19">
                        <c:v>0.25</c:v>
                      </c:pt>
                      <c:pt idx="20">
                        <c:v>0.25</c:v>
                      </c:pt>
                      <c:pt idx="21">
                        <c:v>0.25</c:v>
                      </c:pt>
                      <c:pt idx="22">
                        <c:v>0.25</c:v>
                      </c:pt>
                      <c:pt idx="23">
                        <c:v>0.25</c:v>
                      </c:pt>
                      <c:pt idx="24">
                        <c:v>0.25</c:v>
                      </c:pt>
                      <c:pt idx="25">
                        <c:v>0.25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24E-439C-9A8C-084AEA64FF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'T=0.25'!$F$1</c15:sqref>
                        </c15:formulaRef>
                      </c:ext>
                    </c:extLst>
                    <c:strCache>
                      <c:ptCount val="1"/>
                      <c:pt idx="0">
                        <c:v>theta [deg]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'T=0.25'!$A$2:$A$27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'T=0.25'!$F$2:$F$27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-179.99458312988199</c:v>
                      </c:pt>
                      <c:pt idx="1">
                        <c:v>-179.97706604003901</c:v>
                      </c:pt>
                      <c:pt idx="2">
                        <c:v>-179.98057556152301</c:v>
                      </c:pt>
                      <c:pt idx="3">
                        <c:v>-179.97497558593699</c:v>
                      </c:pt>
                      <c:pt idx="4">
                        <c:v>-179.96304321289</c:v>
                      </c:pt>
                      <c:pt idx="5">
                        <c:v>-179.96154785156199</c:v>
                      </c:pt>
                      <c:pt idx="6">
                        <c:v>-179.96989440917901</c:v>
                      </c:pt>
                      <c:pt idx="7">
                        <c:v>-179.97959899902301</c:v>
                      </c:pt>
                      <c:pt idx="8">
                        <c:v>-179.99183654785099</c:v>
                      </c:pt>
                      <c:pt idx="9">
                        <c:v>179.99916076660099</c:v>
                      </c:pt>
                      <c:pt idx="10">
                        <c:v>179.98782348632801</c:v>
                      </c:pt>
                      <c:pt idx="11">
                        <c:v>179.97862243652301</c:v>
                      </c:pt>
                      <c:pt idx="12">
                        <c:v>179.96716308593699</c:v>
                      </c:pt>
                      <c:pt idx="13">
                        <c:v>179.95127868652301</c:v>
                      </c:pt>
                      <c:pt idx="14">
                        <c:v>179.93588256835901</c:v>
                      </c:pt>
                      <c:pt idx="15">
                        <c:v>179.92381286621</c:v>
                      </c:pt>
                      <c:pt idx="16">
                        <c:v>179.92739868164</c:v>
                      </c:pt>
                      <c:pt idx="17">
                        <c:v>179.92729187011699</c:v>
                      </c:pt>
                      <c:pt idx="18">
                        <c:v>179.92726135253901</c:v>
                      </c:pt>
                      <c:pt idx="19">
                        <c:v>179.92724609375</c:v>
                      </c:pt>
                      <c:pt idx="20">
                        <c:v>179.92735290527301</c:v>
                      </c:pt>
                      <c:pt idx="21">
                        <c:v>179.92739868164</c:v>
                      </c:pt>
                      <c:pt idx="22">
                        <c:v>179.92752075195301</c:v>
                      </c:pt>
                      <c:pt idx="23">
                        <c:v>179.927642822265</c:v>
                      </c:pt>
                      <c:pt idx="24">
                        <c:v>179.92776489257801</c:v>
                      </c:pt>
                      <c:pt idx="25">
                        <c:v>179.92787170410099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24E-439C-9A8C-084AEA64FF04}"/>
                  </c:ext>
                </c:extLst>
              </c15:ser>
            </c15:filteredScatterSeries>
          </c:ext>
        </c:extLst>
      </c:scatterChart>
      <c:valAx>
        <c:axId val="102626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67967"/>
        <c:crosses val="autoZero"/>
        <c:crossBetween val="midCat"/>
      </c:valAx>
      <c:valAx>
        <c:axId val="10262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6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Throttle power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'EKF models'!$B$6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2.7611373286185636E-2"/>
                  <c:y val="0.21483607084165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c1 = -0.0323T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+ 0.4115T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'EKF models'!$A$7:$A$10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'EKF models'!$B$7:$B$10</c:f>
              <c:numCache>
                <c:formatCode>General</c:formatCode>
                <c:ptCount val="4"/>
                <c:pt idx="0">
                  <c:v>4.5100000000000001E-2</c:v>
                </c:pt>
                <c:pt idx="1">
                  <c:v>0.20480000000000001</c:v>
                </c:pt>
                <c:pt idx="2">
                  <c:v>0.3367</c:v>
                </c:pt>
                <c:pt idx="3">
                  <c:v>0.35489999999999999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D-48E5-95BD-BA84559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9823"/>
        <c:axId val="249234831"/>
      </c:scatterChart>
      <c:scatterChart>
        <c:scatterStyle val="lineMarker"/>
        <c:varyColors val="0"/>
        <c:ser>
          <c:idx val="1"/>
          <c:order val="1"/>
          <c:tx>
            <c:strRef>
              <c:f>'EKF models'!$C$6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4229437513966847"/>
                  <c:y val="-7.515899419567649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c2 = -0.8304T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+ 1.6639T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'EKF models'!$A$7:$A$10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'EKF models'!$C$7:$C$10</c:f>
              <c:numCache>
                <c:formatCode>General</c:formatCode>
                <c:ptCount val="4"/>
                <c:pt idx="0">
                  <c:v>0.2863</c:v>
                </c:pt>
                <c:pt idx="1">
                  <c:v>0.7278</c:v>
                </c:pt>
                <c:pt idx="2">
                  <c:v>0.72060000000000002</c:v>
                </c:pt>
                <c:pt idx="3">
                  <c:v>0.84630000000000005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D-48E5-95BD-BA84559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16671"/>
        <c:axId val="1185514175"/>
      </c:scatterChart>
      <c:valAx>
        <c:axId val="2492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Throttle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4831"/>
        <c:crosses val="autoZero"/>
        <c:crossBetween val="midCat"/>
      </c:valAx>
      <c:valAx>
        <c:axId val="2492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c1 [m/s^2]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9823"/>
        <c:crosses val="autoZero"/>
        <c:crossBetween val="midCat"/>
      </c:valAx>
      <c:valAx>
        <c:axId val="1185514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c2 [s^-1]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16671"/>
        <c:crosses val="max"/>
        <c:crossBetween val="midCat"/>
      </c:valAx>
      <c:valAx>
        <c:axId val="1185516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51417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Velocity-time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Stopping!$B$1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Stopping!$A$2:$A$115</c:f>
              <c:numCache>
                <c:formatCode>General</c:formatCode>
                <c:ptCount val="11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28.22</c:v>
                </c:pt>
              </c:numCache>
            </c:numRef>
          </c:xVal>
          <c:yVal>
            <c:numRef>
              <c:f>Stopping!$B$2:$B$115</c:f>
              <c:numCache>
                <c:formatCode>General</c:formatCode>
                <c:ptCount val="114"/>
                <c:pt idx="0">
                  <c:v>25</c:v>
                </c:pt>
                <c:pt idx="1">
                  <c:v>22.718401231476935</c:v>
                </c:pt>
                <c:pt idx="2">
                  <c:v>20.645030180574906</c:v>
                </c:pt>
                <c:pt idx="3">
                  <c:v>18.760883163130057</c:v>
                </c:pt>
                <c:pt idx="4">
                  <c:v>17.048690846273949</c:v>
                </c:pt>
                <c:pt idx="5">
                  <c:v>15.492759964682385</c:v>
                </c:pt>
                <c:pt idx="6">
                  <c:v>14.078829482424673</c:v>
                </c:pt>
                <c:pt idx="7">
                  <c:v>12.793939882050818</c:v>
                </c:pt>
                <c:pt idx="8">
                  <c:v>11.626314382873007</c:v>
                </c:pt>
                <c:pt idx="9">
                  <c:v>10.565250999736005</c:v>
                </c:pt>
                <c:pt idx="10">
                  <c:v>9.6010244529306146</c:v>
                </c:pt>
                <c:pt idx="11">
                  <c:v>8.7247970301959619</c:v>
                </c:pt>
                <c:pt idx="12">
                  <c:v>7.9285375838076098</c:v>
                </c:pt>
                <c:pt idx="13">
                  <c:v>7.2049479203114384</c:v>
                </c:pt>
                <c:pt idx="14">
                  <c:v>6.5473959082212225</c:v>
                </c:pt>
                <c:pt idx="15">
                  <c:v>5.9498546905720024</c:v>
                </c:pt>
                <c:pt idx="16">
                  <c:v>5.406847445175992</c:v>
                </c:pt>
                <c:pt idx="17">
                  <c:v>4.913397186275767</c:v>
                </c:pt>
                <c:pt idx="18">
                  <c:v>4.4649811474969079</c:v>
                </c:pt>
                <c:pt idx="19">
                  <c:v>4.0574893279926023</c:v>
                </c:pt>
                <c:pt idx="20">
                  <c:v>3.6871868218308661</c:v>
                </c:pt>
                <c:pt idx="21">
                  <c:v>3.350679585350715</c:v>
                </c:pt>
                <c:pt idx="22">
                  <c:v>3.0448833287246524</c:v>
                </c:pt>
                <c:pt idx="23">
                  <c:v>2.7669952466000693</c:v>
                </c:pt>
                <c:pt idx="24">
                  <c:v>2.5144683287139937</c:v>
                </c:pt>
                <c:pt idx="25">
                  <c:v>2.2849880150226296</c:v>
                </c:pt>
                <c:pt idx="26">
                  <c:v>2.0764509813760057</c:v>
                </c:pt>
                <c:pt idx="27">
                  <c:v>1.8869458612957655</c:v>
                </c:pt>
                <c:pt idx="28">
                  <c:v>1.7147357271596808</c:v>
                </c:pt>
                <c:pt idx="29">
                  <c:v>1.5582421702224796</c:v>
                </c:pt>
                <c:pt idx="30">
                  <c:v>1.4160308335568668</c:v>
                </c:pt>
                <c:pt idx="31">
                  <c:v>1.2867982653155052</c:v>
                </c:pt>
                <c:pt idx="32">
                  <c:v>1.1693599718162462</c:v>
                </c:pt>
                <c:pt idx="33">
                  <c:v>1.0626395609500017</c:v>
                </c:pt>
                <c:pt idx="34">
                  <c:v>0.96565887640410508</c:v>
                </c:pt>
                <c:pt idx="35">
                  <c:v>0.87752903227542611</c:v>
                </c:pt>
                <c:pt idx="36">
                  <c:v>0.79744226590011213</c:v>
                </c:pt>
                <c:pt idx="37">
                  <c:v>0.72466453422627453</c:v>
                </c:pt>
                <c:pt idx="38">
                  <c:v>0.6585287858709542</c:v>
                </c:pt>
                <c:pt idx="39">
                  <c:v>0.59842884719574785</c:v>
                </c:pt>
                <c:pt idx="40">
                  <c:v>0.54381386636332796</c:v>
                </c:pt>
                <c:pt idx="41">
                  <c:v>0.4941832644513145</c:v>
                </c:pt>
                <c:pt idx="42">
                  <c:v>0.4490821473474414</c:v>
                </c:pt>
                <c:pt idx="43">
                  <c:v>0.40809713637329675</c:v>
                </c:pt>
                <c:pt idx="44">
                  <c:v>0.3708525794218126</c:v>
                </c:pt>
                <c:pt idx="45">
                  <c:v>0.33700710788131621</c:v>
                </c:pt>
                <c:pt idx="46">
                  <c:v>0.30625050778829499</c:v>
                </c:pt>
                <c:pt idx="47">
                  <c:v>0.27830087653112151</c:v>
                </c:pt>
                <c:pt idx="48">
                  <c:v>0.25290203904422964</c:v>
                </c:pt>
                <c:pt idx="49">
                  <c:v>0.22982119981061816</c:v>
                </c:pt>
                <c:pt idx="50">
                  <c:v>0.20884680915188217</c:v>
                </c:pt>
                <c:pt idx="51">
                  <c:v>0.18978662424904591</c:v>
                </c:pt>
                <c:pt idx="52">
                  <c:v>0.17246594712229499</c:v>
                </c:pt>
                <c:pt idx="53">
                  <c:v>0.15672602341963929</c:v>
                </c:pt>
                <c:pt idx="54">
                  <c:v>0.14242258733844865</c:v>
                </c:pt>
                <c:pt idx="55">
                  <c:v>0.12942453934319773</c:v>
                </c:pt>
                <c:pt idx="56">
                  <c:v>0.11761274455991352</c:v>
                </c:pt>
                <c:pt idx="57">
                  <c:v>0.10687894083389286</c:v>
                </c:pt>
                <c:pt idx="58">
                  <c:v>9.7124746442386473E-2</c:v>
                </c:pt>
                <c:pt idx="59">
                  <c:v>8.8260758367343914E-2</c:v>
                </c:pt>
                <c:pt idx="60">
                  <c:v>8.0205732863350171E-2</c:v>
                </c:pt>
                <c:pt idx="61">
                  <c:v>7.2885840810169786E-2</c:v>
                </c:pt>
                <c:pt idx="62">
                  <c:v>6.6233991024759714E-2</c:v>
                </c:pt>
                <c:pt idx="63">
                  <c:v>6.0189215330501332E-2</c:v>
                </c:pt>
                <c:pt idx="64">
                  <c:v>5.4696109747443669E-2</c:v>
                </c:pt>
                <c:pt idx="65">
                  <c:v>4.9704326681732872E-2</c:v>
                </c:pt>
                <c:pt idx="66">
                  <c:v>4.5168113459840474E-2</c:v>
                </c:pt>
                <c:pt idx="67">
                  <c:v>4.104589297798119E-2</c:v>
                </c:pt>
                <c:pt idx="68">
                  <c:v>3.7299882623121533E-2</c:v>
                </c:pt>
                <c:pt idx="69">
                  <c:v>3.389574797276277E-2</c:v>
                </c:pt>
                <c:pt idx="70">
                  <c:v>3.080228809944982E-2</c:v>
                </c:pt>
                <c:pt idx="71">
                  <c:v>2.7991149595633924E-2</c:v>
                </c:pt>
                <c:pt idx="72">
                  <c:v>2.5436566697756194E-2</c:v>
                </c:pt>
                <c:pt idx="73">
                  <c:v>2.311512512763398E-2</c:v>
                </c:pt>
                <c:pt idx="74">
                  <c:v>2.1005547486615331E-2</c:v>
                </c:pt>
                <c:pt idx="75">
                  <c:v>1.9088498235510759E-2</c:v>
                </c:pt>
                <c:pt idx="76">
                  <c:v>1.7346406472826918E-2</c:v>
                </c:pt>
                <c:pt idx="77">
                  <c:v>1.5763304886958821E-2</c:v>
                </c:pt>
                <c:pt idx="78">
                  <c:v>1.4324683406241266E-2</c:v>
                </c:pt>
                <c:pt idx="79">
                  <c:v>1.3017356205474751E-2</c:v>
                </c:pt>
                <c:pt idx="80">
                  <c:v>1.182934084996126E-2</c:v>
                </c:pt>
                <c:pt idx="81">
                  <c:v>1.0749748469332812E-2</c:v>
                </c:pt>
                <c:pt idx="82">
                  <c:v>9.768683954550314E-3</c:v>
                </c:pt>
                <c:pt idx="83">
                  <c:v>8.877155263318592E-3</c:v>
                </c:pt>
                <c:pt idx="84">
                  <c:v>8.0669910026475618E-3</c:v>
                </c:pt>
                <c:pt idx="85">
                  <c:v>7.3307655331544689E-3</c:v>
                </c:pt>
                <c:pt idx="86">
                  <c:v>6.6617309086434056E-3</c:v>
                </c:pt>
                <c:pt idx="87">
                  <c:v>6.0537550271476922E-3</c:v>
                </c:pt>
                <c:pt idx="88">
                  <c:v>5.5012654265524721E-3</c:v>
                </c:pt>
                <c:pt idx="89">
                  <c:v>4.9991982096508469E-3</c:v>
                </c:pt>
                <c:pt idx="90">
                  <c:v>4.5429516305011634E-3</c:v>
                </c:pt>
                <c:pt idx="91">
                  <c:v>4.1283439166767107E-3</c:v>
                </c:pt>
                <c:pt idx="92">
                  <c:v>3.7515749408235399E-3</c:v>
                </c:pt>
                <c:pt idx="93">
                  <c:v>3.4091913902233404E-3</c:v>
                </c:pt>
                <c:pt idx="94">
                  <c:v>3.0980551151196197E-3</c:v>
                </c:pt>
                <c:pt idx="95">
                  <c:v>2.8153143657006791E-3</c:v>
                </c:pt>
                <c:pt idx="96">
                  <c:v>2.5583776541091606E-3</c:v>
                </c:pt>
                <c:pt idx="97">
                  <c:v>2.324890001907865E-3</c:v>
                </c:pt>
                <c:pt idx="98">
                  <c:v>2.112711355295682E-3</c:v>
                </c:pt>
                <c:pt idx="99">
                  <c:v>1.9198969702361888E-3</c:v>
                </c:pt>
                <c:pt idx="100">
                  <c:v>1.7446795877169067E-3</c:v>
                </c:pt>
                <c:pt idx="101">
                  <c:v>1.5854532357648177E-3</c:v>
                </c:pt>
                <c:pt idx="102">
                  <c:v>1.440758509753941E-3</c:v>
                </c:pt>
                <c:pt idx="103">
                  <c:v>1.3092691960901923E-3</c:v>
                </c:pt>
                <c:pt idx="104">
                  <c:v>1.1897801166716095E-3</c:v>
                </c:pt>
                <c:pt idx="105">
                  <c:v>1.0811960827111626E-3</c:v>
                </c:pt>
                <c:pt idx="106">
                  <c:v>9.8252185667733246E-4</c:v>
                </c:pt>
                <c:pt idx="107">
                  <c:v>8.9285303034765254E-4</c:v>
                </c:pt>
                <c:pt idx="108">
                  <c:v>8.1136773536712083E-4</c:v>
                </c:pt>
                <c:pt idx="109">
                  <c:v>7.3731911033380194E-4</c:v>
                </c:pt>
                <c:pt idx="110">
                  <c:v>6.7002845536795691E-4</c:v>
                </c:pt>
                <c:pt idx="111">
                  <c:v>6.0887901142223924E-4</c:v>
                </c:pt>
                <c:pt idx="112">
                  <c:v>5.5331030731661833E-4</c:v>
                </c:pt>
                <c:pt idx="113">
                  <c:v>5.0887269684099653E-4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8-4120-996C-BE309498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1487"/>
        <c:axId val="249241903"/>
      </c:scatterChart>
      <c:scatterChart>
        <c:scatterStyle val="lineMarker"/>
        <c:varyColors val="0"/>
        <c:ser>
          <c:idx val="1"/>
          <c:order val="1"/>
          <c:tx>
            <c:strRef>
              <c:f>Stopping!$C$1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Stopping!$A$2:$A$115</c:f>
              <c:numCache>
                <c:formatCode>General</c:formatCode>
                <c:ptCount val="11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28.22</c:v>
                </c:pt>
              </c:numCache>
            </c:numRef>
          </c:xVal>
          <c:yVal>
            <c:numRef>
              <c:f>Stopping!$C$2:$C$115</c:f>
              <c:numCache>
                <c:formatCode>General</c:formatCode>
                <c:ptCount val="114"/>
                <c:pt idx="0">
                  <c:v>9.1263950740922635</c:v>
                </c:pt>
                <c:pt idx="1">
                  <c:v>8.2934842036081093</c:v>
                </c:pt>
                <c:pt idx="2">
                  <c:v>7.5365880697793983</c:v>
                </c:pt>
                <c:pt idx="3">
                  <c:v>6.8487692674244256</c:v>
                </c:pt>
                <c:pt idx="4">
                  <c:v>6.2237235263662578</c:v>
                </c:pt>
                <c:pt idx="5">
                  <c:v>5.6557219290308458</c:v>
                </c:pt>
                <c:pt idx="6">
                  <c:v>5.1395584014954192</c:v>
                </c:pt>
                <c:pt idx="7">
                  <c:v>4.6705019967112458</c:v>
                </c:pt>
                <c:pt idx="8">
                  <c:v>4.2442535325480097</c:v>
                </c:pt>
                <c:pt idx="9">
                  <c:v>3.8569061872215618</c:v>
                </c:pt>
                <c:pt idx="10">
                  <c:v>3.5049096909386135</c:v>
                </c:pt>
                <c:pt idx="11">
                  <c:v>3.1850377855534098</c:v>
                </c:pt>
                <c:pt idx="12">
                  <c:v>2.8943586539846859</c:v>
                </c:pt>
                <c:pt idx="13">
                  <c:v>2.6302080483608643</c:v>
                </c:pt>
                <c:pt idx="14">
                  <c:v>2.3901648705968803</c:v>
                </c:pt>
                <c:pt idx="15">
                  <c:v>2.172028981584043</c:v>
                </c:pt>
                <c:pt idx="16">
                  <c:v>1.9738010356009006</c:v>
                </c:pt>
                <c:pt idx="17">
                  <c:v>1.793664155115438</c:v>
                </c:pt>
                <c:pt idx="18">
                  <c:v>1.6299672780172241</c:v>
                </c:pt>
                <c:pt idx="19">
                  <c:v>1.4812100246469446</c:v>
                </c:pt>
                <c:pt idx="20">
                  <c:v>1.346028945920605</c:v>
                </c:pt>
                <c:pt idx="21">
                  <c:v>1.223185026504251</c:v>
                </c:pt>
                <c:pt idx="22">
                  <c:v>1.1115523284983329</c:v>
                </c:pt>
                <c:pt idx="23">
                  <c:v>1.0101076715443034</c:v>
                </c:pt>
                <c:pt idx="24">
                  <c:v>0.91792125476545594</c:v>
                </c:pt>
                <c:pt idx="25">
                  <c:v>0.8341481345864955</c:v>
                </c:pt>
                <c:pt idx="26">
                  <c:v>0.75802048032096103</c:v>
                </c:pt>
                <c:pt idx="27">
                  <c:v>0.6888405365443383</c:v>
                </c:pt>
                <c:pt idx="28">
                  <c:v>0.62597422774880507</c:v>
                </c:pt>
                <c:pt idx="29">
                  <c:v>0.56884534666245101</c:v>
                </c:pt>
                <c:pt idx="30">
                  <c:v>0.51693027296544602</c:v>
                </c:pt>
                <c:pt idx="31">
                  <c:v>0.46975317399703587</c:v>
                </c:pt>
                <c:pt idx="32">
                  <c:v>0.42688164346497831</c:v>
                </c:pt>
                <c:pt idx="33">
                  <c:v>0.38792273818358647</c:v>
                </c:pt>
                <c:pt idx="34">
                  <c:v>0.35251937651471582</c:v>
                </c:pt>
                <c:pt idx="35">
                  <c:v>0.32034706550125602</c:v>
                </c:pt>
                <c:pt idx="36">
                  <c:v>0.29111092669535027</c:v>
                </c:pt>
                <c:pt idx="37">
                  <c:v>0.26454299342128146</c:v>
                </c:pt>
                <c:pt idx="38">
                  <c:v>0.24039975470082542</c:v>
                </c:pt>
                <c:pt idx="39">
                  <c:v>0.21845992332967942</c:v>
                </c:pt>
                <c:pt idx="40">
                  <c:v>0.19852240764805379</c:v>
                </c:pt>
                <c:pt idx="41">
                  <c:v>0.18040446841549246</c:v>
                </c:pt>
                <c:pt idx="42">
                  <c:v>0.16394004389657862</c:v>
                </c:pt>
                <c:pt idx="43">
                  <c:v>0.14897822780593659</c:v>
                </c:pt>
                <c:pt idx="44">
                  <c:v>0.13538188616198563</c:v>
                </c:pt>
                <c:pt idx="45">
                  <c:v>0.12302640037208498</c:v>
                </c:pt>
                <c:pt idx="46">
                  <c:v>0.111798525028694</c:v>
                </c:pt>
                <c:pt idx="47">
                  <c:v>0.10159534994756747</c:v>
                </c:pt>
                <c:pt idx="48">
                  <c:v>9.2323356934445877E-2</c:v>
                </c:pt>
                <c:pt idx="49">
                  <c:v>8.3897562634943981E-2</c:v>
                </c:pt>
                <c:pt idx="50">
                  <c:v>7.6240739611344976E-2</c:v>
                </c:pt>
                <c:pt idx="51">
                  <c:v>6.9282708507003674E-2</c:v>
                </c:pt>
                <c:pt idx="52">
                  <c:v>6.2959694810622788E-2</c:v>
                </c:pt>
                <c:pt idx="53">
                  <c:v>5.7213744324762589E-2</c:v>
                </c:pt>
                <c:pt idx="54">
                  <c:v>5.1992191981003716E-2</c:v>
                </c:pt>
                <c:pt idx="55">
                  <c:v>4.7247179133136807E-2</c:v>
                </c:pt>
                <c:pt idx="56">
                  <c:v>4.2935214904082662E-2</c:v>
                </c:pt>
                <c:pt idx="57">
                  <c:v>3.9016777566025534E-2</c:v>
                </c:pt>
                <c:pt idx="58">
                  <c:v>3.5455952300170242E-2</c:v>
                </c:pt>
                <c:pt idx="59">
                  <c:v>3.2220102015975E-2</c:v>
                </c:pt>
                <c:pt idx="60">
                  <c:v>2.9279568212721561E-2</c:v>
                </c:pt>
                <c:pt idx="61">
                  <c:v>2.6607399141640259E-2</c:v>
                </c:pt>
                <c:pt idx="62">
                  <c:v>2.4179102777033532E-2</c:v>
                </c:pt>
                <c:pt idx="63">
                  <c:v>2.1972422332230637E-2</c:v>
                </c:pt>
                <c:pt idx="64">
                  <c:v>1.996713226284319E-2</c:v>
                </c:pt>
                <c:pt idx="65">
                  <c:v>1.8144852887569583E-2</c:v>
                </c:pt>
                <c:pt idx="66">
                  <c:v>1.6488881927437145E-2</c:v>
                </c:pt>
                <c:pt idx="67">
                  <c:v>1.4984041419438631E-2</c:v>
                </c:pt>
                <c:pt idx="68">
                  <c:v>1.361653860143504E-2</c:v>
                </c:pt>
                <c:pt idx="69">
                  <c:v>1.23738394932518E-2</c:v>
                </c:pt>
                <c:pt idx="70">
                  <c:v>1.1244554015263584E-2</c:v>
                </c:pt>
                <c:pt idx="71">
                  <c:v>1.0218331591510924E-2</c:v>
                </c:pt>
                <c:pt idx="72">
                  <c:v>9.2857662804888587E-3</c:v>
                </c:pt>
                <c:pt idx="73">
                  <c:v>8.4383105640746022E-3</c:v>
                </c:pt>
                <c:pt idx="74">
                  <c:v>7.668197004418292E-3</c:v>
                </c:pt>
                <c:pt idx="75">
                  <c:v>6.9683670507353704E-3</c:v>
                </c:pt>
                <c:pt idx="76">
                  <c:v>6.3324063434723899E-3</c:v>
                </c:pt>
                <c:pt idx="77">
                  <c:v>5.7544859228702196E-3</c:v>
                </c:pt>
                <c:pt idx="78">
                  <c:v>5.2293088030660592E-3</c:v>
                </c:pt>
                <c:pt idx="79">
                  <c:v>4.7520614220539648E-3</c:v>
                </c:pt>
                <c:pt idx="80">
                  <c:v>4.3183695225137934E-3</c:v>
                </c:pt>
                <c:pt idx="81">
                  <c:v>3.9242580591299933E-3</c:v>
                </c:pt>
                <c:pt idx="82">
                  <c:v>3.5661147649268849E-3</c:v>
                </c:pt>
                <c:pt idx="83">
                  <c:v>3.2406570426841206E-3</c:v>
                </c:pt>
                <c:pt idx="84">
                  <c:v>2.944901877972373E-3</c:v>
                </c:pt>
                <c:pt idx="85">
                  <c:v>2.6761384980442519E-3</c:v>
                </c:pt>
                <c:pt idx="86">
                  <c:v>2.4319035259828545E-3</c:v>
                </c:pt>
                <c:pt idx="87">
                  <c:v>2.2099584023808792E-3</c:v>
                </c:pt>
                <c:pt idx="88">
                  <c:v>2.0082688676065024E-3</c:v>
                </c:pt>
                <c:pt idx="89">
                  <c:v>1.8249863165987342E-3</c:v>
                </c:pt>
                <c:pt idx="90">
                  <c:v>1.6584308552978094E-3</c:v>
                </c:pt>
                <c:pt idx="91">
                  <c:v>1.5070759034126839E-3</c:v>
                </c:pt>
                <c:pt idx="92">
                  <c:v>1.3695342024007972E-3</c:v>
                </c:pt>
                <c:pt idx="93">
                  <c:v>1.244545100414882E-3</c:v>
                </c:pt>
                <c:pt idx="94">
                  <c:v>1.1309629976757616E-3</c:v>
                </c:pt>
                <c:pt idx="95">
                  <c:v>1.0277468463660746E-3</c:v>
                </c:pt>
                <c:pt idx="96">
                  <c:v>9.3395060880518261E-4</c:v>
                </c:pt>
                <c:pt idx="97">
                  <c:v>8.4871458644873168E-4</c:v>
                </c:pt>
                <c:pt idx="98">
                  <c:v>7.7125754023797211E-4</c:v>
                </c:pt>
                <c:pt idx="99">
                  <c:v>7.0086953007712858E-4</c:v>
                </c:pt>
                <c:pt idx="100">
                  <c:v>6.3690540780835599E-4</c:v>
                </c:pt>
                <c:pt idx="101">
                  <c:v>5.7877890404350689E-4</c:v>
                </c:pt>
                <c:pt idx="102">
                  <c:v>5.2595725465499508E-4</c:v>
                </c:pt>
                <c:pt idx="103">
                  <c:v>4.7795631767433077E-4</c:v>
                </c:pt>
                <c:pt idx="104">
                  <c:v>4.3433613584178786E-4</c:v>
                </c:pt>
                <c:pt idx="105">
                  <c:v>3.9469690413532026E-4</c:v>
                </c:pt>
                <c:pt idx="106">
                  <c:v>3.5867530531871967E-4</c:v>
                </c:pt>
                <c:pt idx="107">
                  <c:v>3.2594117992212668E-4</c:v>
                </c:pt>
                <c:pt idx="108">
                  <c:v>2.9619450013327551E-4</c:v>
                </c:pt>
                <c:pt idx="109">
                  <c:v>2.6916261986338001E-4</c:v>
                </c:pt>
                <c:pt idx="110">
                  <c:v>2.4459777578287082E-4</c:v>
                </c:pt>
                <c:pt idx="111">
                  <c:v>2.2227481642248366E-4</c:v>
                </c:pt>
                <c:pt idx="112">
                  <c:v>2.0198913852555449E-4</c:v>
                </c:pt>
                <c:pt idx="113">
                  <c:v>1.8576693095158866E-4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8-4120-996C-BE309498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98559"/>
        <c:axId val="906896479"/>
      </c:scatterChart>
      <c:valAx>
        <c:axId val="2492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[s]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41903"/>
        <c:crosses val="autoZero"/>
        <c:crossBetween val="midCat"/>
      </c:valAx>
      <c:valAx>
        <c:axId val="2492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41487"/>
        <c:crosses val="autoZero"/>
        <c:crossBetween val="midCat"/>
      </c:valAx>
      <c:valAx>
        <c:axId val="9068964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Acceleration [m/s^2]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98559"/>
        <c:crosses val="max"/>
        <c:crossBetween val="midCat"/>
      </c:valAx>
      <c:valAx>
        <c:axId val="906898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689647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'T=0.5'!$E$1</c:f>
              <c:strCache>
                <c:ptCount val="1"/>
                <c:pt idx="0">
                  <c:v>v [m/s]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'T=0.5'!$A$2:$A$82</c:f>
              <c:numCache>
                <c:formatCode>General</c:formatCode>
                <c:ptCount val="81"/>
                <c:pt idx="0">
                  <c:v>0</c:v>
                </c:pt>
                <c:pt idx="1">
                  <c:v>0.4</c:v>
                </c:pt>
                <c:pt idx="2">
                  <c:v>0.79400000000000004</c:v>
                </c:pt>
                <c:pt idx="3">
                  <c:v>1.1879999999999999</c:v>
                </c:pt>
                <c:pt idx="4">
                  <c:v>1.5880000000000001</c:v>
                </c:pt>
                <c:pt idx="5">
                  <c:v>1.98</c:v>
                </c:pt>
                <c:pt idx="6">
                  <c:v>2.38</c:v>
                </c:pt>
                <c:pt idx="7">
                  <c:v>2.7639999999999998</c:v>
                </c:pt>
                <c:pt idx="8">
                  <c:v>3.1640000000000001</c:v>
                </c:pt>
                <c:pt idx="9">
                  <c:v>3.5510000000000002</c:v>
                </c:pt>
                <c:pt idx="10">
                  <c:v>3.9420000000000002</c:v>
                </c:pt>
                <c:pt idx="11">
                  <c:v>4.335</c:v>
                </c:pt>
                <c:pt idx="12">
                  <c:v>4.7350000000000003</c:v>
                </c:pt>
                <c:pt idx="13">
                  <c:v>5.1269999999999998</c:v>
                </c:pt>
                <c:pt idx="14">
                  <c:v>5.5149999999999997</c:v>
                </c:pt>
                <c:pt idx="15">
                  <c:v>5.9080000000000004</c:v>
                </c:pt>
                <c:pt idx="16">
                  <c:v>6.2990000000000004</c:v>
                </c:pt>
                <c:pt idx="17">
                  <c:v>6.6909999999999998</c:v>
                </c:pt>
                <c:pt idx="18">
                  <c:v>7.0839999999999996</c:v>
                </c:pt>
                <c:pt idx="19">
                  <c:v>7.4820000000000002</c:v>
                </c:pt>
                <c:pt idx="20">
                  <c:v>7.8620000000000001</c:v>
                </c:pt>
                <c:pt idx="21">
                  <c:v>8.2530000000000001</c:v>
                </c:pt>
                <c:pt idx="22">
                  <c:v>8.6519999999999992</c:v>
                </c:pt>
                <c:pt idx="23">
                  <c:v>9.0310000000000006</c:v>
                </c:pt>
                <c:pt idx="24">
                  <c:v>9.423</c:v>
                </c:pt>
                <c:pt idx="25">
                  <c:v>9.8000000000000007</c:v>
                </c:pt>
                <c:pt idx="26">
                  <c:v>10.183999999999999</c:v>
                </c:pt>
                <c:pt idx="27">
                  <c:v>10.573</c:v>
                </c:pt>
                <c:pt idx="28">
                  <c:v>10.949</c:v>
                </c:pt>
                <c:pt idx="29">
                  <c:v>11.34</c:v>
                </c:pt>
                <c:pt idx="30">
                  <c:v>11.722</c:v>
                </c:pt>
                <c:pt idx="31">
                  <c:v>12.106999999999999</c:v>
                </c:pt>
                <c:pt idx="32">
                  <c:v>12.484</c:v>
                </c:pt>
                <c:pt idx="33">
                  <c:v>12.869</c:v>
                </c:pt>
                <c:pt idx="34">
                  <c:v>13.253</c:v>
                </c:pt>
                <c:pt idx="35">
                  <c:v>13.646000000000001</c:v>
                </c:pt>
                <c:pt idx="36">
                  <c:v>14.026999999999999</c:v>
                </c:pt>
                <c:pt idx="37">
                  <c:v>14.42</c:v>
                </c:pt>
                <c:pt idx="38">
                  <c:v>14.81</c:v>
                </c:pt>
                <c:pt idx="39">
                  <c:v>15.186999999999999</c:v>
                </c:pt>
                <c:pt idx="40">
                  <c:v>15.576000000000001</c:v>
                </c:pt>
                <c:pt idx="41">
                  <c:v>15.958</c:v>
                </c:pt>
                <c:pt idx="42">
                  <c:v>16.338000000000001</c:v>
                </c:pt>
                <c:pt idx="43">
                  <c:v>16.716999999999999</c:v>
                </c:pt>
                <c:pt idx="44">
                  <c:v>17.100000000000001</c:v>
                </c:pt>
                <c:pt idx="45">
                  <c:v>17.475000000000001</c:v>
                </c:pt>
                <c:pt idx="46">
                  <c:v>17.86</c:v>
                </c:pt>
                <c:pt idx="47">
                  <c:v>18.227</c:v>
                </c:pt>
                <c:pt idx="48">
                  <c:v>18.611999999999998</c:v>
                </c:pt>
                <c:pt idx="49">
                  <c:v>18.983000000000001</c:v>
                </c:pt>
                <c:pt idx="50">
                  <c:v>19.376000000000001</c:v>
                </c:pt>
                <c:pt idx="51">
                  <c:v>19.736000000000001</c:v>
                </c:pt>
                <c:pt idx="52">
                  <c:v>20.111999999999998</c:v>
                </c:pt>
                <c:pt idx="53">
                  <c:v>20.492000000000001</c:v>
                </c:pt>
                <c:pt idx="54">
                  <c:v>20.861000000000001</c:v>
                </c:pt>
                <c:pt idx="55">
                  <c:v>21.236999999999998</c:v>
                </c:pt>
                <c:pt idx="56">
                  <c:v>21.611000000000001</c:v>
                </c:pt>
                <c:pt idx="57">
                  <c:v>21.981000000000002</c:v>
                </c:pt>
                <c:pt idx="58">
                  <c:v>22.369</c:v>
                </c:pt>
                <c:pt idx="59">
                  <c:v>22.733000000000001</c:v>
                </c:pt>
                <c:pt idx="60">
                  <c:v>23.11</c:v>
                </c:pt>
                <c:pt idx="61">
                  <c:v>23.478000000000002</c:v>
                </c:pt>
                <c:pt idx="62">
                  <c:v>23.859000000000002</c:v>
                </c:pt>
                <c:pt idx="63">
                  <c:v>24.222000000000001</c:v>
                </c:pt>
                <c:pt idx="64">
                  <c:v>24.602</c:v>
                </c:pt>
                <c:pt idx="65">
                  <c:v>24.978999999999999</c:v>
                </c:pt>
                <c:pt idx="66">
                  <c:v>25.347000000000001</c:v>
                </c:pt>
                <c:pt idx="67">
                  <c:v>25.716999999999999</c:v>
                </c:pt>
                <c:pt idx="68">
                  <c:v>26.09</c:v>
                </c:pt>
                <c:pt idx="69">
                  <c:v>26.465</c:v>
                </c:pt>
                <c:pt idx="70">
                  <c:v>26.841999999999999</c:v>
                </c:pt>
                <c:pt idx="71">
                  <c:v>27.218</c:v>
                </c:pt>
                <c:pt idx="72">
                  <c:v>27.588000000000001</c:v>
                </c:pt>
                <c:pt idx="73">
                  <c:v>27.972000000000001</c:v>
                </c:pt>
                <c:pt idx="74">
                  <c:v>28.367999999999999</c:v>
                </c:pt>
                <c:pt idx="75">
                  <c:v>28.736999999999998</c:v>
                </c:pt>
                <c:pt idx="76">
                  <c:v>29.137</c:v>
                </c:pt>
                <c:pt idx="77">
                  <c:v>29.536999999999999</c:v>
                </c:pt>
                <c:pt idx="78">
                  <c:v>29.904</c:v>
                </c:pt>
                <c:pt idx="79">
                  <c:v>30.276</c:v>
                </c:pt>
                <c:pt idx="80">
                  <c:v>30.657</c:v>
                </c:pt>
              </c:numCache>
            </c:numRef>
          </c:xVal>
          <c:yVal>
            <c:numRef>
              <c:f>'T=0.5'!$E$2:$E$82</c:f>
              <c:numCache>
                <c:formatCode>General</c:formatCode>
                <c:ptCount val="81"/>
                <c:pt idx="0">
                  <c:v>0.46433156728744501</c:v>
                </c:pt>
                <c:pt idx="1">
                  <c:v>0.76989012956619196</c:v>
                </c:pt>
                <c:pt idx="2">
                  <c:v>0.982710421085357</c:v>
                </c:pt>
                <c:pt idx="3">
                  <c:v>1.16158103942871</c:v>
                </c:pt>
                <c:pt idx="4">
                  <c:v>1.32096755504608</c:v>
                </c:pt>
                <c:pt idx="5">
                  <c:v>1.5009402036666799</c:v>
                </c:pt>
                <c:pt idx="6">
                  <c:v>1.68742716312408</c:v>
                </c:pt>
                <c:pt idx="7">
                  <c:v>1.8716468811035101</c:v>
                </c:pt>
                <c:pt idx="8">
                  <c:v>2.0513944625854399</c:v>
                </c:pt>
                <c:pt idx="9">
                  <c:v>2.2256877422332701</c:v>
                </c:pt>
                <c:pt idx="10">
                  <c:v>2.3696072101593</c:v>
                </c:pt>
                <c:pt idx="11">
                  <c:v>2.4929723739624001</c:v>
                </c:pt>
                <c:pt idx="12">
                  <c:v>2.6049523353576598</c:v>
                </c:pt>
                <c:pt idx="13">
                  <c:v>2.7094380855560298</c:v>
                </c:pt>
                <c:pt idx="14">
                  <c:v>2.8081212043762198</c:v>
                </c:pt>
                <c:pt idx="15">
                  <c:v>2.90182209014892</c:v>
                </c:pt>
                <c:pt idx="16">
                  <c:v>2.9909968376159601</c:v>
                </c:pt>
                <c:pt idx="17">
                  <c:v>3.07594394683837</c:v>
                </c:pt>
                <c:pt idx="18">
                  <c:v>3.1568844318389799</c:v>
                </c:pt>
                <c:pt idx="19">
                  <c:v>3.23401546478271</c:v>
                </c:pt>
                <c:pt idx="20">
                  <c:v>3.3075141906738201</c:v>
                </c:pt>
                <c:pt idx="21">
                  <c:v>3.3775451183318999</c:v>
                </c:pt>
                <c:pt idx="22">
                  <c:v>3.4442665576934801</c:v>
                </c:pt>
                <c:pt idx="23">
                  <c:v>3.50782918930053</c:v>
                </c:pt>
                <c:pt idx="24">
                  <c:v>3.56837725639343</c:v>
                </c:pt>
                <c:pt idx="25">
                  <c:v>3.62605547904968</c:v>
                </c:pt>
                <c:pt idx="26">
                  <c:v>3.6809954643249498</c:v>
                </c:pt>
                <c:pt idx="27">
                  <c:v>3.7333238124847399</c:v>
                </c:pt>
                <c:pt idx="28">
                  <c:v>3.78316307067871</c:v>
                </c:pt>
                <c:pt idx="29">
                  <c:v>3.83063292503356</c:v>
                </c:pt>
                <c:pt idx="30">
                  <c:v>3.8758070468902499</c:v>
                </c:pt>
                <c:pt idx="31">
                  <c:v>3.9185016155242902</c:v>
                </c:pt>
                <c:pt idx="32">
                  <c:v>3.9585821628570499</c:v>
                </c:pt>
                <c:pt idx="33">
                  <c:v>3.9960882663726802</c:v>
                </c:pt>
                <c:pt idx="34">
                  <c:v>4.0311264991760201</c:v>
                </c:pt>
                <c:pt idx="35">
                  <c:v>4.0638294219970703</c:v>
                </c:pt>
                <c:pt idx="36">
                  <c:v>4.0943403244018501</c:v>
                </c:pt>
                <c:pt idx="37">
                  <c:v>4.1227993965148899</c:v>
                </c:pt>
                <c:pt idx="38">
                  <c:v>4.1493449211120597</c:v>
                </c:pt>
                <c:pt idx="39">
                  <c:v>4.1740989685058496</c:v>
                </c:pt>
                <c:pt idx="40">
                  <c:v>4.1971840858459402</c:v>
                </c:pt>
                <c:pt idx="41">
                  <c:v>4.2187123298645002</c:v>
                </c:pt>
                <c:pt idx="42">
                  <c:v>4.2387890815734801</c:v>
                </c:pt>
                <c:pt idx="43">
                  <c:v>4.2575149536132804</c:v>
                </c:pt>
                <c:pt idx="44">
                  <c:v>4.2749762535095197</c:v>
                </c:pt>
                <c:pt idx="45">
                  <c:v>4.2912583351135201</c:v>
                </c:pt>
                <c:pt idx="46">
                  <c:v>4.3064422607421804</c:v>
                </c:pt>
                <c:pt idx="47">
                  <c:v>4.3206024169921804</c:v>
                </c:pt>
                <c:pt idx="48">
                  <c:v>4.3338065147399902</c:v>
                </c:pt>
                <c:pt idx="49">
                  <c:v>4.3461189270019496</c:v>
                </c:pt>
                <c:pt idx="50">
                  <c:v>4.3576016426086399</c:v>
                </c:pt>
                <c:pt idx="51">
                  <c:v>4.3683085441589302</c:v>
                </c:pt>
                <c:pt idx="52">
                  <c:v>4.3782920837402299</c:v>
                </c:pt>
                <c:pt idx="53">
                  <c:v>4.3876018524169904</c:v>
                </c:pt>
                <c:pt idx="54">
                  <c:v>4.3962826728820801</c:v>
                </c:pt>
                <c:pt idx="55">
                  <c:v>4.4043784141540501</c:v>
                </c:pt>
                <c:pt idx="56">
                  <c:v>4.41192531585693</c:v>
                </c:pt>
                <c:pt idx="57">
                  <c:v>4.4189639091491699</c:v>
                </c:pt>
                <c:pt idx="58">
                  <c:v>4.4255275726318297</c:v>
                </c:pt>
                <c:pt idx="59">
                  <c:v>4.4316482543945304</c:v>
                </c:pt>
                <c:pt idx="60">
                  <c:v>4.4373536109924299</c:v>
                </c:pt>
                <c:pt idx="61">
                  <c:v>4.4426751136779696</c:v>
                </c:pt>
                <c:pt idx="62">
                  <c:v>4.4476375579833896</c:v>
                </c:pt>
                <c:pt idx="63">
                  <c:v>4.4522628784179599</c:v>
                </c:pt>
                <c:pt idx="64">
                  <c:v>4.4565777778625399</c:v>
                </c:pt>
                <c:pt idx="65">
                  <c:v>4.4605998992919904</c:v>
                </c:pt>
                <c:pt idx="66">
                  <c:v>4.46435070037841</c:v>
                </c:pt>
                <c:pt idx="67">
                  <c:v>4.4678468704223597</c:v>
                </c:pt>
                <c:pt idx="68">
                  <c:v>4.47110843658447</c:v>
                </c:pt>
                <c:pt idx="69">
                  <c:v>4.4741501808166504</c:v>
                </c:pt>
                <c:pt idx="70">
                  <c:v>4.4769859313964799</c:v>
                </c:pt>
                <c:pt idx="71">
                  <c:v>4.4796290397643999</c:v>
                </c:pt>
                <c:pt idx="72">
                  <c:v>4.48209381103515</c:v>
                </c:pt>
                <c:pt idx="73">
                  <c:v>4.48439168930053</c:v>
                </c:pt>
                <c:pt idx="74">
                  <c:v>4.4865341186523402</c:v>
                </c:pt>
                <c:pt idx="75">
                  <c:v>4.4885315895080504</c:v>
                </c:pt>
                <c:pt idx="76">
                  <c:v>4.4903931617736799</c:v>
                </c:pt>
                <c:pt idx="77">
                  <c:v>4.4921302795410103</c:v>
                </c:pt>
                <c:pt idx="78">
                  <c:v>4.4937515258789</c:v>
                </c:pt>
                <c:pt idx="79">
                  <c:v>4.4952616691589302</c:v>
                </c:pt>
                <c:pt idx="80">
                  <c:v>4.4966688156127903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BF-412D-9FCB-23E46147D07B}"/>
            </c:ext>
          </c:extLst>
        </c:ser>
        <c:ser>
          <c:idx val="5"/>
          <c:order val="5"/>
          <c:tx>
            <c:strRef>
              <c:f>'T=0.5'!$G$1</c:f>
              <c:strCache>
                <c:ptCount val="1"/>
                <c:pt idx="0">
                  <c:v>Acceleration [m/s^2]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'T=0.5'!$A$2:$A$82</c:f>
              <c:numCache>
                <c:formatCode>General</c:formatCode>
                <c:ptCount val="81"/>
                <c:pt idx="0">
                  <c:v>0</c:v>
                </c:pt>
                <c:pt idx="1">
                  <c:v>0.4</c:v>
                </c:pt>
                <c:pt idx="2">
                  <c:v>0.79400000000000004</c:v>
                </c:pt>
                <c:pt idx="3">
                  <c:v>1.1879999999999999</c:v>
                </c:pt>
                <c:pt idx="4">
                  <c:v>1.5880000000000001</c:v>
                </c:pt>
                <c:pt idx="5">
                  <c:v>1.98</c:v>
                </c:pt>
                <c:pt idx="6">
                  <c:v>2.38</c:v>
                </c:pt>
                <c:pt idx="7">
                  <c:v>2.7639999999999998</c:v>
                </c:pt>
                <c:pt idx="8">
                  <c:v>3.1640000000000001</c:v>
                </c:pt>
                <c:pt idx="9">
                  <c:v>3.5510000000000002</c:v>
                </c:pt>
                <c:pt idx="10">
                  <c:v>3.9420000000000002</c:v>
                </c:pt>
                <c:pt idx="11">
                  <c:v>4.335</c:v>
                </c:pt>
                <c:pt idx="12">
                  <c:v>4.7350000000000003</c:v>
                </c:pt>
                <c:pt idx="13">
                  <c:v>5.1269999999999998</c:v>
                </c:pt>
                <c:pt idx="14">
                  <c:v>5.5149999999999997</c:v>
                </c:pt>
                <c:pt idx="15">
                  <c:v>5.9080000000000004</c:v>
                </c:pt>
                <c:pt idx="16">
                  <c:v>6.2990000000000004</c:v>
                </c:pt>
                <c:pt idx="17">
                  <c:v>6.6909999999999998</c:v>
                </c:pt>
                <c:pt idx="18">
                  <c:v>7.0839999999999996</c:v>
                </c:pt>
                <c:pt idx="19">
                  <c:v>7.4820000000000002</c:v>
                </c:pt>
                <c:pt idx="20">
                  <c:v>7.8620000000000001</c:v>
                </c:pt>
                <c:pt idx="21">
                  <c:v>8.2530000000000001</c:v>
                </c:pt>
                <c:pt idx="22">
                  <c:v>8.6519999999999992</c:v>
                </c:pt>
                <c:pt idx="23">
                  <c:v>9.0310000000000006</c:v>
                </c:pt>
                <c:pt idx="24">
                  <c:v>9.423</c:v>
                </c:pt>
                <c:pt idx="25">
                  <c:v>9.8000000000000007</c:v>
                </c:pt>
                <c:pt idx="26">
                  <c:v>10.183999999999999</c:v>
                </c:pt>
                <c:pt idx="27">
                  <c:v>10.573</c:v>
                </c:pt>
                <c:pt idx="28">
                  <c:v>10.949</c:v>
                </c:pt>
                <c:pt idx="29">
                  <c:v>11.34</c:v>
                </c:pt>
                <c:pt idx="30">
                  <c:v>11.722</c:v>
                </c:pt>
                <c:pt idx="31">
                  <c:v>12.106999999999999</c:v>
                </c:pt>
                <c:pt idx="32">
                  <c:v>12.484</c:v>
                </c:pt>
                <c:pt idx="33">
                  <c:v>12.869</c:v>
                </c:pt>
                <c:pt idx="34">
                  <c:v>13.253</c:v>
                </c:pt>
                <c:pt idx="35">
                  <c:v>13.646000000000001</c:v>
                </c:pt>
                <c:pt idx="36">
                  <c:v>14.026999999999999</c:v>
                </c:pt>
                <c:pt idx="37">
                  <c:v>14.42</c:v>
                </c:pt>
                <c:pt idx="38">
                  <c:v>14.81</c:v>
                </c:pt>
                <c:pt idx="39">
                  <c:v>15.186999999999999</c:v>
                </c:pt>
                <c:pt idx="40">
                  <c:v>15.576000000000001</c:v>
                </c:pt>
                <c:pt idx="41">
                  <c:v>15.958</c:v>
                </c:pt>
                <c:pt idx="42">
                  <c:v>16.338000000000001</c:v>
                </c:pt>
                <c:pt idx="43">
                  <c:v>16.716999999999999</c:v>
                </c:pt>
                <c:pt idx="44">
                  <c:v>17.100000000000001</c:v>
                </c:pt>
                <c:pt idx="45">
                  <c:v>17.475000000000001</c:v>
                </c:pt>
                <c:pt idx="46">
                  <c:v>17.86</c:v>
                </c:pt>
                <c:pt idx="47">
                  <c:v>18.227</c:v>
                </c:pt>
                <c:pt idx="48">
                  <c:v>18.611999999999998</c:v>
                </c:pt>
                <c:pt idx="49">
                  <c:v>18.983000000000001</c:v>
                </c:pt>
                <c:pt idx="50">
                  <c:v>19.376000000000001</c:v>
                </c:pt>
                <c:pt idx="51">
                  <c:v>19.736000000000001</c:v>
                </c:pt>
                <c:pt idx="52">
                  <c:v>20.111999999999998</c:v>
                </c:pt>
                <c:pt idx="53">
                  <c:v>20.492000000000001</c:v>
                </c:pt>
                <c:pt idx="54">
                  <c:v>20.861000000000001</c:v>
                </c:pt>
                <c:pt idx="55">
                  <c:v>21.236999999999998</c:v>
                </c:pt>
                <c:pt idx="56">
                  <c:v>21.611000000000001</c:v>
                </c:pt>
                <c:pt idx="57">
                  <c:v>21.981000000000002</c:v>
                </c:pt>
                <c:pt idx="58">
                  <c:v>22.369</c:v>
                </c:pt>
                <c:pt idx="59">
                  <c:v>22.733000000000001</c:v>
                </c:pt>
                <c:pt idx="60">
                  <c:v>23.11</c:v>
                </c:pt>
                <c:pt idx="61">
                  <c:v>23.478000000000002</c:v>
                </c:pt>
                <c:pt idx="62">
                  <c:v>23.859000000000002</c:v>
                </c:pt>
                <c:pt idx="63">
                  <c:v>24.222000000000001</c:v>
                </c:pt>
                <c:pt idx="64">
                  <c:v>24.602</c:v>
                </c:pt>
                <c:pt idx="65">
                  <c:v>24.978999999999999</c:v>
                </c:pt>
                <c:pt idx="66">
                  <c:v>25.347000000000001</c:v>
                </c:pt>
                <c:pt idx="67">
                  <c:v>25.716999999999999</c:v>
                </c:pt>
                <c:pt idx="68">
                  <c:v>26.09</c:v>
                </c:pt>
                <c:pt idx="69">
                  <c:v>26.465</c:v>
                </c:pt>
                <c:pt idx="70">
                  <c:v>26.841999999999999</c:v>
                </c:pt>
                <c:pt idx="71">
                  <c:v>27.218</c:v>
                </c:pt>
                <c:pt idx="72">
                  <c:v>27.588000000000001</c:v>
                </c:pt>
                <c:pt idx="73">
                  <c:v>27.972000000000001</c:v>
                </c:pt>
                <c:pt idx="74">
                  <c:v>28.367999999999999</c:v>
                </c:pt>
                <c:pt idx="75">
                  <c:v>28.736999999999998</c:v>
                </c:pt>
                <c:pt idx="76">
                  <c:v>29.137</c:v>
                </c:pt>
                <c:pt idx="77">
                  <c:v>29.536999999999999</c:v>
                </c:pt>
                <c:pt idx="78">
                  <c:v>29.904</c:v>
                </c:pt>
                <c:pt idx="79">
                  <c:v>30.276</c:v>
                </c:pt>
                <c:pt idx="80">
                  <c:v>30.657</c:v>
                </c:pt>
              </c:numCache>
            </c:numRef>
          </c:xVal>
          <c:yVal>
            <c:numRef>
              <c:f>'T=0.5'!$G$2:$G$82</c:f>
              <c:numCache>
                <c:formatCode>General</c:formatCode>
                <c:ptCount val="81"/>
                <c:pt idx="0">
                  <c:v>1.1884502388146301</c:v>
                </c:pt>
                <c:pt idx="1">
                  <c:v>0.76390842463714503</c:v>
                </c:pt>
                <c:pt idx="2">
                  <c:v>0.53949877638531296</c:v>
                </c:pt>
                <c:pt idx="3">
                  <c:v>0.45366877611610401</c:v>
                </c:pt>
                <c:pt idx="4">
                  <c:v>0.39846897456011299</c:v>
                </c:pt>
                <c:pt idx="5">
                  <c:v>0.45962070733393301</c:v>
                </c:pt>
                <c:pt idx="6">
                  <c:v>0.46621716757068399</c:v>
                </c:pt>
                <c:pt idx="7">
                  <c:v>0.47986111405050003</c:v>
                </c:pt>
                <c:pt idx="8">
                  <c:v>0.449368968509815</c:v>
                </c:pt>
                <c:pt idx="9">
                  <c:v>0.45051622180597201</c:v>
                </c:pt>
                <c:pt idx="10">
                  <c:v>0.36776685663971598</c:v>
                </c:pt>
                <c:pt idx="11">
                  <c:v>0.313664509401408</c:v>
                </c:pt>
                <c:pt idx="12">
                  <c:v>0.28005039066151999</c:v>
                </c:pt>
                <c:pt idx="13">
                  <c:v>0.26634633847698103</c:v>
                </c:pt>
                <c:pt idx="14">
                  <c:v>0.25445123520729002</c:v>
                </c:pt>
                <c:pt idx="15">
                  <c:v>0.23872953514495199</c:v>
                </c:pt>
                <c:pt idx="16">
                  <c:v>0.22834167406202299</c:v>
                </c:pt>
                <c:pt idx="17">
                  <c:v>0.21668738429751599</c:v>
                </c:pt>
                <c:pt idx="18">
                  <c:v>0.20591694686038201</c:v>
                </c:pt>
                <c:pt idx="19">
                  <c:v>0.19357152145312601</c:v>
                </c:pt>
                <c:pt idx="20">
                  <c:v>0.193263730082396</c:v>
                </c:pt>
                <c:pt idx="21">
                  <c:v>0.179151567862813</c:v>
                </c:pt>
                <c:pt idx="22">
                  <c:v>0.16708088788790099</c:v>
                </c:pt>
                <c:pt idx="23">
                  <c:v>0.16751580393439999</c:v>
                </c:pt>
                <c:pt idx="24">
                  <c:v>0.15455216961117901</c:v>
                </c:pt>
                <c:pt idx="25">
                  <c:v>0.152943364134735</c:v>
                </c:pt>
                <c:pt idx="26">
                  <c:v>0.143080103449366</c:v>
                </c:pt>
                <c:pt idx="27">
                  <c:v>0.13446543535657501</c:v>
                </c:pt>
                <c:pt idx="28">
                  <c:v>0.132706016642645</c:v>
                </c:pt>
                <c:pt idx="29">
                  <c:v>0.121351654277858</c:v>
                </c:pt>
                <c:pt idx="30">
                  <c:v>0.118314191196065</c:v>
                </c:pt>
                <c:pt idx="31">
                  <c:v>0.110939311319706</c:v>
                </c:pt>
                <c:pt idx="32">
                  <c:v>0.106272881240426</c:v>
                </c:pt>
                <c:pt idx="33">
                  <c:v>9.7348686000641102E-2</c:v>
                </c:pt>
                <c:pt idx="34">
                  <c:v>9.1340304250046606E-2</c:v>
                </c:pt>
                <c:pt idx="35">
                  <c:v>8.3321519789125706E-2</c:v>
                </c:pt>
                <c:pt idx="36">
                  <c:v>7.9995301793925999E-2</c:v>
                </c:pt>
                <c:pt idx="37">
                  <c:v>7.23519773656187E-2</c:v>
                </c:pt>
                <c:pt idx="38">
                  <c:v>6.8081413771072699E-2</c:v>
                </c:pt>
                <c:pt idx="39">
                  <c:v>6.5645803740547098E-2</c:v>
                </c:pt>
                <c:pt idx="40">
                  <c:v>5.93184467411541E-2</c:v>
                </c:pt>
                <c:pt idx="41">
                  <c:v>5.6351355512737601E-2</c:v>
                </c:pt>
                <c:pt idx="42">
                  <c:v>5.2856541146273001E-2</c:v>
                </c:pt>
                <c:pt idx="43">
                  <c:v>4.9436003709974398E-2</c:v>
                </c:pt>
                <c:pt idx="44">
                  <c:v>4.5550569188483298E-2</c:v>
                </c:pt>
                <c:pt idx="45">
                  <c:v>4.3411448778605803E-2</c:v>
                </c:pt>
                <c:pt idx="46">
                  <c:v>3.9491642406425297E-2</c:v>
                </c:pt>
                <c:pt idx="47">
                  <c:v>3.86364943332256E-2</c:v>
                </c:pt>
                <c:pt idx="48">
                  <c:v>3.4339806014629999E-2</c:v>
                </c:pt>
                <c:pt idx="49">
                  <c:v>3.31661332653507E-2</c:v>
                </c:pt>
                <c:pt idx="50">
                  <c:v>2.9211237509754E-2</c:v>
                </c:pt>
                <c:pt idx="51">
                  <c:v>2.9777506085693298E-2</c:v>
                </c:pt>
                <c:pt idx="52">
                  <c:v>2.6556025224526301E-2</c:v>
                </c:pt>
                <c:pt idx="53">
                  <c:v>2.4472988498349599E-2</c:v>
                </c:pt>
                <c:pt idx="54">
                  <c:v>2.3535669708595799E-2</c:v>
                </c:pt>
                <c:pt idx="55">
                  <c:v>2.15492982836199E-2</c:v>
                </c:pt>
                <c:pt idx="56">
                  <c:v>2.0159304812708001E-2</c:v>
                </c:pt>
                <c:pt idx="57">
                  <c:v>1.9018777244996801E-2</c:v>
                </c:pt>
                <c:pt idx="58">
                  <c:v>1.69074148588945E-2</c:v>
                </c:pt>
                <c:pt idx="59">
                  <c:v>1.6834259603364599E-2</c:v>
                </c:pt>
                <c:pt idx="60">
                  <c:v>1.51375220384878E-2</c:v>
                </c:pt>
                <c:pt idx="61">
                  <c:v>1.4471773904712701E-2</c:v>
                </c:pt>
                <c:pt idx="62">
                  <c:v>1.3020225479073199E-2</c:v>
                </c:pt>
                <c:pt idx="63">
                  <c:v>1.27596926072121E-2</c:v>
                </c:pt>
                <c:pt idx="64">
                  <c:v>1.1346049725920401E-2</c:v>
                </c:pt>
                <c:pt idx="65">
                  <c:v>1.0658940728318101E-2</c:v>
                </c:pt>
                <c:pt idx="66">
                  <c:v>1.01878932903662E-2</c:v>
                </c:pt>
                <c:pt idx="67">
                  <c:v>9.4502097328226908E-3</c:v>
                </c:pt>
                <c:pt idx="68">
                  <c:v>8.7490701711705997E-3</c:v>
                </c:pt>
                <c:pt idx="69">
                  <c:v>8.1045417487913204E-3</c:v>
                </c:pt>
                <c:pt idx="70">
                  <c:v>7.53139161882056E-3</c:v>
                </c:pt>
                <c:pt idx="71">
                  <c:v>7.0322252554386204E-3</c:v>
                </c:pt>
                <c:pt idx="72">
                  <c:v>6.6690009339628103E-3</c:v>
                </c:pt>
                <c:pt idx="73">
                  <c:v>5.9797776679664802E-3</c:v>
                </c:pt>
                <c:pt idx="74">
                  <c:v>5.4118399027761098E-3</c:v>
                </c:pt>
                <c:pt idx="75">
                  <c:v>5.4080610428020202E-3</c:v>
                </c:pt>
                <c:pt idx="76">
                  <c:v>4.6543407073844304E-3</c:v>
                </c:pt>
                <c:pt idx="77">
                  <c:v>4.3451505973083103E-3</c:v>
                </c:pt>
                <c:pt idx="78">
                  <c:v>4.4221211396662996E-3</c:v>
                </c:pt>
                <c:pt idx="79">
                  <c:v>4.0560786233032704E-3</c:v>
                </c:pt>
                <c:pt idx="80">
                  <c:v>3.6974718059455199E-3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BF-412D-9FCB-23E46147D07B}"/>
            </c:ext>
          </c:extLst>
        </c:ser>
        <c:ser>
          <c:idx val="6"/>
          <c:order val="6"/>
          <c:tx>
            <c:strRef>
              <c:f>'T=0.5'!$H$1</c:f>
              <c:strCache>
                <c:ptCount val="1"/>
                <c:pt idx="0">
                  <c:v>aF [m/s^2]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'T=0.5'!$A$2:$A$82</c:f>
              <c:numCache>
                <c:formatCode>General</c:formatCode>
                <c:ptCount val="81"/>
                <c:pt idx="0">
                  <c:v>0</c:v>
                </c:pt>
                <c:pt idx="1">
                  <c:v>0.4</c:v>
                </c:pt>
                <c:pt idx="2">
                  <c:v>0.79400000000000004</c:v>
                </c:pt>
                <c:pt idx="3">
                  <c:v>1.1879999999999999</c:v>
                </c:pt>
                <c:pt idx="4">
                  <c:v>1.5880000000000001</c:v>
                </c:pt>
                <c:pt idx="5">
                  <c:v>1.98</c:v>
                </c:pt>
                <c:pt idx="6">
                  <c:v>2.38</c:v>
                </c:pt>
                <c:pt idx="7">
                  <c:v>2.7639999999999998</c:v>
                </c:pt>
                <c:pt idx="8">
                  <c:v>3.1640000000000001</c:v>
                </c:pt>
                <c:pt idx="9">
                  <c:v>3.5510000000000002</c:v>
                </c:pt>
                <c:pt idx="10">
                  <c:v>3.9420000000000002</c:v>
                </c:pt>
                <c:pt idx="11">
                  <c:v>4.335</c:v>
                </c:pt>
                <c:pt idx="12">
                  <c:v>4.7350000000000003</c:v>
                </c:pt>
                <c:pt idx="13">
                  <c:v>5.1269999999999998</c:v>
                </c:pt>
                <c:pt idx="14">
                  <c:v>5.5149999999999997</c:v>
                </c:pt>
                <c:pt idx="15">
                  <c:v>5.9080000000000004</c:v>
                </c:pt>
                <c:pt idx="16">
                  <c:v>6.2990000000000004</c:v>
                </c:pt>
                <c:pt idx="17">
                  <c:v>6.6909999999999998</c:v>
                </c:pt>
                <c:pt idx="18">
                  <c:v>7.0839999999999996</c:v>
                </c:pt>
                <c:pt idx="19">
                  <c:v>7.4820000000000002</c:v>
                </c:pt>
                <c:pt idx="20">
                  <c:v>7.8620000000000001</c:v>
                </c:pt>
                <c:pt idx="21">
                  <c:v>8.2530000000000001</c:v>
                </c:pt>
                <c:pt idx="22">
                  <c:v>8.6519999999999992</c:v>
                </c:pt>
                <c:pt idx="23">
                  <c:v>9.0310000000000006</c:v>
                </c:pt>
                <c:pt idx="24">
                  <c:v>9.423</c:v>
                </c:pt>
                <c:pt idx="25">
                  <c:v>9.8000000000000007</c:v>
                </c:pt>
                <c:pt idx="26">
                  <c:v>10.183999999999999</c:v>
                </c:pt>
                <c:pt idx="27">
                  <c:v>10.573</c:v>
                </c:pt>
                <c:pt idx="28">
                  <c:v>10.949</c:v>
                </c:pt>
                <c:pt idx="29">
                  <c:v>11.34</c:v>
                </c:pt>
                <c:pt idx="30">
                  <c:v>11.722</c:v>
                </c:pt>
                <c:pt idx="31">
                  <c:v>12.106999999999999</c:v>
                </c:pt>
                <c:pt idx="32">
                  <c:v>12.484</c:v>
                </c:pt>
                <c:pt idx="33">
                  <c:v>12.869</c:v>
                </c:pt>
                <c:pt idx="34">
                  <c:v>13.253</c:v>
                </c:pt>
                <c:pt idx="35">
                  <c:v>13.646000000000001</c:v>
                </c:pt>
                <c:pt idx="36">
                  <c:v>14.026999999999999</c:v>
                </c:pt>
                <c:pt idx="37">
                  <c:v>14.42</c:v>
                </c:pt>
                <c:pt idx="38">
                  <c:v>14.81</c:v>
                </c:pt>
                <c:pt idx="39">
                  <c:v>15.186999999999999</c:v>
                </c:pt>
                <c:pt idx="40">
                  <c:v>15.576000000000001</c:v>
                </c:pt>
                <c:pt idx="41">
                  <c:v>15.958</c:v>
                </c:pt>
                <c:pt idx="42">
                  <c:v>16.338000000000001</c:v>
                </c:pt>
                <c:pt idx="43">
                  <c:v>16.716999999999999</c:v>
                </c:pt>
                <c:pt idx="44">
                  <c:v>17.100000000000001</c:v>
                </c:pt>
                <c:pt idx="45">
                  <c:v>17.475000000000001</c:v>
                </c:pt>
                <c:pt idx="46">
                  <c:v>17.86</c:v>
                </c:pt>
                <c:pt idx="47">
                  <c:v>18.227</c:v>
                </c:pt>
                <c:pt idx="48">
                  <c:v>18.611999999999998</c:v>
                </c:pt>
                <c:pt idx="49">
                  <c:v>18.983000000000001</c:v>
                </c:pt>
                <c:pt idx="50">
                  <c:v>19.376000000000001</c:v>
                </c:pt>
                <c:pt idx="51">
                  <c:v>19.736000000000001</c:v>
                </c:pt>
                <c:pt idx="52">
                  <c:v>20.111999999999998</c:v>
                </c:pt>
                <c:pt idx="53">
                  <c:v>20.492000000000001</c:v>
                </c:pt>
                <c:pt idx="54">
                  <c:v>20.861000000000001</c:v>
                </c:pt>
                <c:pt idx="55">
                  <c:v>21.236999999999998</c:v>
                </c:pt>
                <c:pt idx="56">
                  <c:v>21.611000000000001</c:v>
                </c:pt>
                <c:pt idx="57">
                  <c:v>21.981000000000002</c:v>
                </c:pt>
                <c:pt idx="58">
                  <c:v>22.369</c:v>
                </c:pt>
                <c:pt idx="59">
                  <c:v>22.733000000000001</c:v>
                </c:pt>
                <c:pt idx="60">
                  <c:v>23.11</c:v>
                </c:pt>
                <c:pt idx="61">
                  <c:v>23.478000000000002</c:v>
                </c:pt>
                <c:pt idx="62">
                  <c:v>23.859000000000002</c:v>
                </c:pt>
                <c:pt idx="63">
                  <c:v>24.222000000000001</c:v>
                </c:pt>
                <c:pt idx="64">
                  <c:v>24.602</c:v>
                </c:pt>
                <c:pt idx="65">
                  <c:v>24.978999999999999</c:v>
                </c:pt>
                <c:pt idx="66">
                  <c:v>25.347000000000001</c:v>
                </c:pt>
                <c:pt idx="67">
                  <c:v>25.716999999999999</c:v>
                </c:pt>
                <c:pt idx="68">
                  <c:v>26.09</c:v>
                </c:pt>
                <c:pt idx="69">
                  <c:v>26.465</c:v>
                </c:pt>
                <c:pt idx="70">
                  <c:v>26.841999999999999</c:v>
                </c:pt>
                <c:pt idx="71">
                  <c:v>27.218</c:v>
                </c:pt>
                <c:pt idx="72">
                  <c:v>27.588000000000001</c:v>
                </c:pt>
                <c:pt idx="73">
                  <c:v>27.972000000000001</c:v>
                </c:pt>
                <c:pt idx="74">
                  <c:v>28.367999999999999</c:v>
                </c:pt>
                <c:pt idx="75">
                  <c:v>28.736999999999998</c:v>
                </c:pt>
                <c:pt idx="76">
                  <c:v>29.137</c:v>
                </c:pt>
                <c:pt idx="77">
                  <c:v>29.536999999999999</c:v>
                </c:pt>
                <c:pt idx="78">
                  <c:v>29.904</c:v>
                </c:pt>
                <c:pt idx="79">
                  <c:v>30.276</c:v>
                </c:pt>
                <c:pt idx="80">
                  <c:v>30.657</c:v>
                </c:pt>
              </c:numCache>
            </c:numRef>
          </c:xVal>
          <c:yVal>
            <c:numRef>
              <c:f>'T=0.5'!$H$2:$H$82</c:f>
              <c:numCache>
                <c:formatCode>General</c:formatCode>
                <c:ptCount val="81"/>
                <c:pt idx="0">
                  <c:v>1.6223008950274946</c:v>
                </c:pt>
                <c:pt idx="1">
                  <c:v>1.0427776279837859</c:v>
                </c:pt>
                <c:pt idx="2">
                  <c:v>0.73644593539658199</c:v>
                </c:pt>
                <c:pt idx="3">
                  <c:v>0.61928319546072319</c:v>
                </c:pt>
                <c:pt idx="4">
                  <c:v>0.54393238602427341</c:v>
                </c:pt>
                <c:pt idx="5">
                  <c:v>0.62740791370846138</c:v>
                </c:pt>
                <c:pt idx="6">
                  <c:v>0.63641245003365754</c:v>
                </c:pt>
                <c:pt idx="7">
                  <c:v>0.6550371983512564</c:v>
                </c:pt>
                <c:pt idx="8">
                  <c:v>0.61341371813613088</c:v>
                </c:pt>
                <c:pt idx="9">
                  <c:v>0.61497978290551925</c:v>
                </c:pt>
                <c:pt idx="10">
                  <c:v>0.50202228179375996</c:v>
                </c:pt>
                <c:pt idx="11">
                  <c:v>0.42816955874215107</c:v>
                </c:pt>
                <c:pt idx="12">
                  <c:v>0.3822844108947564</c:v>
                </c:pt>
                <c:pt idx="13">
                  <c:v>0.36357761493613427</c:v>
                </c:pt>
                <c:pt idx="14">
                  <c:v>0.34734013519099016</c:v>
                </c:pt>
                <c:pt idx="15">
                  <c:v>0.32587913728844103</c:v>
                </c:pt>
                <c:pt idx="16">
                  <c:v>0.31169912723680809</c:v>
                </c:pt>
                <c:pt idx="17">
                  <c:v>0.29579037136434749</c:v>
                </c:pt>
                <c:pt idx="18">
                  <c:v>0.28108812324033039</c:v>
                </c:pt>
                <c:pt idx="19">
                  <c:v>0.26423592864810019</c:v>
                </c:pt>
                <c:pt idx="20">
                  <c:v>0.26381577625138303</c:v>
                </c:pt>
                <c:pt idx="21">
                  <c:v>0.2445518873211763</c:v>
                </c:pt>
                <c:pt idx="22">
                  <c:v>0.22807473557570504</c:v>
                </c:pt>
                <c:pt idx="23">
                  <c:v>0.22866842024878054</c:v>
                </c:pt>
                <c:pt idx="24">
                  <c:v>0.21097233598836845</c:v>
                </c:pt>
                <c:pt idx="25">
                  <c:v>0.20877622673690879</c:v>
                </c:pt>
                <c:pt idx="26">
                  <c:v>0.19531232550220223</c:v>
                </c:pt>
                <c:pt idx="27">
                  <c:v>0.18355282283153174</c:v>
                </c:pt>
                <c:pt idx="28">
                  <c:v>0.18115111810623866</c:v>
                </c:pt>
                <c:pt idx="29">
                  <c:v>0.16565177987123364</c:v>
                </c:pt>
                <c:pt idx="30">
                  <c:v>0.16150547326514411</c:v>
                </c:pt>
                <c:pt idx="31">
                  <c:v>0.1514383506937601</c:v>
                </c:pt>
                <c:pt idx="32">
                  <c:v>0.14506841323491465</c:v>
                </c:pt>
                <c:pt idx="33">
                  <c:v>0.13288638873606531</c:v>
                </c:pt>
                <c:pt idx="34">
                  <c:v>0.12468461236099516</c:v>
                </c:pt>
                <c:pt idx="35">
                  <c:v>0.11373852409990003</c:v>
                </c:pt>
                <c:pt idx="36">
                  <c:v>0.10919805092363041</c:v>
                </c:pt>
                <c:pt idx="37">
                  <c:v>9.8764486558835407E-2</c:v>
                </c:pt>
                <c:pt idx="38">
                  <c:v>9.2934928942174908E-2</c:v>
                </c:pt>
                <c:pt idx="39">
                  <c:v>8.9610185336249357E-2</c:v>
                </c:pt>
                <c:pt idx="40">
                  <c:v>8.0972989946805018E-2</c:v>
                </c:pt>
                <c:pt idx="41">
                  <c:v>7.692274484753242E-2</c:v>
                </c:pt>
                <c:pt idx="42">
                  <c:v>7.2152128216309036E-2</c:v>
                </c:pt>
                <c:pt idx="43">
                  <c:v>6.7482903739635086E-2</c:v>
                </c:pt>
                <c:pt idx="44">
                  <c:v>6.2179068799038215E-2</c:v>
                </c:pt>
                <c:pt idx="45">
                  <c:v>5.9259050070296873E-2</c:v>
                </c:pt>
                <c:pt idx="46">
                  <c:v>5.390829563545782E-2</c:v>
                </c:pt>
                <c:pt idx="47">
                  <c:v>5.2740970795743351E-2</c:v>
                </c:pt>
                <c:pt idx="48">
                  <c:v>4.6875751472918122E-2</c:v>
                </c:pt>
                <c:pt idx="49">
                  <c:v>4.5273622675734065E-2</c:v>
                </c:pt>
                <c:pt idx="50">
                  <c:v>3.9874969274440328E-2</c:v>
                </c:pt>
                <c:pt idx="51">
                  <c:v>4.0647957480062245E-2</c:v>
                </c:pt>
                <c:pt idx="52">
                  <c:v>3.6250456336389771E-2</c:v>
                </c:pt>
                <c:pt idx="53">
                  <c:v>3.3406994965535772E-2</c:v>
                </c:pt>
                <c:pt idx="54">
                  <c:v>3.2127502512355445E-2</c:v>
                </c:pt>
                <c:pt idx="55">
                  <c:v>2.941599467185084E-2</c:v>
                </c:pt>
                <c:pt idx="56">
                  <c:v>2.7518576018300912E-2</c:v>
                </c:pt>
                <c:pt idx="57">
                  <c:v>2.5961692243556676E-2</c:v>
                </c:pt>
                <c:pt idx="58">
                  <c:v>2.3079564766248464E-2</c:v>
                </c:pt>
                <c:pt idx="59">
                  <c:v>2.297970376017008E-2</c:v>
                </c:pt>
                <c:pt idx="60">
                  <c:v>2.0663562301128525E-2</c:v>
                </c:pt>
                <c:pt idx="61">
                  <c:v>1.975477894780658E-2</c:v>
                </c:pt>
                <c:pt idx="62">
                  <c:v>1.777333434610457E-2</c:v>
                </c:pt>
                <c:pt idx="63">
                  <c:v>1.7417692437507779E-2</c:v>
                </c:pt>
                <c:pt idx="64">
                  <c:v>1.5487991019082234E-2</c:v>
                </c:pt>
                <c:pt idx="65">
                  <c:v>1.4550048894636649E-2</c:v>
                </c:pt>
                <c:pt idx="66">
                  <c:v>1.3907042855989229E-2</c:v>
                </c:pt>
                <c:pt idx="67">
                  <c:v>1.2900063635013562E-2</c:v>
                </c:pt>
                <c:pt idx="68">
                  <c:v>1.1942969007692957E-2</c:v>
                </c:pt>
                <c:pt idx="69">
                  <c:v>1.1063151744549089E-2</c:v>
                </c:pt>
                <c:pt idx="70">
                  <c:v>1.0280769833663109E-2</c:v>
                </c:pt>
                <c:pt idx="71">
                  <c:v>9.5993798926843101E-3</c:v>
                </c:pt>
                <c:pt idx="72">
                  <c:v>9.1035584248762066E-3</c:v>
                </c:pt>
                <c:pt idx="73">
                  <c:v>8.1627302060903288E-3</c:v>
                </c:pt>
                <c:pt idx="74">
                  <c:v>7.3874634639949834E-3</c:v>
                </c:pt>
                <c:pt idx="75">
                  <c:v>7.3823051092587657E-3</c:v>
                </c:pt>
                <c:pt idx="76">
                  <c:v>6.3534347915852451E-3</c:v>
                </c:pt>
                <c:pt idx="77">
                  <c:v>5.9313730376068553E-3</c:v>
                </c:pt>
                <c:pt idx="78">
                  <c:v>6.0364421231098907E-3</c:v>
                </c:pt>
                <c:pt idx="79">
                  <c:v>5.5367736620171061E-3</c:v>
                </c:pt>
                <c:pt idx="80">
                  <c:v>5.0472553450005685E-3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BF-412D-9FCB-23E46147D07B}"/>
            </c:ext>
          </c:extLst>
        </c:ser>
        <c:ser>
          <c:idx val="7"/>
          <c:order val="7"/>
          <c:tx>
            <c:strRef>
              <c:f>'T=0.5'!$I$1</c:f>
              <c:strCache>
                <c:ptCount val="1"/>
                <c:pt idx="0">
                  <c:v>aD [m/s^2]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'T=0.5'!$A$2:$A$82</c:f>
              <c:numCache>
                <c:formatCode>General</c:formatCode>
                <c:ptCount val="81"/>
                <c:pt idx="0">
                  <c:v>0</c:v>
                </c:pt>
                <c:pt idx="1">
                  <c:v>0.4</c:v>
                </c:pt>
                <c:pt idx="2">
                  <c:v>0.79400000000000004</c:v>
                </c:pt>
                <c:pt idx="3">
                  <c:v>1.1879999999999999</c:v>
                </c:pt>
                <c:pt idx="4">
                  <c:v>1.5880000000000001</c:v>
                </c:pt>
                <c:pt idx="5">
                  <c:v>1.98</c:v>
                </c:pt>
                <c:pt idx="6">
                  <c:v>2.38</c:v>
                </c:pt>
                <c:pt idx="7">
                  <c:v>2.7639999999999998</c:v>
                </c:pt>
                <c:pt idx="8">
                  <c:v>3.1640000000000001</c:v>
                </c:pt>
                <c:pt idx="9">
                  <c:v>3.5510000000000002</c:v>
                </c:pt>
                <c:pt idx="10">
                  <c:v>3.9420000000000002</c:v>
                </c:pt>
                <c:pt idx="11">
                  <c:v>4.335</c:v>
                </c:pt>
                <c:pt idx="12">
                  <c:v>4.7350000000000003</c:v>
                </c:pt>
                <c:pt idx="13">
                  <c:v>5.1269999999999998</c:v>
                </c:pt>
                <c:pt idx="14">
                  <c:v>5.5149999999999997</c:v>
                </c:pt>
                <c:pt idx="15">
                  <c:v>5.9080000000000004</c:v>
                </c:pt>
                <c:pt idx="16">
                  <c:v>6.2990000000000004</c:v>
                </c:pt>
                <c:pt idx="17">
                  <c:v>6.6909999999999998</c:v>
                </c:pt>
                <c:pt idx="18">
                  <c:v>7.0839999999999996</c:v>
                </c:pt>
                <c:pt idx="19">
                  <c:v>7.4820000000000002</c:v>
                </c:pt>
                <c:pt idx="20">
                  <c:v>7.8620000000000001</c:v>
                </c:pt>
                <c:pt idx="21">
                  <c:v>8.2530000000000001</c:v>
                </c:pt>
                <c:pt idx="22">
                  <c:v>8.6519999999999992</c:v>
                </c:pt>
                <c:pt idx="23">
                  <c:v>9.0310000000000006</c:v>
                </c:pt>
                <c:pt idx="24">
                  <c:v>9.423</c:v>
                </c:pt>
                <c:pt idx="25">
                  <c:v>9.8000000000000007</c:v>
                </c:pt>
                <c:pt idx="26">
                  <c:v>10.183999999999999</c:v>
                </c:pt>
                <c:pt idx="27">
                  <c:v>10.573</c:v>
                </c:pt>
                <c:pt idx="28">
                  <c:v>10.949</c:v>
                </c:pt>
                <c:pt idx="29">
                  <c:v>11.34</c:v>
                </c:pt>
                <c:pt idx="30">
                  <c:v>11.722</c:v>
                </c:pt>
                <c:pt idx="31">
                  <c:v>12.106999999999999</c:v>
                </c:pt>
                <c:pt idx="32">
                  <c:v>12.484</c:v>
                </c:pt>
                <c:pt idx="33">
                  <c:v>12.869</c:v>
                </c:pt>
                <c:pt idx="34">
                  <c:v>13.253</c:v>
                </c:pt>
                <c:pt idx="35">
                  <c:v>13.646000000000001</c:v>
                </c:pt>
                <c:pt idx="36">
                  <c:v>14.026999999999999</c:v>
                </c:pt>
                <c:pt idx="37">
                  <c:v>14.42</c:v>
                </c:pt>
                <c:pt idx="38">
                  <c:v>14.81</c:v>
                </c:pt>
                <c:pt idx="39">
                  <c:v>15.186999999999999</c:v>
                </c:pt>
                <c:pt idx="40">
                  <c:v>15.576000000000001</c:v>
                </c:pt>
                <c:pt idx="41">
                  <c:v>15.958</c:v>
                </c:pt>
                <c:pt idx="42">
                  <c:v>16.338000000000001</c:v>
                </c:pt>
                <c:pt idx="43">
                  <c:v>16.716999999999999</c:v>
                </c:pt>
                <c:pt idx="44">
                  <c:v>17.100000000000001</c:v>
                </c:pt>
                <c:pt idx="45">
                  <c:v>17.475000000000001</c:v>
                </c:pt>
                <c:pt idx="46">
                  <c:v>17.86</c:v>
                </c:pt>
                <c:pt idx="47">
                  <c:v>18.227</c:v>
                </c:pt>
                <c:pt idx="48">
                  <c:v>18.611999999999998</c:v>
                </c:pt>
                <c:pt idx="49">
                  <c:v>18.983000000000001</c:v>
                </c:pt>
                <c:pt idx="50">
                  <c:v>19.376000000000001</c:v>
                </c:pt>
                <c:pt idx="51">
                  <c:v>19.736000000000001</c:v>
                </c:pt>
                <c:pt idx="52">
                  <c:v>20.111999999999998</c:v>
                </c:pt>
                <c:pt idx="53">
                  <c:v>20.492000000000001</c:v>
                </c:pt>
                <c:pt idx="54">
                  <c:v>20.861000000000001</c:v>
                </c:pt>
                <c:pt idx="55">
                  <c:v>21.236999999999998</c:v>
                </c:pt>
                <c:pt idx="56">
                  <c:v>21.611000000000001</c:v>
                </c:pt>
                <c:pt idx="57">
                  <c:v>21.981000000000002</c:v>
                </c:pt>
                <c:pt idx="58">
                  <c:v>22.369</c:v>
                </c:pt>
                <c:pt idx="59">
                  <c:v>22.733000000000001</c:v>
                </c:pt>
                <c:pt idx="60">
                  <c:v>23.11</c:v>
                </c:pt>
                <c:pt idx="61">
                  <c:v>23.478000000000002</c:v>
                </c:pt>
                <c:pt idx="62">
                  <c:v>23.859000000000002</c:v>
                </c:pt>
                <c:pt idx="63">
                  <c:v>24.222000000000001</c:v>
                </c:pt>
                <c:pt idx="64">
                  <c:v>24.602</c:v>
                </c:pt>
                <c:pt idx="65">
                  <c:v>24.978999999999999</c:v>
                </c:pt>
                <c:pt idx="66">
                  <c:v>25.347000000000001</c:v>
                </c:pt>
                <c:pt idx="67">
                  <c:v>25.716999999999999</c:v>
                </c:pt>
                <c:pt idx="68">
                  <c:v>26.09</c:v>
                </c:pt>
                <c:pt idx="69">
                  <c:v>26.465</c:v>
                </c:pt>
                <c:pt idx="70">
                  <c:v>26.841999999999999</c:v>
                </c:pt>
                <c:pt idx="71">
                  <c:v>27.218</c:v>
                </c:pt>
                <c:pt idx="72">
                  <c:v>27.588000000000001</c:v>
                </c:pt>
                <c:pt idx="73">
                  <c:v>27.972000000000001</c:v>
                </c:pt>
                <c:pt idx="74">
                  <c:v>28.367999999999999</c:v>
                </c:pt>
                <c:pt idx="75">
                  <c:v>28.736999999999998</c:v>
                </c:pt>
                <c:pt idx="76">
                  <c:v>29.137</c:v>
                </c:pt>
                <c:pt idx="77">
                  <c:v>29.536999999999999</c:v>
                </c:pt>
                <c:pt idx="78">
                  <c:v>29.904</c:v>
                </c:pt>
                <c:pt idx="79">
                  <c:v>30.276</c:v>
                </c:pt>
                <c:pt idx="80">
                  <c:v>30.657</c:v>
                </c:pt>
              </c:numCache>
            </c:numRef>
          </c:xVal>
          <c:yVal>
            <c:numRef>
              <c:f>'T=0.5'!$I$2:$I$82</c:f>
              <c:numCache>
                <c:formatCode>General</c:formatCode>
                <c:ptCount val="81"/>
                <c:pt idx="0">
                  <c:v>0.43385065621286456</c:v>
                </c:pt>
                <c:pt idx="1">
                  <c:v>0.27886920334664089</c:v>
                </c:pt>
                <c:pt idx="2">
                  <c:v>0.19694715901126897</c:v>
                </c:pt>
                <c:pt idx="3">
                  <c:v>0.16561441934461912</c:v>
                </c:pt>
                <c:pt idx="4">
                  <c:v>0.14546341146416042</c:v>
                </c:pt>
                <c:pt idx="5">
                  <c:v>0.16778720637452832</c:v>
                </c:pt>
                <c:pt idx="6">
                  <c:v>0.17019528246297352</c:v>
                </c:pt>
                <c:pt idx="7">
                  <c:v>0.17517608430075637</c:v>
                </c:pt>
                <c:pt idx="8">
                  <c:v>0.16404474962631591</c:v>
                </c:pt>
                <c:pt idx="9">
                  <c:v>0.16446356109954724</c:v>
                </c:pt>
                <c:pt idx="10">
                  <c:v>0.13425542515404398</c:v>
                </c:pt>
                <c:pt idx="11">
                  <c:v>0.11450504934074306</c:v>
                </c:pt>
                <c:pt idx="12">
                  <c:v>0.10223402023323641</c:v>
                </c:pt>
                <c:pt idx="13">
                  <c:v>9.7231276459153221E-2</c:v>
                </c:pt>
                <c:pt idx="14">
                  <c:v>9.2888899983700146E-2</c:v>
                </c:pt>
                <c:pt idx="15">
                  <c:v>8.7149602143489033E-2</c:v>
                </c:pt>
                <c:pt idx="16">
                  <c:v>8.3357453174785115E-2</c:v>
                </c:pt>
                <c:pt idx="17">
                  <c:v>7.9102987066831498E-2</c:v>
                </c:pt>
                <c:pt idx="18">
                  <c:v>7.5171176379948357E-2</c:v>
                </c:pt>
                <c:pt idx="19">
                  <c:v>7.066440719497416E-2</c:v>
                </c:pt>
                <c:pt idx="20">
                  <c:v>7.0552046168987026E-2</c:v>
                </c:pt>
                <c:pt idx="21">
                  <c:v>6.5400319458363304E-2</c:v>
                </c:pt>
                <c:pt idx="22">
                  <c:v>6.0993847687804054E-2</c:v>
                </c:pt>
                <c:pt idx="23">
                  <c:v>6.1152616314380542E-2</c:v>
                </c:pt>
                <c:pt idx="24">
                  <c:v>5.6420166377189447E-2</c:v>
                </c:pt>
                <c:pt idx="25">
                  <c:v>5.5832862602173794E-2</c:v>
                </c:pt>
                <c:pt idx="26">
                  <c:v>5.2232222052836216E-2</c:v>
                </c:pt>
                <c:pt idx="27">
                  <c:v>4.9087387474956716E-2</c:v>
                </c:pt>
                <c:pt idx="28">
                  <c:v>4.8445101463593654E-2</c:v>
                </c:pt>
                <c:pt idx="29">
                  <c:v>4.4300125593375629E-2</c:v>
                </c:pt>
                <c:pt idx="30">
                  <c:v>4.3191282069079115E-2</c:v>
                </c:pt>
                <c:pt idx="31">
                  <c:v>4.0499039374054115E-2</c:v>
                </c:pt>
                <c:pt idx="32">
                  <c:v>3.8795531994488638E-2</c:v>
                </c:pt>
                <c:pt idx="33">
                  <c:v>3.5537702735424219E-2</c:v>
                </c:pt>
                <c:pt idx="34">
                  <c:v>3.3344308110948559E-2</c:v>
                </c:pt>
                <c:pt idx="35">
                  <c:v>3.0417004310774317E-2</c:v>
                </c:pt>
                <c:pt idx="36">
                  <c:v>2.920274912970441E-2</c:v>
                </c:pt>
                <c:pt idx="37">
                  <c:v>2.64125091932167E-2</c:v>
                </c:pt>
                <c:pt idx="38">
                  <c:v>2.4853515171102205E-2</c:v>
                </c:pt>
                <c:pt idx="39">
                  <c:v>2.3964381595702262E-2</c:v>
                </c:pt>
                <c:pt idx="40">
                  <c:v>2.1654543205650925E-2</c:v>
                </c:pt>
                <c:pt idx="41">
                  <c:v>2.0571389334794816E-2</c:v>
                </c:pt>
                <c:pt idx="42">
                  <c:v>1.9295587070036039E-2</c:v>
                </c:pt>
                <c:pt idx="43">
                  <c:v>1.8046900029660688E-2</c:v>
                </c:pt>
                <c:pt idx="44">
                  <c:v>1.6628499610554914E-2</c:v>
                </c:pt>
                <c:pt idx="45">
                  <c:v>1.5847601291691066E-2</c:v>
                </c:pt>
                <c:pt idx="46">
                  <c:v>1.441665322903252E-2</c:v>
                </c:pt>
                <c:pt idx="47">
                  <c:v>1.4104476462517751E-2</c:v>
                </c:pt>
                <c:pt idx="48">
                  <c:v>1.2535945458288124E-2</c:v>
                </c:pt>
                <c:pt idx="49">
                  <c:v>1.2107489410383369E-2</c:v>
                </c:pt>
                <c:pt idx="50">
                  <c:v>1.0663731764686324E-2</c:v>
                </c:pt>
                <c:pt idx="51">
                  <c:v>1.0870451394368949E-2</c:v>
                </c:pt>
                <c:pt idx="52">
                  <c:v>9.6944311118634698E-3</c:v>
                </c:pt>
                <c:pt idx="53">
                  <c:v>8.9340064671861764E-3</c:v>
                </c:pt>
                <c:pt idx="54">
                  <c:v>8.591832803759648E-3</c:v>
                </c:pt>
                <c:pt idx="55">
                  <c:v>7.8666963882309416E-3</c:v>
                </c:pt>
                <c:pt idx="56">
                  <c:v>7.3592712055929104E-3</c:v>
                </c:pt>
                <c:pt idx="57">
                  <c:v>6.9429149985598734E-3</c:v>
                </c:pt>
                <c:pt idx="58">
                  <c:v>6.1721499073539646E-3</c:v>
                </c:pt>
                <c:pt idx="59">
                  <c:v>6.1454441568054826E-3</c:v>
                </c:pt>
                <c:pt idx="60">
                  <c:v>5.5260402626407254E-3</c:v>
                </c:pt>
                <c:pt idx="61">
                  <c:v>5.2830050430938786E-3</c:v>
                </c:pt>
                <c:pt idx="62">
                  <c:v>4.7531088670313693E-3</c:v>
                </c:pt>
                <c:pt idx="63">
                  <c:v>4.6579998302956789E-3</c:v>
                </c:pt>
                <c:pt idx="64">
                  <c:v>4.141941293161833E-3</c:v>
                </c:pt>
                <c:pt idx="65">
                  <c:v>3.8911081663185487E-3</c:v>
                </c:pt>
                <c:pt idx="66">
                  <c:v>3.7191495656230286E-3</c:v>
                </c:pt>
                <c:pt idx="67">
                  <c:v>3.4498539021908712E-3</c:v>
                </c:pt>
                <c:pt idx="68">
                  <c:v>3.1938988365223567E-3</c:v>
                </c:pt>
                <c:pt idx="69">
                  <c:v>2.9586099957577684E-3</c:v>
                </c:pt>
                <c:pt idx="70">
                  <c:v>2.7493782148425489E-3</c:v>
                </c:pt>
                <c:pt idx="71">
                  <c:v>2.5671546372456897E-3</c:v>
                </c:pt>
                <c:pt idx="72">
                  <c:v>2.4345574909133958E-3</c:v>
                </c:pt>
                <c:pt idx="73">
                  <c:v>2.1829525381238486E-3</c:v>
                </c:pt>
                <c:pt idx="74">
                  <c:v>1.9756235612188736E-3</c:v>
                </c:pt>
                <c:pt idx="75">
                  <c:v>1.9742440664567451E-3</c:v>
                </c:pt>
                <c:pt idx="76">
                  <c:v>1.6990940842008147E-3</c:v>
                </c:pt>
                <c:pt idx="77">
                  <c:v>1.5862224402985448E-3</c:v>
                </c:pt>
                <c:pt idx="78">
                  <c:v>1.6143209834435914E-3</c:v>
                </c:pt>
                <c:pt idx="79">
                  <c:v>1.4806950387138359E-3</c:v>
                </c:pt>
                <c:pt idx="80">
                  <c:v>1.3497835390550489E-3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BF-412D-9FCB-23E46147D07B}"/>
            </c:ext>
          </c:extLst>
        </c:ser>
        <c:ser>
          <c:idx val="8"/>
          <c:order val="8"/>
          <c:tx>
            <c:strRef>
              <c:f>'T=0.5'!$J$1</c:f>
              <c:strCache>
                <c:ptCount val="1"/>
                <c:pt idx="0">
                  <c:v>P/m [W/kg]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'T=0.5'!$A$2:$A$82</c:f>
              <c:numCache>
                <c:formatCode>General</c:formatCode>
                <c:ptCount val="81"/>
                <c:pt idx="0">
                  <c:v>0</c:v>
                </c:pt>
                <c:pt idx="1">
                  <c:v>0.4</c:v>
                </c:pt>
                <c:pt idx="2">
                  <c:v>0.79400000000000004</c:v>
                </c:pt>
                <c:pt idx="3">
                  <c:v>1.1879999999999999</c:v>
                </c:pt>
                <c:pt idx="4">
                  <c:v>1.5880000000000001</c:v>
                </c:pt>
                <c:pt idx="5">
                  <c:v>1.98</c:v>
                </c:pt>
                <c:pt idx="6">
                  <c:v>2.38</c:v>
                </c:pt>
                <c:pt idx="7">
                  <c:v>2.7639999999999998</c:v>
                </c:pt>
                <c:pt idx="8">
                  <c:v>3.1640000000000001</c:v>
                </c:pt>
                <c:pt idx="9">
                  <c:v>3.5510000000000002</c:v>
                </c:pt>
                <c:pt idx="10">
                  <c:v>3.9420000000000002</c:v>
                </c:pt>
                <c:pt idx="11">
                  <c:v>4.335</c:v>
                </c:pt>
                <c:pt idx="12">
                  <c:v>4.7350000000000003</c:v>
                </c:pt>
                <c:pt idx="13">
                  <c:v>5.1269999999999998</c:v>
                </c:pt>
                <c:pt idx="14">
                  <c:v>5.5149999999999997</c:v>
                </c:pt>
                <c:pt idx="15">
                  <c:v>5.9080000000000004</c:v>
                </c:pt>
                <c:pt idx="16">
                  <c:v>6.2990000000000004</c:v>
                </c:pt>
                <c:pt idx="17">
                  <c:v>6.6909999999999998</c:v>
                </c:pt>
                <c:pt idx="18">
                  <c:v>7.0839999999999996</c:v>
                </c:pt>
                <c:pt idx="19">
                  <c:v>7.4820000000000002</c:v>
                </c:pt>
                <c:pt idx="20">
                  <c:v>7.8620000000000001</c:v>
                </c:pt>
                <c:pt idx="21">
                  <c:v>8.2530000000000001</c:v>
                </c:pt>
                <c:pt idx="22">
                  <c:v>8.6519999999999992</c:v>
                </c:pt>
                <c:pt idx="23">
                  <c:v>9.0310000000000006</c:v>
                </c:pt>
                <c:pt idx="24">
                  <c:v>9.423</c:v>
                </c:pt>
                <c:pt idx="25">
                  <c:v>9.8000000000000007</c:v>
                </c:pt>
                <c:pt idx="26">
                  <c:v>10.183999999999999</c:v>
                </c:pt>
                <c:pt idx="27">
                  <c:v>10.573</c:v>
                </c:pt>
                <c:pt idx="28">
                  <c:v>10.949</c:v>
                </c:pt>
                <c:pt idx="29">
                  <c:v>11.34</c:v>
                </c:pt>
                <c:pt idx="30">
                  <c:v>11.722</c:v>
                </c:pt>
                <c:pt idx="31">
                  <c:v>12.106999999999999</c:v>
                </c:pt>
                <c:pt idx="32">
                  <c:v>12.484</c:v>
                </c:pt>
                <c:pt idx="33">
                  <c:v>12.869</c:v>
                </c:pt>
                <c:pt idx="34">
                  <c:v>13.253</c:v>
                </c:pt>
                <c:pt idx="35">
                  <c:v>13.646000000000001</c:v>
                </c:pt>
                <c:pt idx="36">
                  <c:v>14.026999999999999</c:v>
                </c:pt>
                <c:pt idx="37">
                  <c:v>14.42</c:v>
                </c:pt>
                <c:pt idx="38">
                  <c:v>14.81</c:v>
                </c:pt>
                <c:pt idx="39">
                  <c:v>15.186999999999999</c:v>
                </c:pt>
                <c:pt idx="40">
                  <c:v>15.576000000000001</c:v>
                </c:pt>
                <c:pt idx="41">
                  <c:v>15.958</c:v>
                </c:pt>
                <c:pt idx="42">
                  <c:v>16.338000000000001</c:v>
                </c:pt>
                <c:pt idx="43">
                  <c:v>16.716999999999999</c:v>
                </c:pt>
                <c:pt idx="44">
                  <c:v>17.100000000000001</c:v>
                </c:pt>
                <c:pt idx="45">
                  <c:v>17.475000000000001</c:v>
                </c:pt>
                <c:pt idx="46">
                  <c:v>17.86</c:v>
                </c:pt>
                <c:pt idx="47">
                  <c:v>18.227</c:v>
                </c:pt>
                <c:pt idx="48">
                  <c:v>18.611999999999998</c:v>
                </c:pt>
                <c:pt idx="49">
                  <c:v>18.983000000000001</c:v>
                </c:pt>
                <c:pt idx="50">
                  <c:v>19.376000000000001</c:v>
                </c:pt>
                <c:pt idx="51">
                  <c:v>19.736000000000001</c:v>
                </c:pt>
                <c:pt idx="52">
                  <c:v>20.111999999999998</c:v>
                </c:pt>
                <c:pt idx="53">
                  <c:v>20.492000000000001</c:v>
                </c:pt>
                <c:pt idx="54">
                  <c:v>20.861000000000001</c:v>
                </c:pt>
                <c:pt idx="55">
                  <c:v>21.236999999999998</c:v>
                </c:pt>
                <c:pt idx="56">
                  <c:v>21.611000000000001</c:v>
                </c:pt>
                <c:pt idx="57">
                  <c:v>21.981000000000002</c:v>
                </c:pt>
                <c:pt idx="58">
                  <c:v>22.369</c:v>
                </c:pt>
                <c:pt idx="59">
                  <c:v>22.733000000000001</c:v>
                </c:pt>
                <c:pt idx="60">
                  <c:v>23.11</c:v>
                </c:pt>
                <c:pt idx="61">
                  <c:v>23.478000000000002</c:v>
                </c:pt>
                <c:pt idx="62">
                  <c:v>23.859000000000002</c:v>
                </c:pt>
                <c:pt idx="63">
                  <c:v>24.222000000000001</c:v>
                </c:pt>
                <c:pt idx="64">
                  <c:v>24.602</c:v>
                </c:pt>
                <c:pt idx="65">
                  <c:v>24.978999999999999</c:v>
                </c:pt>
                <c:pt idx="66">
                  <c:v>25.347000000000001</c:v>
                </c:pt>
                <c:pt idx="67">
                  <c:v>25.716999999999999</c:v>
                </c:pt>
                <c:pt idx="68">
                  <c:v>26.09</c:v>
                </c:pt>
                <c:pt idx="69">
                  <c:v>26.465</c:v>
                </c:pt>
                <c:pt idx="70">
                  <c:v>26.841999999999999</c:v>
                </c:pt>
                <c:pt idx="71">
                  <c:v>27.218</c:v>
                </c:pt>
                <c:pt idx="72">
                  <c:v>27.588000000000001</c:v>
                </c:pt>
                <c:pt idx="73">
                  <c:v>27.972000000000001</c:v>
                </c:pt>
                <c:pt idx="74">
                  <c:v>28.367999999999999</c:v>
                </c:pt>
                <c:pt idx="75">
                  <c:v>28.736999999999998</c:v>
                </c:pt>
                <c:pt idx="76">
                  <c:v>29.137</c:v>
                </c:pt>
                <c:pt idx="77">
                  <c:v>29.536999999999999</c:v>
                </c:pt>
                <c:pt idx="78">
                  <c:v>29.904</c:v>
                </c:pt>
                <c:pt idx="79">
                  <c:v>30.276</c:v>
                </c:pt>
                <c:pt idx="80">
                  <c:v>30.657</c:v>
                </c:pt>
              </c:numCache>
            </c:numRef>
          </c:xVal>
          <c:yVal>
            <c:numRef>
              <c:f>'T=0.5'!$J$2:$J$82</c:f>
              <c:numCache>
                <c:formatCode>General</c:formatCode>
                <c:ptCount val="81"/>
                <c:pt idx="0">
                  <c:v>0.63054238196176238</c:v>
                </c:pt>
                <c:pt idx="1">
                  <c:v>0.80450537839181391</c:v>
                </c:pt>
                <c:pt idx="2">
                  <c:v>0.88271267641606399</c:v>
                </c:pt>
                <c:pt idx="3">
                  <c:v>1.0195320783841411</c:v>
                </c:pt>
                <c:pt idx="4">
                  <c:v>1.163370638504418</c:v>
                </c:pt>
                <c:pt idx="5">
                  <c:v>1.5122687578600884</c:v>
                </c:pt>
                <c:pt idx="6">
                  <c:v>1.8261712136743056</c:v>
                </c:pt>
                <c:pt idx="7">
                  <c:v>2.1769436860734608</c:v>
                </c:pt>
                <c:pt idx="8">
                  <c:v>2.4580678677753447</c:v>
                </c:pt>
                <c:pt idx="9">
                  <c:v>2.8110802258701688</c:v>
                </c:pt>
                <c:pt idx="10">
                  <c:v>2.9212653215413811</c:v>
                </c:pt>
                <c:pt idx="11">
                  <c:v>3.0507463760264129</c:v>
                </c:pt>
                <c:pt idx="12">
                  <c:v>3.2067050699827946</c:v>
                </c:pt>
                <c:pt idx="13">
                  <c:v>3.401543545932463</c:v>
                </c:pt>
                <c:pt idx="14">
                  <c:v>3.5931937607703843</c:v>
                </c:pt>
                <c:pt idx="15">
                  <c:v>3.7667291081469148</c:v>
                </c:pt>
                <c:pt idx="16">
                  <c:v>3.9487811019524819</c:v>
                </c:pt>
                <c:pt idx="17">
                  <c:v>4.1204685988793326</c:v>
                </c:pt>
                <c:pt idx="18">
                  <c:v>4.2881726819644594</c:v>
                </c:pt>
                <c:pt idx="19">
                  <c:v>4.4440793787396267</c:v>
                </c:pt>
                <c:pt idx="20">
                  <c:v>4.632805289039271</c:v>
                </c:pt>
                <c:pt idx="21">
                  <c:v>4.7695801177652344</c:v>
                </c:pt>
                <c:pt idx="22">
                  <c:v>4.9061179275472089</c:v>
                </c:pt>
                <c:pt idx="23">
                  <c:v>5.0795794264574337</c:v>
                </c:pt>
                <c:pt idx="24">
                  <c:v>5.1998714327910669</c:v>
                </c:pt>
                <c:pt idx="25">
                  <c:v>5.3544364294620514</c:v>
                </c:pt>
                <c:pt idx="26">
                  <c:v>5.4730839038490204</c:v>
                </c:pt>
                <c:pt idx="27">
                  <c:v>5.5900437185490599</c:v>
                </c:pt>
                <c:pt idx="28">
                  <c:v>5.72684500051166</c:v>
                </c:pt>
                <c:pt idx="29">
                  <c:v>5.821590722362914</c:v>
                </c:pt>
                <c:pt idx="30">
                  <c:v>5.9423875380481093</c:v>
                </c:pt>
                <c:pt idx="31">
                  <c:v>6.0400217483481544</c:v>
                </c:pt>
                <c:pt idx="32">
                  <c:v>6.1412504354476578</c:v>
                </c:pt>
                <c:pt idx="33">
                  <c:v>6.2184883667703659</c:v>
                </c:pt>
                <c:pt idx="34">
                  <c:v>6.3003541291077161</c:v>
                </c:pt>
                <c:pt idx="35">
                  <c:v>6.3673950067906162</c:v>
                </c:pt>
                <c:pt idx="36">
                  <c:v>6.4471857323143853</c:v>
                </c:pt>
                <c:pt idx="37">
                  <c:v>6.5033195234170851</c:v>
                </c:pt>
                <c:pt idx="38">
                  <c:v>6.5676821267507188</c:v>
                </c:pt>
                <c:pt idx="39">
                  <c:v>6.6344166450113198</c:v>
                </c:pt>
                <c:pt idx="40">
                  <c:v>6.6799227868602946</c:v>
                </c:pt>
                <c:pt idx="41">
                  <c:v>6.7348231220192698</c:v>
                </c:pt>
                <c:pt idx="42">
                  <c:v>6.7831268604190615</c:v>
                </c:pt>
                <c:pt idx="43">
                  <c:v>6.8276342905448679</c:v>
                </c:pt>
                <c:pt idx="44">
                  <c:v>6.8662764426687772</c:v>
                </c:pt>
                <c:pt idx="45">
                  <c:v>6.9087551533191718</c:v>
                </c:pt>
                <c:pt idx="46">
                  <c:v>6.9401907735598165</c:v>
                </c:pt>
                <c:pt idx="47">
                  <c:v>6.9816505531852702</c:v>
                </c:pt>
                <c:pt idx="48">
                  <c:v>7.0052559606568252</c:v>
                </c:pt>
                <c:pt idx="49">
                  <c:v>7.0395916583254925</c:v>
                </c:pt>
                <c:pt idx="50">
                  <c:v>7.0592231694674776</c:v>
                </c:pt>
                <c:pt idx="51">
                  <c:v>7.0961158040762875</c:v>
                </c:pt>
                <c:pt idx="52">
                  <c:v>7.1141859199160411</c:v>
                </c:pt>
                <c:pt idx="53">
                  <c:v>7.1350852509110965</c:v>
                </c:pt>
                <c:pt idx="54">
                  <c:v>7.1590129666868512</c:v>
                </c:pt>
                <c:pt idx="55">
                  <c:v>7.1764642242371828</c:v>
                </c:pt>
                <c:pt idx="56">
                  <c:v>7.1947835790195782</c:v>
                </c:pt>
                <c:pt idx="57">
                  <c:v>7.212576309302249</c:v>
                </c:pt>
                <c:pt idx="58">
                  <c:v>7.2245495661919081</c:v>
                </c:pt>
                <c:pt idx="59">
                  <c:v>7.2441192413369846</c:v>
                </c:pt>
                <c:pt idx="60">
                  <c:v>7.2551583845892536</c:v>
                </c:pt>
                <c:pt idx="61">
                  <c:v>7.2695319835596708</c:v>
                </c:pt>
                <c:pt idx="62">
                  <c:v>7.27925325327812</c:v>
                </c:pt>
                <c:pt idx="63">
                  <c:v>7.2931809976262905</c:v>
                </c:pt>
                <c:pt idx="64">
                  <c:v>7.300969064407969</c:v>
                </c:pt>
                <c:pt idx="65">
                  <c:v>7.3110428622700141</c:v>
                </c:pt>
                <c:pt idx="66">
                  <c:v>7.3212004246790237</c:v>
                </c:pt>
                <c:pt idx="67">
                  <c:v>7.329340324528637</c:v>
                </c:pt>
                <c:pt idx="68">
                  <c:v>7.3368794758048725</c:v>
                </c:pt>
                <c:pt idx="69">
                  <c:v>7.3439552435482147</c:v>
                </c:pt>
                <c:pt idx="70">
                  <c:v>7.350678521534344</c:v>
                </c:pt>
                <c:pt idx="71">
                  <c:v>7.3571044246741533</c:v>
                </c:pt>
                <c:pt idx="72">
                  <c:v>7.3635573225387683</c:v>
                </c:pt>
                <c:pt idx="73">
                  <c:v>7.368003470397249</c:v>
                </c:pt>
                <c:pt idx="74">
                  <c:v>7.3724844267856895</c:v>
                </c:pt>
                <c:pt idx="75">
                  <c:v>7.3790227883954014</c:v>
                </c:pt>
                <c:pt idx="76">
                  <c:v>7.3817502328053619</c:v>
                </c:pt>
                <c:pt idx="77">
                  <c:v>7.386065617309316</c:v>
                </c:pt>
                <c:pt idx="78">
                  <c:v>7.3917368010258127</c:v>
                </c:pt>
                <c:pt idx="79">
                  <c:v>7.3950535444003842</c:v>
                </c:pt>
                <c:pt idx="80">
                  <c:v>7.3980657534068728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BF-412D-9FCB-23E46147D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15423"/>
        <c:axId val="11855175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'T=0.5'!$B$1</c15:sqref>
                        </c15:formulaRef>
                      </c:ext>
                    </c:extLst>
                    <c:strCache>
                      <c:ptCount val="1"/>
                      <c:pt idx="0">
                        <c:v>Abs. time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'T=0.5'!$A$2:$A$82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0.79400000000000004</c:v>
                      </c:pt>
                      <c:pt idx="3">
                        <c:v>1.1879999999999999</c:v>
                      </c:pt>
                      <c:pt idx="4">
                        <c:v>1.5880000000000001</c:v>
                      </c:pt>
                      <c:pt idx="5">
                        <c:v>1.98</c:v>
                      </c:pt>
                      <c:pt idx="6">
                        <c:v>2.38</c:v>
                      </c:pt>
                      <c:pt idx="7">
                        <c:v>2.7639999999999998</c:v>
                      </c:pt>
                      <c:pt idx="8">
                        <c:v>3.1640000000000001</c:v>
                      </c:pt>
                      <c:pt idx="9">
                        <c:v>3.5510000000000002</c:v>
                      </c:pt>
                      <c:pt idx="10">
                        <c:v>3.9420000000000002</c:v>
                      </c:pt>
                      <c:pt idx="11">
                        <c:v>4.335</c:v>
                      </c:pt>
                      <c:pt idx="12">
                        <c:v>4.7350000000000003</c:v>
                      </c:pt>
                      <c:pt idx="13">
                        <c:v>5.1269999999999998</c:v>
                      </c:pt>
                      <c:pt idx="14">
                        <c:v>5.5149999999999997</c:v>
                      </c:pt>
                      <c:pt idx="15">
                        <c:v>5.9080000000000004</c:v>
                      </c:pt>
                      <c:pt idx="16">
                        <c:v>6.2990000000000004</c:v>
                      </c:pt>
                      <c:pt idx="17">
                        <c:v>6.6909999999999998</c:v>
                      </c:pt>
                      <c:pt idx="18">
                        <c:v>7.0839999999999996</c:v>
                      </c:pt>
                      <c:pt idx="19">
                        <c:v>7.4820000000000002</c:v>
                      </c:pt>
                      <c:pt idx="20">
                        <c:v>7.8620000000000001</c:v>
                      </c:pt>
                      <c:pt idx="21">
                        <c:v>8.2530000000000001</c:v>
                      </c:pt>
                      <c:pt idx="22">
                        <c:v>8.6519999999999992</c:v>
                      </c:pt>
                      <c:pt idx="23">
                        <c:v>9.0310000000000006</c:v>
                      </c:pt>
                      <c:pt idx="24">
                        <c:v>9.423</c:v>
                      </c:pt>
                      <c:pt idx="25">
                        <c:v>9.8000000000000007</c:v>
                      </c:pt>
                      <c:pt idx="26">
                        <c:v>10.183999999999999</c:v>
                      </c:pt>
                      <c:pt idx="27">
                        <c:v>10.573</c:v>
                      </c:pt>
                      <c:pt idx="28">
                        <c:v>10.949</c:v>
                      </c:pt>
                      <c:pt idx="29">
                        <c:v>11.34</c:v>
                      </c:pt>
                      <c:pt idx="30">
                        <c:v>11.722</c:v>
                      </c:pt>
                      <c:pt idx="31">
                        <c:v>12.106999999999999</c:v>
                      </c:pt>
                      <c:pt idx="32">
                        <c:v>12.484</c:v>
                      </c:pt>
                      <c:pt idx="33">
                        <c:v>12.869</c:v>
                      </c:pt>
                      <c:pt idx="34">
                        <c:v>13.253</c:v>
                      </c:pt>
                      <c:pt idx="35">
                        <c:v>13.646000000000001</c:v>
                      </c:pt>
                      <c:pt idx="36">
                        <c:v>14.026999999999999</c:v>
                      </c:pt>
                      <c:pt idx="37">
                        <c:v>14.42</c:v>
                      </c:pt>
                      <c:pt idx="38">
                        <c:v>14.81</c:v>
                      </c:pt>
                      <c:pt idx="39">
                        <c:v>15.186999999999999</c:v>
                      </c:pt>
                      <c:pt idx="40">
                        <c:v>15.576000000000001</c:v>
                      </c:pt>
                      <c:pt idx="41">
                        <c:v>15.958</c:v>
                      </c:pt>
                      <c:pt idx="42">
                        <c:v>16.338000000000001</c:v>
                      </c:pt>
                      <c:pt idx="43">
                        <c:v>16.716999999999999</c:v>
                      </c:pt>
                      <c:pt idx="44">
                        <c:v>17.100000000000001</c:v>
                      </c:pt>
                      <c:pt idx="45">
                        <c:v>17.475000000000001</c:v>
                      </c:pt>
                      <c:pt idx="46">
                        <c:v>17.86</c:v>
                      </c:pt>
                      <c:pt idx="47">
                        <c:v>18.227</c:v>
                      </c:pt>
                      <c:pt idx="48">
                        <c:v>18.611999999999998</c:v>
                      </c:pt>
                      <c:pt idx="49">
                        <c:v>18.983000000000001</c:v>
                      </c:pt>
                      <c:pt idx="50">
                        <c:v>19.376000000000001</c:v>
                      </c:pt>
                      <c:pt idx="51">
                        <c:v>19.736000000000001</c:v>
                      </c:pt>
                      <c:pt idx="52">
                        <c:v>20.111999999999998</c:v>
                      </c:pt>
                      <c:pt idx="53">
                        <c:v>20.492000000000001</c:v>
                      </c:pt>
                      <c:pt idx="54">
                        <c:v>20.861000000000001</c:v>
                      </c:pt>
                      <c:pt idx="55">
                        <c:v>21.236999999999998</c:v>
                      </c:pt>
                      <c:pt idx="56">
                        <c:v>21.611000000000001</c:v>
                      </c:pt>
                      <c:pt idx="57">
                        <c:v>21.981000000000002</c:v>
                      </c:pt>
                      <c:pt idx="58">
                        <c:v>22.369</c:v>
                      </c:pt>
                      <c:pt idx="59">
                        <c:v>22.733000000000001</c:v>
                      </c:pt>
                      <c:pt idx="60">
                        <c:v>23.11</c:v>
                      </c:pt>
                      <c:pt idx="61">
                        <c:v>23.478000000000002</c:v>
                      </c:pt>
                      <c:pt idx="62">
                        <c:v>23.859000000000002</c:v>
                      </c:pt>
                      <c:pt idx="63">
                        <c:v>24.222000000000001</c:v>
                      </c:pt>
                      <c:pt idx="64">
                        <c:v>24.602</c:v>
                      </c:pt>
                      <c:pt idx="65">
                        <c:v>24.978999999999999</c:v>
                      </c:pt>
                      <c:pt idx="66">
                        <c:v>25.347000000000001</c:v>
                      </c:pt>
                      <c:pt idx="67">
                        <c:v>25.716999999999999</c:v>
                      </c:pt>
                      <c:pt idx="68">
                        <c:v>26.09</c:v>
                      </c:pt>
                      <c:pt idx="69">
                        <c:v>26.465</c:v>
                      </c:pt>
                      <c:pt idx="70">
                        <c:v>26.841999999999999</c:v>
                      </c:pt>
                      <c:pt idx="71">
                        <c:v>27.218</c:v>
                      </c:pt>
                      <c:pt idx="72">
                        <c:v>27.588000000000001</c:v>
                      </c:pt>
                      <c:pt idx="73">
                        <c:v>27.972000000000001</c:v>
                      </c:pt>
                      <c:pt idx="74">
                        <c:v>28.367999999999999</c:v>
                      </c:pt>
                      <c:pt idx="75">
                        <c:v>28.736999999999998</c:v>
                      </c:pt>
                      <c:pt idx="76">
                        <c:v>29.137</c:v>
                      </c:pt>
                      <c:pt idx="77">
                        <c:v>29.536999999999999</c:v>
                      </c:pt>
                      <c:pt idx="78">
                        <c:v>29.904</c:v>
                      </c:pt>
                      <c:pt idx="79">
                        <c:v>30.276</c:v>
                      </c:pt>
                      <c:pt idx="80">
                        <c:v>30.657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'T=0.5'!$B$2:$B$82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15084</c:v>
                      </c:pt>
                      <c:pt idx="1">
                        <c:v>15484</c:v>
                      </c:pt>
                      <c:pt idx="2">
                        <c:v>15878</c:v>
                      </c:pt>
                      <c:pt idx="3">
                        <c:v>16272</c:v>
                      </c:pt>
                      <c:pt idx="4">
                        <c:v>16672</c:v>
                      </c:pt>
                      <c:pt idx="5">
                        <c:v>17064</c:v>
                      </c:pt>
                      <c:pt idx="6">
                        <c:v>17464</c:v>
                      </c:pt>
                      <c:pt idx="7">
                        <c:v>17848</c:v>
                      </c:pt>
                      <c:pt idx="8">
                        <c:v>18248</c:v>
                      </c:pt>
                      <c:pt idx="9">
                        <c:v>18635</c:v>
                      </c:pt>
                      <c:pt idx="10">
                        <c:v>19026</c:v>
                      </c:pt>
                      <c:pt idx="11">
                        <c:v>19419</c:v>
                      </c:pt>
                      <c:pt idx="12">
                        <c:v>19819</c:v>
                      </c:pt>
                      <c:pt idx="13">
                        <c:v>20211</c:v>
                      </c:pt>
                      <c:pt idx="14">
                        <c:v>20599</c:v>
                      </c:pt>
                      <c:pt idx="15">
                        <c:v>20992</c:v>
                      </c:pt>
                      <c:pt idx="16">
                        <c:v>21383</c:v>
                      </c:pt>
                      <c:pt idx="17">
                        <c:v>21775</c:v>
                      </c:pt>
                      <c:pt idx="18">
                        <c:v>22168</c:v>
                      </c:pt>
                      <c:pt idx="19">
                        <c:v>22566</c:v>
                      </c:pt>
                      <c:pt idx="20">
                        <c:v>22946</c:v>
                      </c:pt>
                      <c:pt idx="21">
                        <c:v>23337</c:v>
                      </c:pt>
                      <c:pt idx="22">
                        <c:v>23736</c:v>
                      </c:pt>
                      <c:pt idx="23">
                        <c:v>24115</c:v>
                      </c:pt>
                      <c:pt idx="24">
                        <c:v>24507</c:v>
                      </c:pt>
                      <c:pt idx="25">
                        <c:v>24884</c:v>
                      </c:pt>
                      <c:pt idx="26">
                        <c:v>25268</c:v>
                      </c:pt>
                      <c:pt idx="27">
                        <c:v>25657</c:v>
                      </c:pt>
                      <c:pt idx="28">
                        <c:v>26033</c:v>
                      </c:pt>
                      <c:pt idx="29">
                        <c:v>26424</c:v>
                      </c:pt>
                      <c:pt idx="30">
                        <c:v>26806</c:v>
                      </c:pt>
                      <c:pt idx="31">
                        <c:v>27191</c:v>
                      </c:pt>
                      <c:pt idx="32">
                        <c:v>27568</c:v>
                      </c:pt>
                      <c:pt idx="33">
                        <c:v>27953</c:v>
                      </c:pt>
                      <c:pt idx="34">
                        <c:v>28337</c:v>
                      </c:pt>
                      <c:pt idx="35">
                        <c:v>28730</c:v>
                      </c:pt>
                      <c:pt idx="36">
                        <c:v>29111</c:v>
                      </c:pt>
                      <c:pt idx="37">
                        <c:v>29504</c:v>
                      </c:pt>
                      <c:pt idx="38">
                        <c:v>29894</c:v>
                      </c:pt>
                      <c:pt idx="39">
                        <c:v>30271</c:v>
                      </c:pt>
                      <c:pt idx="40">
                        <c:v>30660</c:v>
                      </c:pt>
                      <c:pt idx="41">
                        <c:v>31042</c:v>
                      </c:pt>
                      <c:pt idx="42">
                        <c:v>31422</c:v>
                      </c:pt>
                      <c:pt idx="43">
                        <c:v>31801</c:v>
                      </c:pt>
                      <c:pt idx="44">
                        <c:v>32184</c:v>
                      </c:pt>
                      <c:pt idx="45">
                        <c:v>32559</c:v>
                      </c:pt>
                      <c:pt idx="46">
                        <c:v>32944</c:v>
                      </c:pt>
                      <c:pt idx="47">
                        <c:v>33311</c:v>
                      </c:pt>
                      <c:pt idx="48">
                        <c:v>33696</c:v>
                      </c:pt>
                      <c:pt idx="49">
                        <c:v>34067</c:v>
                      </c:pt>
                      <c:pt idx="50">
                        <c:v>34460</c:v>
                      </c:pt>
                      <c:pt idx="51">
                        <c:v>34820</c:v>
                      </c:pt>
                      <c:pt idx="52">
                        <c:v>35196</c:v>
                      </c:pt>
                      <c:pt idx="53">
                        <c:v>35576</c:v>
                      </c:pt>
                      <c:pt idx="54">
                        <c:v>35945</c:v>
                      </c:pt>
                      <c:pt idx="55">
                        <c:v>36321</c:v>
                      </c:pt>
                      <c:pt idx="56">
                        <c:v>36695</c:v>
                      </c:pt>
                      <c:pt idx="57">
                        <c:v>37065</c:v>
                      </c:pt>
                      <c:pt idx="58">
                        <c:v>37453</c:v>
                      </c:pt>
                      <c:pt idx="59">
                        <c:v>37817</c:v>
                      </c:pt>
                      <c:pt idx="60">
                        <c:v>38194</c:v>
                      </c:pt>
                      <c:pt idx="61">
                        <c:v>38562</c:v>
                      </c:pt>
                      <c:pt idx="62">
                        <c:v>38943</c:v>
                      </c:pt>
                      <c:pt idx="63">
                        <c:v>39306</c:v>
                      </c:pt>
                      <c:pt idx="64">
                        <c:v>39686</c:v>
                      </c:pt>
                      <c:pt idx="65">
                        <c:v>40063</c:v>
                      </c:pt>
                      <c:pt idx="66">
                        <c:v>40431</c:v>
                      </c:pt>
                      <c:pt idx="67">
                        <c:v>40801</c:v>
                      </c:pt>
                      <c:pt idx="68">
                        <c:v>41174</c:v>
                      </c:pt>
                      <c:pt idx="69">
                        <c:v>41549</c:v>
                      </c:pt>
                      <c:pt idx="70">
                        <c:v>41926</c:v>
                      </c:pt>
                      <c:pt idx="71">
                        <c:v>42302</c:v>
                      </c:pt>
                      <c:pt idx="72">
                        <c:v>42672</c:v>
                      </c:pt>
                      <c:pt idx="73">
                        <c:v>43056</c:v>
                      </c:pt>
                      <c:pt idx="74">
                        <c:v>43452</c:v>
                      </c:pt>
                      <c:pt idx="75">
                        <c:v>43821</c:v>
                      </c:pt>
                      <c:pt idx="76">
                        <c:v>44221</c:v>
                      </c:pt>
                      <c:pt idx="77">
                        <c:v>44621</c:v>
                      </c:pt>
                      <c:pt idx="78">
                        <c:v>44988</c:v>
                      </c:pt>
                      <c:pt idx="79">
                        <c:v>45360</c:v>
                      </c:pt>
                      <c:pt idx="80">
                        <c:v>45741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0BF-412D-9FCB-23E46147D0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'T=0.5'!$C$1</c15:sqref>
                        </c15:formulaRef>
                      </c:ext>
                    </c:extLst>
                    <c:strCache>
                      <c:ptCount val="1"/>
                      <c:pt idx="0">
                        <c:v>delta [deg]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'T=0.5'!$A$2:$A$82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0.79400000000000004</c:v>
                      </c:pt>
                      <c:pt idx="3">
                        <c:v>1.1879999999999999</c:v>
                      </c:pt>
                      <c:pt idx="4">
                        <c:v>1.5880000000000001</c:v>
                      </c:pt>
                      <c:pt idx="5">
                        <c:v>1.98</c:v>
                      </c:pt>
                      <c:pt idx="6">
                        <c:v>2.38</c:v>
                      </c:pt>
                      <c:pt idx="7">
                        <c:v>2.7639999999999998</c:v>
                      </c:pt>
                      <c:pt idx="8">
                        <c:v>3.1640000000000001</c:v>
                      </c:pt>
                      <c:pt idx="9">
                        <c:v>3.5510000000000002</c:v>
                      </c:pt>
                      <c:pt idx="10">
                        <c:v>3.9420000000000002</c:v>
                      </c:pt>
                      <c:pt idx="11">
                        <c:v>4.335</c:v>
                      </c:pt>
                      <c:pt idx="12">
                        <c:v>4.7350000000000003</c:v>
                      </c:pt>
                      <c:pt idx="13">
                        <c:v>5.1269999999999998</c:v>
                      </c:pt>
                      <c:pt idx="14">
                        <c:v>5.5149999999999997</c:v>
                      </c:pt>
                      <c:pt idx="15">
                        <c:v>5.9080000000000004</c:v>
                      </c:pt>
                      <c:pt idx="16">
                        <c:v>6.2990000000000004</c:v>
                      </c:pt>
                      <c:pt idx="17">
                        <c:v>6.6909999999999998</c:v>
                      </c:pt>
                      <c:pt idx="18">
                        <c:v>7.0839999999999996</c:v>
                      </c:pt>
                      <c:pt idx="19">
                        <c:v>7.4820000000000002</c:v>
                      </c:pt>
                      <c:pt idx="20">
                        <c:v>7.8620000000000001</c:v>
                      </c:pt>
                      <c:pt idx="21">
                        <c:v>8.2530000000000001</c:v>
                      </c:pt>
                      <c:pt idx="22">
                        <c:v>8.6519999999999992</c:v>
                      </c:pt>
                      <c:pt idx="23">
                        <c:v>9.0310000000000006</c:v>
                      </c:pt>
                      <c:pt idx="24">
                        <c:v>9.423</c:v>
                      </c:pt>
                      <c:pt idx="25">
                        <c:v>9.8000000000000007</c:v>
                      </c:pt>
                      <c:pt idx="26">
                        <c:v>10.183999999999999</c:v>
                      </c:pt>
                      <c:pt idx="27">
                        <c:v>10.573</c:v>
                      </c:pt>
                      <c:pt idx="28">
                        <c:v>10.949</c:v>
                      </c:pt>
                      <c:pt idx="29">
                        <c:v>11.34</c:v>
                      </c:pt>
                      <c:pt idx="30">
                        <c:v>11.722</c:v>
                      </c:pt>
                      <c:pt idx="31">
                        <c:v>12.106999999999999</c:v>
                      </c:pt>
                      <c:pt idx="32">
                        <c:v>12.484</c:v>
                      </c:pt>
                      <c:pt idx="33">
                        <c:v>12.869</c:v>
                      </c:pt>
                      <c:pt idx="34">
                        <c:v>13.253</c:v>
                      </c:pt>
                      <c:pt idx="35">
                        <c:v>13.646000000000001</c:v>
                      </c:pt>
                      <c:pt idx="36">
                        <c:v>14.026999999999999</c:v>
                      </c:pt>
                      <c:pt idx="37">
                        <c:v>14.42</c:v>
                      </c:pt>
                      <c:pt idx="38">
                        <c:v>14.81</c:v>
                      </c:pt>
                      <c:pt idx="39">
                        <c:v>15.186999999999999</c:v>
                      </c:pt>
                      <c:pt idx="40">
                        <c:v>15.576000000000001</c:v>
                      </c:pt>
                      <c:pt idx="41">
                        <c:v>15.958</c:v>
                      </c:pt>
                      <c:pt idx="42">
                        <c:v>16.338000000000001</c:v>
                      </c:pt>
                      <c:pt idx="43">
                        <c:v>16.716999999999999</c:v>
                      </c:pt>
                      <c:pt idx="44">
                        <c:v>17.100000000000001</c:v>
                      </c:pt>
                      <c:pt idx="45">
                        <c:v>17.475000000000001</c:v>
                      </c:pt>
                      <c:pt idx="46">
                        <c:v>17.86</c:v>
                      </c:pt>
                      <c:pt idx="47">
                        <c:v>18.227</c:v>
                      </c:pt>
                      <c:pt idx="48">
                        <c:v>18.611999999999998</c:v>
                      </c:pt>
                      <c:pt idx="49">
                        <c:v>18.983000000000001</c:v>
                      </c:pt>
                      <c:pt idx="50">
                        <c:v>19.376000000000001</c:v>
                      </c:pt>
                      <c:pt idx="51">
                        <c:v>19.736000000000001</c:v>
                      </c:pt>
                      <c:pt idx="52">
                        <c:v>20.111999999999998</c:v>
                      </c:pt>
                      <c:pt idx="53">
                        <c:v>20.492000000000001</c:v>
                      </c:pt>
                      <c:pt idx="54">
                        <c:v>20.861000000000001</c:v>
                      </c:pt>
                      <c:pt idx="55">
                        <c:v>21.236999999999998</c:v>
                      </c:pt>
                      <c:pt idx="56">
                        <c:v>21.611000000000001</c:v>
                      </c:pt>
                      <c:pt idx="57">
                        <c:v>21.981000000000002</c:v>
                      </c:pt>
                      <c:pt idx="58">
                        <c:v>22.369</c:v>
                      </c:pt>
                      <c:pt idx="59">
                        <c:v>22.733000000000001</c:v>
                      </c:pt>
                      <c:pt idx="60">
                        <c:v>23.11</c:v>
                      </c:pt>
                      <c:pt idx="61">
                        <c:v>23.478000000000002</c:v>
                      </c:pt>
                      <c:pt idx="62">
                        <c:v>23.859000000000002</c:v>
                      </c:pt>
                      <c:pt idx="63">
                        <c:v>24.222000000000001</c:v>
                      </c:pt>
                      <c:pt idx="64">
                        <c:v>24.602</c:v>
                      </c:pt>
                      <c:pt idx="65">
                        <c:v>24.978999999999999</c:v>
                      </c:pt>
                      <c:pt idx="66">
                        <c:v>25.347000000000001</c:v>
                      </c:pt>
                      <c:pt idx="67">
                        <c:v>25.716999999999999</c:v>
                      </c:pt>
                      <c:pt idx="68">
                        <c:v>26.09</c:v>
                      </c:pt>
                      <c:pt idx="69">
                        <c:v>26.465</c:v>
                      </c:pt>
                      <c:pt idx="70">
                        <c:v>26.841999999999999</c:v>
                      </c:pt>
                      <c:pt idx="71">
                        <c:v>27.218</c:v>
                      </c:pt>
                      <c:pt idx="72">
                        <c:v>27.588000000000001</c:v>
                      </c:pt>
                      <c:pt idx="73">
                        <c:v>27.972000000000001</c:v>
                      </c:pt>
                      <c:pt idx="74">
                        <c:v>28.367999999999999</c:v>
                      </c:pt>
                      <c:pt idx="75">
                        <c:v>28.736999999999998</c:v>
                      </c:pt>
                      <c:pt idx="76">
                        <c:v>29.137</c:v>
                      </c:pt>
                      <c:pt idx="77">
                        <c:v>29.536999999999999</c:v>
                      </c:pt>
                      <c:pt idx="78">
                        <c:v>29.904</c:v>
                      </c:pt>
                      <c:pt idx="79">
                        <c:v>30.276</c:v>
                      </c:pt>
                      <c:pt idx="80">
                        <c:v>30.657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'T=0.5'!$C$2:$C$82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0BF-412D-9FCB-23E46147D07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'T=0.5'!$D$1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'T=0.5'!$A$2:$A$82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0.79400000000000004</c:v>
                      </c:pt>
                      <c:pt idx="3">
                        <c:v>1.1879999999999999</c:v>
                      </c:pt>
                      <c:pt idx="4">
                        <c:v>1.5880000000000001</c:v>
                      </c:pt>
                      <c:pt idx="5">
                        <c:v>1.98</c:v>
                      </c:pt>
                      <c:pt idx="6">
                        <c:v>2.38</c:v>
                      </c:pt>
                      <c:pt idx="7">
                        <c:v>2.7639999999999998</c:v>
                      </c:pt>
                      <c:pt idx="8">
                        <c:v>3.1640000000000001</c:v>
                      </c:pt>
                      <c:pt idx="9">
                        <c:v>3.5510000000000002</c:v>
                      </c:pt>
                      <c:pt idx="10">
                        <c:v>3.9420000000000002</c:v>
                      </c:pt>
                      <c:pt idx="11">
                        <c:v>4.335</c:v>
                      </c:pt>
                      <c:pt idx="12">
                        <c:v>4.7350000000000003</c:v>
                      </c:pt>
                      <c:pt idx="13">
                        <c:v>5.1269999999999998</c:v>
                      </c:pt>
                      <c:pt idx="14">
                        <c:v>5.5149999999999997</c:v>
                      </c:pt>
                      <c:pt idx="15">
                        <c:v>5.9080000000000004</c:v>
                      </c:pt>
                      <c:pt idx="16">
                        <c:v>6.2990000000000004</c:v>
                      </c:pt>
                      <c:pt idx="17">
                        <c:v>6.6909999999999998</c:v>
                      </c:pt>
                      <c:pt idx="18">
                        <c:v>7.0839999999999996</c:v>
                      </c:pt>
                      <c:pt idx="19">
                        <c:v>7.4820000000000002</c:v>
                      </c:pt>
                      <c:pt idx="20">
                        <c:v>7.8620000000000001</c:v>
                      </c:pt>
                      <c:pt idx="21">
                        <c:v>8.2530000000000001</c:v>
                      </c:pt>
                      <c:pt idx="22">
                        <c:v>8.6519999999999992</c:v>
                      </c:pt>
                      <c:pt idx="23">
                        <c:v>9.0310000000000006</c:v>
                      </c:pt>
                      <c:pt idx="24">
                        <c:v>9.423</c:v>
                      </c:pt>
                      <c:pt idx="25">
                        <c:v>9.8000000000000007</c:v>
                      </c:pt>
                      <c:pt idx="26">
                        <c:v>10.183999999999999</c:v>
                      </c:pt>
                      <c:pt idx="27">
                        <c:v>10.573</c:v>
                      </c:pt>
                      <c:pt idx="28">
                        <c:v>10.949</c:v>
                      </c:pt>
                      <c:pt idx="29">
                        <c:v>11.34</c:v>
                      </c:pt>
                      <c:pt idx="30">
                        <c:v>11.722</c:v>
                      </c:pt>
                      <c:pt idx="31">
                        <c:v>12.106999999999999</c:v>
                      </c:pt>
                      <c:pt idx="32">
                        <c:v>12.484</c:v>
                      </c:pt>
                      <c:pt idx="33">
                        <c:v>12.869</c:v>
                      </c:pt>
                      <c:pt idx="34">
                        <c:v>13.253</c:v>
                      </c:pt>
                      <c:pt idx="35">
                        <c:v>13.646000000000001</c:v>
                      </c:pt>
                      <c:pt idx="36">
                        <c:v>14.026999999999999</c:v>
                      </c:pt>
                      <c:pt idx="37">
                        <c:v>14.42</c:v>
                      </c:pt>
                      <c:pt idx="38">
                        <c:v>14.81</c:v>
                      </c:pt>
                      <c:pt idx="39">
                        <c:v>15.186999999999999</c:v>
                      </c:pt>
                      <c:pt idx="40">
                        <c:v>15.576000000000001</c:v>
                      </c:pt>
                      <c:pt idx="41">
                        <c:v>15.958</c:v>
                      </c:pt>
                      <c:pt idx="42">
                        <c:v>16.338000000000001</c:v>
                      </c:pt>
                      <c:pt idx="43">
                        <c:v>16.716999999999999</c:v>
                      </c:pt>
                      <c:pt idx="44">
                        <c:v>17.100000000000001</c:v>
                      </c:pt>
                      <c:pt idx="45">
                        <c:v>17.475000000000001</c:v>
                      </c:pt>
                      <c:pt idx="46">
                        <c:v>17.86</c:v>
                      </c:pt>
                      <c:pt idx="47">
                        <c:v>18.227</c:v>
                      </c:pt>
                      <c:pt idx="48">
                        <c:v>18.611999999999998</c:v>
                      </c:pt>
                      <c:pt idx="49">
                        <c:v>18.983000000000001</c:v>
                      </c:pt>
                      <c:pt idx="50">
                        <c:v>19.376000000000001</c:v>
                      </c:pt>
                      <c:pt idx="51">
                        <c:v>19.736000000000001</c:v>
                      </c:pt>
                      <c:pt idx="52">
                        <c:v>20.111999999999998</c:v>
                      </c:pt>
                      <c:pt idx="53">
                        <c:v>20.492000000000001</c:v>
                      </c:pt>
                      <c:pt idx="54">
                        <c:v>20.861000000000001</c:v>
                      </c:pt>
                      <c:pt idx="55">
                        <c:v>21.236999999999998</c:v>
                      </c:pt>
                      <c:pt idx="56">
                        <c:v>21.611000000000001</c:v>
                      </c:pt>
                      <c:pt idx="57">
                        <c:v>21.981000000000002</c:v>
                      </c:pt>
                      <c:pt idx="58">
                        <c:v>22.369</c:v>
                      </c:pt>
                      <c:pt idx="59">
                        <c:v>22.733000000000001</c:v>
                      </c:pt>
                      <c:pt idx="60">
                        <c:v>23.11</c:v>
                      </c:pt>
                      <c:pt idx="61">
                        <c:v>23.478000000000002</c:v>
                      </c:pt>
                      <c:pt idx="62">
                        <c:v>23.859000000000002</c:v>
                      </c:pt>
                      <c:pt idx="63">
                        <c:v>24.222000000000001</c:v>
                      </c:pt>
                      <c:pt idx="64">
                        <c:v>24.602</c:v>
                      </c:pt>
                      <c:pt idx="65">
                        <c:v>24.978999999999999</c:v>
                      </c:pt>
                      <c:pt idx="66">
                        <c:v>25.347000000000001</c:v>
                      </c:pt>
                      <c:pt idx="67">
                        <c:v>25.716999999999999</c:v>
                      </c:pt>
                      <c:pt idx="68">
                        <c:v>26.09</c:v>
                      </c:pt>
                      <c:pt idx="69">
                        <c:v>26.465</c:v>
                      </c:pt>
                      <c:pt idx="70">
                        <c:v>26.841999999999999</c:v>
                      </c:pt>
                      <c:pt idx="71">
                        <c:v>27.218</c:v>
                      </c:pt>
                      <c:pt idx="72">
                        <c:v>27.588000000000001</c:v>
                      </c:pt>
                      <c:pt idx="73">
                        <c:v>27.972000000000001</c:v>
                      </c:pt>
                      <c:pt idx="74">
                        <c:v>28.367999999999999</c:v>
                      </c:pt>
                      <c:pt idx="75">
                        <c:v>28.736999999999998</c:v>
                      </c:pt>
                      <c:pt idx="76">
                        <c:v>29.137</c:v>
                      </c:pt>
                      <c:pt idx="77">
                        <c:v>29.536999999999999</c:v>
                      </c:pt>
                      <c:pt idx="78">
                        <c:v>29.904</c:v>
                      </c:pt>
                      <c:pt idx="79">
                        <c:v>30.276</c:v>
                      </c:pt>
                      <c:pt idx="80">
                        <c:v>30.657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'T=0.5'!$D$2:$D$82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0.5</c:v>
                      </c:pt>
                      <c:pt idx="28">
                        <c:v>0.5</c:v>
                      </c:pt>
                      <c:pt idx="29">
                        <c:v>0.5</c:v>
                      </c:pt>
                      <c:pt idx="30">
                        <c:v>0.5</c:v>
                      </c:pt>
                      <c:pt idx="31">
                        <c:v>0.5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0.5</c:v>
                      </c:pt>
                      <c:pt idx="44">
                        <c:v>0.5</c:v>
                      </c:pt>
                      <c:pt idx="45">
                        <c:v>0.5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0.5</c:v>
                      </c:pt>
                      <c:pt idx="55">
                        <c:v>0.5</c:v>
                      </c:pt>
                      <c:pt idx="56">
                        <c:v>0.5</c:v>
                      </c:pt>
                      <c:pt idx="57">
                        <c:v>0.5</c:v>
                      </c:pt>
                      <c:pt idx="58">
                        <c:v>0.5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0.5</c:v>
                      </c:pt>
                      <c:pt idx="62">
                        <c:v>0.5</c:v>
                      </c:pt>
                      <c:pt idx="63">
                        <c:v>0.5</c:v>
                      </c:pt>
                      <c:pt idx="64">
                        <c:v>0.5</c:v>
                      </c:pt>
                      <c:pt idx="65">
                        <c:v>0.5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0.5</c:v>
                      </c:pt>
                      <c:pt idx="69">
                        <c:v>0.5</c:v>
                      </c:pt>
                      <c:pt idx="70">
                        <c:v>0.5</c:v>
                      </c:pt>
                      <c:pt idx="71">
                        <c:v>0.5</c:v>
                      </c:pt>
                      <c:pt idx="72">
                        <c:v>0.5</c:v>
                      </c:pt>
                      <c:pt idx="73">
                        <c:v>0.5</c:v>
                      </c:pt>
                      <c:pt idx="74">
                        <c:v>0.5</c:v>
                      </c:pt>
                      <c:pt idx="75">
                        <c:v>0.5</c:v>
                      </c:pt>
                      <c:pt idx="76">
                        <c:v>0.5</c:v>
                      </c:pt>
                      <c:pt idx="77">
                        <c:v>0.5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0BF-412D-9FCB-23E46147D07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'T=0.5'!$F$1</c15:sqref>
                        </c15:formulaRef>
                      </c:ext>
                    </c:extLst>
                    <c:strCache>
                      <c:ptCount val="1"/>
                      <c:pt idx="0">
                        <c:v>theta [deg]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'T=0.5'!$A$2:$A$82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0.79400000000000004</c:v>
                      </c:pt>
                      <c:pt idx="3">
                        <c:v>1.1879999999999999</c:v>
                      </c:pt>
                      <c:pt idx="4">
                        <c:v>1.5880000000000001</c:v>
                      </c:pt>
                      <c:pt idx="5">
                        <c:v>1.98</c:v>
                      </c:pt>
                      <c:pt idx="6">
                        <c:v>2.38</c:v>
                      </c:pt>
                      <c:pt idx="7">
                        <c:v>2.7639999999999998</c:v>
                      </c:pt>
                      <c:pt idx="8">
                        <c:v>3.1640000000000001</c:v>
                      </c:pt>
                      <c:pt idx="9">
                        <c:v>3.5510000000000002</c:v>
                      </c:pt>
                      <c:pt idx="10">
                        <c:v>3.9420000000000002</c:v>
                      </c:pt>
                      <c:pt idx="11">
                        <c:v>4.335</c:v>
                      </c:pt>
                      <c:pt idx="12">
                        <c:v>4.7350000000000003</c:v>
                      </c:pt>
                      <c:pt idx="13">
                        <c:v>5.1269999999999998</c:v>
                      </c:pt>
                      <c:pt idx="14">
                        <c:v>5.5149999999999997</c:v>
                      </c:pt>
                      <c:pt idx="15">
                        <c:v>5.9080000000000004</c:v>
                      </c:pt>
                      <c:pt idx="16">
                        <c:v>6.2990000000000004</c:v>
                      </c:pt>
                      <c:pt idx="17">
                        <c:v>6.6909999999999998</c:v>
                      </c:pt>
                      <c:pt idx="18">
                        <c:v>7.0839999999999996</c:v>
                      </c:pt>
                      <c:pt idx="19">
                        <c:v>7.4820000000000002</c:v>
                      </c:pt>
                      <c:pt idx="20">
                        <c:v>7.8620000000000001</c:v>
                      </c:pt>
                      <c:pt idx="21">
                        <c:v>8.2530000000000001</c:v>
                      </c:pt>
                      <c:pt idx="22">
                        <c:v>8.6519999999999992</c:v>
                      </c:pt>
                      <c:pt idx="23">
                        <c:v>9.0310000000000006</c:v>
                      </c:pt>
                      <c:pt idx="24">
                        <c:v>9.423</c:v>
                      </c:pt>
                      <c:pt idx="25">
                        <c:v>9.8000000000000007</c:v>
                      </c:pt>
                      <c:pt idx="26">
                        <c:v>10.183999999999999</c:v>
                      </c:pt>
                      <c:pt idx="27">
                        <c:v>10.573</c:v>
                      </c:pt>
                      <c:pt idx="28">
                        <c:v>10.949</c:v>
                      </c:pt>
                      <c:pt idx="29">
                        <c:v>11.34</c:v>
                      </c:pt>
                      <c:pt idx="30">
                        <c:v>11.722</c:v>
                      </c:pt>
                      <c:pt idx="31">
                        <c:v>12.106999999999999</c:v>
                      </c:pt>
                      <c:pt idx="32">
                        <c:v>12.484</c:v>
                      </c:pt>
                      <c:pt idx="33">
                        <c:v>12.869</c:v>
                      </c:pt>
                      <c:pt idx="34">
                        <c:v>13.253</c:v>
                      </c:pt>
                      <c:pt idx="35">
                        <c:v>13.646000000000001</c:v>
                      </c:pt>
                      <c:pt idx="36">
                        <c:v>14.026999999999999</c:v>
                      </c:pt>
                      <c:pt idx="37">
                        <c:v>14.42</c:v>
                      </c:pt>
                      <c:pt idx="38">
                        <c:v>14.81</c:v>
                      </c:pt>
                      <c:pt idx="39">
                        <c:v>15.186999999999999</c:v>
                      </c:pt>
                      <c:pt idx="40">
                        <c:v>15.576000000000001</c:v>
                      </c:pt>
                      <c:pt idx="41">
                        <c:v>15.958</c:v>
                      </c:pt>
                      <c:pt idx="42">
                        <c:v>16.338000000000001</c:v>
                      </c:pt>
                      <c:pt idx="43">
                        <c:v>16.716999999999999</c:v>
                      </c:pt>
                      <c:pt idx="44">
                        <c:v>17.100000000000001</c:v>
                      </c:pt>
                      <c:pt idx="45">
                        <c:v>17.475000000000001</c:v>
                      </c:pt>
                      <c:pt idx="46">
                        <c:v>17.86</c:v>
                      </c:pt>
                      <c:pt idx="47">
                        <c:v>18.227</c:v>
                      </c:pt>
                      <c:pt idx="48">
                        <c:v>18.611999999999998</c:v>
                      </c:pt>
                      <c:pt idx="49">
                        <c:v>18.983000000000001</c:v>
                      </c:pt>
                      <c:pt idx="50">
                        <c:v>19.376000000000001</c:v>
                      </c:pt>
                      <c:pt idx="51">
                        <c:v>19.736000000000001</c:v>
                      </c:pt>
                      <c:pt idx="52">
                        <c:v>20.111999999999998</c:v>
                      </c:pt>
                      <c:pt idx="53">
                        <c:v>20.492000000000001</c:v>
                      </c:pt>
                      <c:pt idx="54">
                        <c:v>20.861000000000001</c:v>
                      </c:pt>
                      <c:pt idx="55">
                        <c:v>21.236999999999998</c:v>
                      </c:pt>
                      <c:pt idx="56">
                        <c:v>21.611000000000001</c:v>
                      </c:pt>
                      <c:pt idx="57">
                        <c:v>21.981000000000002</c:v>
                      </c:pt>
                      <c:pt idx="58">
                        <c:v>22.369</c:v>
                      </c:pt>
                      <c:pt idx="59">
                        <c:v>22.733000000000001</c:v>
                      </c:pt>
                      <c:pt idx="60">
                        <c:v>23.11</c:v>
                      </c:pt>
                      <c:pt idx="61">
                        <c:v>23.478000000000002</c:v>
                      </c:pt>
                      <c:pt idx="62">
                        <c:v>23.859000000000002</c:v>
                      </c:pt>
                      <c:pt idx="63">
                        <c:v>24.222000000000001</c:v>
                      </c:pt>
                      <c:pt idx="64">
                        <c:v>24.602</c:v>
                      </c:pt>
                      <c:pt idx="65">
                        <c:v>24.978999999999999</c:v>
                      </c:pt>
                      <c:pt idx="66">
                        <c:v>25.347000000000001</c:v>
                      </c:pt>
                      <c:pt idx="67">
                        <c:v>25.716999999999999</c:v>
                      </c:pt>
                      <c:pt idx="68">
                        <c:v>26.09</c:v>
                      </c:pt>
                      <c:pt idx="69">
                        <c:v>26.465</c:v>
                      </c:pt>
                      <c:pt idx="70">
                        <c:v>26.841999999999999</c:v>
                      </c:pt>
                      <c:pt idx="71">
                        <c:v>27.218</c:v>
                      </c:pt>
                      <c:pt idx="72">
                        <c:v>27.588000000000001</c:v>
                      </c:pt>
                      <c:pt idx="73">
                        <c:v>27.972000000000001</c:v>
                      </c:pt>
                      <c:pt idx="74">
                        <c:v>28.367999999999999</c:v>
                      </c:pt>
                      <c:pt idx="75">
                        <c:v>28.736999999999998</c:v>
                      </c:pt>
                      <c:pt idx="76">
                        <c:v>29.137</c:v>
                      </c:pt>
                      <c:pt idx="77">
                        <c:v>29.536999999999999</c:v>
                      </c:pt>
                      <c:pt idx="78">
                        <c:v>29.904</c:v>
                      </c:pt>
                      <c:pt idx="79">
                        <c:v>30.276</c:v>
                      </c:pt>
                      <c:pt idx="80">
                        <c:v>30.657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'T=0.5'!$F$2:$F$82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1.35284224525094E-2</c:v>
                      </c:pt>
                      <c:pt idx="1">
                        <c:v>3.6337628960609401E-2</c:v>
                      </c:pt>
                      <c:pt idx="2">
                        <c:v>2.5709252804517701E-2</c:v>
                      </c:pt>
                      <c:pt idx="3">
                        <c:v>3.1388398259878103E-2</c:v>
                      </c:pt>
                      <c:pt idx="4">
                        <c:v>3.12458183616399E-2</c:v>
                      </c:pt>
                      <c:pt idx="5">
                        <c:v>3.1045291572809199E-2</c:v>
                      </c:pt>
                      <c:pt idx="6">
                        <c:v>3.06856743991374E-2</c:v>
                      </c:pt>
                      <c:pt idx="7">
                        <c:v>3.0138151720166199E-2</c:v>
                      </c:pt>
                      <c:pt idx="8">
                        <c:v>2.9008265584707201E-2</c:v>
                      </c:pt>
                      <c:pt idx="9">
                        <c:v>2.7676571160554799E-2</c:v>
                      </c:pt>
                      <c:pt idx="10">
                        <c:v>2.7434719726443201E-2</c:v>
                      </c:pt>
                      <c:pt idx="11">
                        <c:v>2.75137834250926E-2</c:v>
                      </c:pt>
                      <c:pt idx="12">
                        <c:v>2.7655649930238699E-2</c:v>
                      </c:pt>
                      <c:pt idx="13">
                        <c:v>2.77966856956481E-2</c:v>
                      </c:pt>
                      <c:pt idx="14">
                        <c:v>2.7933608740568099E-2</c:v>
                      </c:pt>
                      <c:pt idx="15">
                        <c:v>2.8067164123058298E-2</c:v>
                      </c:pt>
                      <c:pt idx="16">
                        <c:v>2.81974431127309E-2</c:v>
                      </c:pt>
                      <c:pt idx="17">
                        <c:v>2.83246431499719E-2</c:v>
                      </c:pt>
                      <c:pt idx="18">
                        <c:v>2.8448557481169701E-2</c:v>
                      </c:pt>
                      <c:pt idx="19">
                        <c:v>2.85692289471626E-2</c:v>
                      </c:pt>
                      <c:pt idx="20">
                        <c:v>2.86865234375E-2</c:v>
                      </c:pt>
                      <c:pt idx="21">
                        <c:v>2.8800414875149699E-2</c:v>
                      </c:pt>
                      <c:pt idx="22">
                        <c:v>2.8910938650369599E-2</c:v>
                      </c:pt>
                      <c:pt idx="23">
                        <c:v>2.9018200933933199E-2</c:v>
                      </c:pt>
                      <c:pt idx="24">
                        <c:v>2.9122071340680102E-2</c:v>
                      </c:pt>
                      <c:pt idx="25">
                        <c:v>2.92226858437061E-2</c:v>
                      </c:pt>
                      <c:pt idx="26">
                        <c:v>2.93200965970754E-2</c:v>
                      </c:pt>
                      <c:pt idx="27">
                        <c:v>2.9414361342787701E-2</c:v>
                      </c:pt>
                      <c:pt idx="28">
                        <c:v>2.95055620372295E-2</c:v>
                      </c:pt>
                      <c:pt idx="29">
                        <c:v>2.9593583196401499E-2</c:v>
                      </c:pt>
                      <c:pt idx="30">
                        <c:v>2.9678568243980401E-2</c:v>
                      </c:pt>
                      <c:pt idx="31">
                        <c:v>2.97602005302906E-2</c:v>
                      </c:pt>
                      <c:pt idx="32">
                        <c:v>2.98380833119153E-2</c:v>
                      </c:pt>
                      <c:pt idx="33">
                        <c:v>2.99121085554361E-2</c:v>
                      </c:pt>
                      <c:pt idx="34">
                        <c:v>2.99823246896266E-2</c:v>
                      </c:pt>
                      <c:pt idx="35">
                        <c:v>3.0048871412873199E-2</c:v>
                      </c:pt>
                      <c:pt idx="36">
                        <c:v>3.0111938714980999E-2</c:v>
                      </c:pt>
                      <c:pt idx="37">
                        <c:v>3.01717445254325E-2</c:v>
                      </c:pt>
                      <c:pt idx="38">
                        <c:v>3.0228411778807598E-2</c:v>
                      </c:pt>
                      <c:pt idx="39">
                        <c:v>3.02821323275566E-2</c:v>
                      </c:pt>
                      <c:pt idx="40">
                        <c:v>3.0333064496517102E-2</c:v>
                      </c:pt>
                      <c:pt idx="41">
                        <c:v>3.03814001381397E-2</c:v>
                      </c:pt>
                      <c:pt idx="42">
                        <c:v>3.04272696375846E-2</c:v>
                      </c:pt>
                      <c:pt idx="43">
                        <c:v>3.0470822006464001E-2</c:v>
                      </c:pt>
                      <c:pt idx="44">
                        <c:v>3.0512204393744399E-2</c:v>
                      </c:pt>
                      <c:pt idx="45">
                        <c:v>3.0551554635167101E-2</c:v>
                      </c:pt>
                      <c:pt idx="46">
                        <c:v>3.0588984489440901E-2</c:v>
                      </c:pt>
                      <c:pt idx="47">
                        <c:v>3.06246113032102E-2</c:v>
                      </c:pt>
                      <c:pt idx="48">
                        <c:v>3.06585524231195E-2</c:v>
                      </c:pt>
                      <c:pt idx="49">
                        <c:v>3.06909400969743E-2</c:v>
                      </c:pt>
                      <c:pt idx="50">
                        <c:v>3.0721852555870999E-2</c:v>
                      </c:pt>
                      <c:pt idx="51">
                        <c:v>3.0751384794712001E-2</c:v>
                      </c:pt>
                      <c:pt idx="52">
                        <c:v>3.0779588967561701E-2</c:v>
                      </c:pt>
                      <c:pt idx="53">
                        <c:v>3.08066084980964E-2</c:v>
                      </c:pt>
                      <c:pt idx="54">
                        <c:v>3.0832486227154701E-2</c:v>
                      </c:pt>
                      <c:pt idx="55">
                        <c:v>3.08573059737682E-2</c:v>
                      </c:pt>
                      <c:pt idx="56">
                        <c:v>3.0881123617291398E-2</c:v>
                      </c:pt>
                      <c:pt idx="57">
                        <c:v>3.0904030427336599E-2</c:v>
                      </c:pt>
                      <c:pt idx="58">
                        <c:v>3.0926046893000599E-2</c:v>
                      </c:pt>
                      <c:pt idx="59">
                        <c:v>3.0947251245379399E-2</c:v>
                      </c:pt>
                      <c:pt idx="60">
                        <c:v>3.0967753380536998E-2</c:v>
                      </c:pt>
                      <c:pt idx="61">
                        <c:v>3.0987462028861001E-2</c:v>
                      </c:pt>
                      <c:pt idx="62">
                        <c:v>3.1006576493382398E-2</c:v>
                      </c:pt>
                      <c:pt idx="63">
                        <c:v>3.1025052070617599E-2</c:v>
                      </c:pt>
                      <c:pt idx="64">
                        <c:v>3.1042931601405099E-2</c:v>
                      </c:pt>
                      <c:pt idx="65">
                        <c:v>3.10602709650993E-2</c:v>
                      </c:pt>
                      <c:pt idx="66">
                        <c:v>3.1077142804860999E-2</c:v>
                      </c:pt>
                      <c:pt idx="67">
                        <c:v>3.1093509867787299E-2</c:v>
                      </c:pt>
                      <c:pt idx="68">
                        <c:v>3.1109459698200202E-2</c:v>
                      </c:pt>
                      <c:pt idx="69">
                        <c:v>3.1124996021389899E-2</c:v>
                      </c:pt>
                      <c:pt idx="70">
                        <c:v>3.11401821672916E-2</c:v>
                      </c:pt>
                      <c:pt idx="71">
                        <c:v>3.11549715697765E-2</c:v>
                      </c:pt>
                      <c:pt idx="72">
                        <c:v>3.1169440597295699E-2</c:v>
                      </c:pt>
                      <c:pt idx="73">
                        <c:v>3.1183561310172001E-2</c:v>
                      </c:pt>
                      <c:pt idx="74">
                        <c:v>3.1197441741824102E-2</c:v>
                      </c:pt>
                      <c:pt idx="75">
                        <c:v>3.1211031600832901E-2</c:v>
                      </c:pt>
                      <c:pt idx="76">
                        <c:v>3.12243718653917E-2</c:v>
                      </c:pt>
                      <c:pt idx="77">
                        <c:v>3.1237475574016502E-2</c:v>
                      </c:pt>
                      <c:pt idx="78">
                        <c:v>3.1250379979610401E-2</c:v>
                      </c:pt>
                      <c:pt idx="79">
                        <c:v>3.1263060867786401E-2</c:v>
                      </c:pt>
                      <c:pt idx="80">
                        <c:v>3.1275529414415297E-2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0BF-412D-9FCB-23E46147D07B}"/>
                  </c:ext>
                </c:extLst>
              </c15:ser>
            </c15:filteredScatterSeries>
          </c:ext>
        </c:extLst>
      </c:scatterChart>
      <c:valAx>
        <c:axId val="118551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[s]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17503"/>
        <c:crosses val="autoZero"/>
        <c:crossBetween val="midCat"/>
      </c:valAx>
      <c:valAx>
        <c:axId val="11855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1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'T=0.75'!$E$1</c:f>
              <c:strCache>
                <c:ptCount val="1"/>
                <c:pt idx="0">
                  <c:v>v [m/s]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'T=0.75'!$A$2:$A$131</c:f>
              <c:numCache>
                <c:formatCode>General</c:formatCode>
                <c:ptCount val="13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40.399000000000001</c:v>
                </c:pt>
                <c:pt idx="102">
                  <c:v>40.798999999999999</c:v>
                </c:pt>
                <c:pt idx="103">
                  <c:v>41.198999999999998</c:v>
                </c:pt>
                <c:pt idx="104">
                  <c:v>41.594999999999999</c:v>
                </c:pt>
                <c:pt idx="105">
                  <c:v>41.988999999999997</c:v>
                </c:pt>
                <c:pt idx="106">
                  <c:v>42.389000000000003</c:v>
                </c:pt>
                <c:pt idx="107">
                  <c:v>42.789000000000001</c:v>
                </c:pt>
                <c:pt idx="108">
                  <c:v>43.189</c:v>
                </c:pt>
                <c:pt idx="109">
                  <c:v>43.582999999999998</c:v>
                </c:pt>
                <c:pt idx="110">
                  <c:v>43.982999999999997</c:v>
                </c:pt>
                <c:pt idx="111">
                  <c:v>44.383000000000003</c:v>
                </c:pt>
                <c:pt idx="112">
                  <c:v>44.783000000000001</c:v>
                </c:pt>
                <c:pt idx="113">
                  <c:v>45.183</c:v>
                </c:pt>
                <c:pt idx="114">
                  <c:v>45.582999999999998</c:v>
                </c:pt>
                <c:pt idx="115">
                  <c:v>45.982999999999997</c:v>
                </c:pt>
                <c:pt idx="116">
                  <c:v>46.383000000000003</c:v>
                </c:pt>
                <c:pt idx="117">
                  <c:v>46.783000000000001</c:v>
                </c:pt>
                <c:pt idx="118">
                  <c:v>47.183</c:v>
                </c:pt>
                <c:pt idx="119">
                  <c:v>47.582999999999998</c:v>
                </c:pt>
                <c:pt idx="120">
                  <c:v>47.982999999999997</c:v>
                </c:pt>
                <c:pt idx="121">
                  <c:v>48.383000000000003</c:v>
                </c:pt>
                <c:pt idx="122">
                  <c:v>48.783000000000001</c:v>
                </c:pt>
                <c:pt idx="123">
                  <c:v>49.183</c:v>
                </c:pt>
                <c:pt idx="124">
                  <c:v>49.582999999999998</c:v>
                </c:pt>
                <c:pt idx="125">
                  <c:v>49.982999999999997</c:v>
                </c:pt>
                <c:pt idx="126">
                  <c:v>50.383000000000003</c:v>
                </c:pt>
                <c:pt idx="127">
                  <c:v>50.783000000000001</c:v>
                </c:pt>
                <c:pt idx="128">
                  <c:v>51.183</c:v>
                </c:pt>
                <c:pt idx="129">
                  <c:v>51.582999999999998</c:v>
                </c:pt>
              </c:numCache>
            </c:numRef>
          </c:xVal>
          <c:yVal>
            <c:numRef>
              <c:f>'T=0.75'!$E$2:$E$131</c:f>
              <c:numCache>
                <c:formatCode>General</c:formatCode>
                <c:ptCount val="130"/>
                <c:pt idx="0">
                  <c:v>0.90821933746337802</c:v>
                </c:pt>
                <c:pt idx="1">
                  <c:v>1.5410344600677399</c:v>
                </c:pt>
                <c:pt idx="2">
                  <c:v>1.97199571132659</c:v>
                </c:pt>
                <c:pt idx="3">
                  <c:v>2.3272323608398402</c:v>
                </c:pt>
                <c:pt idx="4">
                  <c:v>2.64997363090515</c:v>
                </c:pt>
                <c:pt idx="5">
                  <c:v>2.9566650390625</c:v>
                </c:pt>
                <c:pt idx="6">
                  <c:v>3.2541406154632502</c:v>
                </c:pt>
                <c:pt idx="7">
                  <c:v>3.5449035167693999</c:v>
                </c:pt>
                <c:pt idx="8">
                  <c:v>3.8271794319152801</c:v>
                </c:pt>
                <c:pt idx="9">
                  <c:v>4.0993847846984801</c:v>
                </c:pt>
                <c:pt idx="10">
                  <c:v>4.36101818084716</c:v>
                </c:pt>
                <c:pt idx="11">
                  <c:v>4.6120419502258301</c:v>
                </c:pt>
                <c:pt idx="12">
                  <c:v>4.8526434898376403</c:v>
                </c:pt>
                <c:pt idx="13">
                  <c:v>5.0835990905761701</c:v>
                </c:pt>
                <c:pt idx="14">
                  <c:v>5.3044028282165501</c:v>
                </c:pt>
                <c:pt idx="15">
                  <c:v>5.5155272483825604</c:v>
                </c:pt>
                <c:pt idx="16">
                  <c:v>5.7170872688293404</c:v>
                </c:pt>
                <c:pt idx="17">
                  <c:v>5.9084000587463299</c:v>
                </c:pt>
                <c:pt idx="18">
                  <c:v>6.0874295234680096</c:v>
                </c:pt>
                <c:pt idx="19">
                  <c:v>6.2528362274169904</c:v>
                </c:pt>
                <c:pt idx="20">
                  <c:v>6.4101004600524902</c:v>
                </c:pt>
                <c:pt idx="21">
                  <c:v>6.5669631958007804</c:v>
                </c:pt>
                <c:pt idx="22">
                  <c:v>6.7245993614196697</c:v>
                </c:pt>
                <c:pt idx="23">
                  <c:v>6.87941217422485</c:v>
                </c:pt>
                <c:pt idx="24">
                  <c:v>7.0277042388915998</c:v>
                </c:pt>
                <c:pt idx="25">
                  <c:v>7.1681671142578098</c:v>
                </c:pt>
                <c:pt idx="26">
                  <c:v>7.3013243675231898</c:v>
                </c:pt>
                <c:pt idx="27">
                  <c:v>7.2975010871887198</c:v>
                </c:pt>
                <c:pt idx="28">
                  <c:v>7.28714752197265</c:v>
                </c:pt>
                <c:pt idx="29">
                  <c:v>7.2743930816650302</c:v>
                </c:pt>
                <c:pt idx="30">
                  <c:v>7.2613091468811</c:v>
                </c:pt>
                <c:pt idx="31">
                  <c:v>7.2482280731201101</c:v>
                </c:pt>
                <c:pt idx="32">
                  <c:v>7.8714127540588299</c:v>
                </c:pt>
                <c:pt idx="33">
                  <c:v>8.3504390716552699</c:v>
                </c:pt>
                <c:pt idx="34">
                  <c:v>8.7304639816284109</c:v>
                </c:pt>
                <c:pt idx="35">
                  <c:v>9.0448541641235298</c:v>
                </c:pt>
                <c:pt idx="36">
                  <c:v>9.3167028427124006</c:v>
                </c:pt>
                <c:pt idx="37">
                  <c:v>9.5609455108642507</c:v>
                </c:pt>
                <c:pt idx="38">
                  <c:v>9.7868566513061506</c:v>
                </c:pt>
                <c:pt idx="39">
                  <c:v>10.0000762939453</c:v>
                </c:pt>
                <c:pt idx="40">
                  <c:v>10.2040185928344</c:v>
                </c:pt>
                <c:pt idx="41">
                  <c:v>10.4007472991943</c:v>
                </c:pt>
                <c:pt idx="42">
                  <c:v>10.5915184020996</c:v>
                </c:pt>
                <c:pt idx="43">
                  <c:v>10.777117729186999</c:v>
                </c:pt>
                <c:pt idx="44">
                  <c:v>10.9580430984497</c:v>
                </c:pt>
                <c:pt idx="45">
                  <c:v>11.1346273422241</c:v>
                </c:pt>
                <c:pt idx="46">
                  <c:v>11.307099342346101</c:v>
                </c:pt>
                <c:pt idx="47">
                  <c:v>11.4756250381469</c:v>
                </c:pt>
                <c:pt idx="48">
                  <c:v>11.6403465270996</c:v>
                </c:pt>
                <c:pt idx="49">
                  <c:v>11.8013715744018</c:v>
                </c:pt>
                <c:pt idx="50">
                  <c:v>11.958799362182599</c:v>
                </c:pt>
                <c:pt idx="51">
                  <c:v>12.1127252578735</c:v>
                </c:pt>
                <c:pt idx="52">
                  <c:v>12.2632284164428</c:v>
                </c:pt>
                <c:pt idx="53">
                  <c:v>12.4103899002075</c:v>
                </c:pt>
                <c:pt idx="54">
                  <c:v>12.554292678833001</c:v>
                </c:pt>
                <c:pt idx="55">
                  <c:v>12.6950006484985</c:v>
                </c:pt>
                <c:pt idx="56">
                  <c:v>12.8325901031494</c:v>
                </c:pt>
                <c:pt idx="57">
                  <c:v>12.9671373367309</c:v>
                </c:pt>
                <c:pt idx="58">
                  <c:v>13.0987071990966</c:v>
                </c:pt>
                <c:pt idx="59">
                  <c:v>13.227367401123001</c:v>
                </c:pt>
                <c:pt idx="60">
                  <c:v>13.353181838989199</c:v>
                </c:pt>
                <c:pt idx="61">
                  <c:v>13.476219177246</c:v>
                </c:pt>
                <c:pt idx="62">
                  <c:v>13.5965366363525</c:v>
                </c:pt>
                <c:pt idx="63">
                  <c:v>13.7141962051391</c:v>
                </c:pt>
                <c:pt idx="64">
                  <c:v>13.8292589187622</c:v>
                </c:pt>
                <c:pt idx="65">
                  <c:v>13.941777229309</c:v>
                </c:pt>
                <c:pt idx="66">
                  <c:v>14.051820755004799</c:v>
                </c:pt>
                <c:pt idx="67">
                  <c:v>14.159430503845201</c:v>
                </c:pt>
                <c:pt idx="68">
                  <c:v>14.264672279357899</c:v>
                </c:pt>
                <c:pt idx="69">
                  <c:v>14.367595672607401</c:v>
                </c:pt>
                <c:pt idx="70">
                  <c:v>14.4682512283325</c:v>
                </c:pt>
                <c:pt idx="71">
                  <c:v>14.5438632965087</c:v>
                </c:pt>
                <c:pt idx="72">
                  <c:v>14.5145044326782</c:v>
                </c:pt>
                <c:pt idx="73">
                  <c:v>14.48473072052</c:v>
                </c:pt>
                <c:pt idx="74">
                  <c:v>14.4549961090087</c:v>
                </c:pt>
                <c:pt idx="75">
                  <c:v>14.4253377914428</c:v>
                </c:pt>
                <c:pt idx="76">
                  <c:v>14.436244010925201</c:v>
                </c:pt>
                <c:pt idx="77">
                  <c:v>14.629543304443301</c:v>
                </c:pt>
                <c:pt idx="78">
                  <c:v>14.799674987792899</c:v>
                </c:pt>
                <c:pt idx="79">
                  <c:v>14.955358505249</c:v>
                </c:pt>
                <c:pt idx="80">
                  <c:v>15.101534843444799</c:v>
                </c:pt>
                <c:pt idx="81">
                  <c:v>15.2411632537841</c:v>
                </c:pt>
                <c:pt idx="82">
                  <c:v>15.376044273376399</c:v>
                </c:pt>
                <c:pt idx="83">
                  <c:v>15.5072765350341</c:v>
                </c:pt>
                <c:pt idx="84">
                  <c:v>15.6355371475219</c:v>
                </c:pt>
                <c:pt idx="85">
                  <c:v>15.761247634887599</c:v>
                </c:pt>
                <c:pt idx="86">
                  <c:v>15.884671211242599</c:v>
                </c:pt>
                <c:pt idx="87">
                  <c:v>16.0059719085693</c:v>
                </c:pt>
                <c:pt idx="88">
                  <c:v>16.125278472900298</c:v>
                </c:pt>
                <c:pt idx="89">
                  <c:v>16.2426662445068</c:v>
                </c:pt>
                <c:pt idx="90">
                  <c:v>16.358190536498999</c:v>
                </c:pt>
                <c:pt idx="91">
                  <c:v>16.471904754638601</c:v>
                </c:pt>
                <c:pt idx="92">
                  <c:v>16.583845138549801</c:v>
                </c:pt>
                <c:pt idx="93">
                  <c:v>16.694047927856399</c:v>
                </c:pt>
                <c:pt idx="94">
                  <c:v>16.802543640136701</c:v>
                </c:pt>
                <c:pt idx="95">
                  <c:v>16.909353256225501</c:v>
                </c:pt>
                <c:pt idx="96">
                  <c:v>17.014520645141602</c:v>
                </c:pt>
                <c:pt idx="97">
                  <c:v>17.118062973022401</c:v>
                </c:pt>
                <c:pt idx="98">
                  <c:v>17.220005035400298</c:v>
                </c:pt>
                <c:pt idx="99">
                  <c:v>17.320371627807599</c:v>
                </c:pt>
                <c:pt idx="100">
                  <c:v>17.419189453125</c:v>
                </c:pt>
                <c:pt idx="101">
                  <c:v>17.516485214233398</c:v>
                </c:pt>
                <c:pt idx="102">
                  <c:v>17.612281799316399</c:v>
                </c:pt>
                <c:pt idx="103">
                  <c:v>17.706598281860298</c:v>
                </c:pt>
                <c:pt idx="104">
                  <c:v>17.799465179443299</c:v>
                </c:pt>
                <c:pt idx="105">
                  <c:v>17.890895843505799</c:v>
                </c:pt>
                <c:pt idx="106">
                  <c:v>17.9809169769287</c:v>
                </c:pt>
                <c:pt idx="107">
                  <c:v>18.069551467895501</c:v>
                </c:pt>
                <c:pt idx="108">
                  <c:v>18.156826019287099</c:v>
                </c:pt>
                <c:pt idx="109">
                  <c:v>18.242753982543899</c:v>
                </c:pt>
                <c:pt idx="110">
                  <c:v>18.327354431152301</c:v>
                </c:pt>
                <c:pt idx="111">
                  <c:v>18.410655975341701</c:v>
                </c:pt>
                <c:pt idx="112">
                  <c:v>18.4926738739013</c:v>
                </c:pt>
                <c:pt idx="113">
                  <c:v>18.5734252929687</c:v>
                </c:pt>
                <c:pt idx="114">
                  <c:v>18.652938842773398</c:v>
                </c:pt>
                <c:pt idx="115">
                  <c:v>18.731222152709901</c:v>
                </c:pt>
                <c:pt idx="116">
                  <c:v>18.808305740356399</c:v>
                </c:pt>
                <c:pt idx="117">
                  <c:v>18.884201049804599</c:v>
                </c:pt>
                <c:pt idx="118">
                  <c:v>18.958927154541001</c:v>
                </c:pt>
                <c:pt idx="119">
                  <c:v>19.0325012207031</c:v>
                </c:pt>
                <c:pt idx="120">
                  <c:v>19.104946136474599</c:v>
                </c:pt>
                <c:pt idx="121">
                  <c:v>19.176277160644499</c:v>
                </c:pt>
                <c:pt idx="122">
                  <c:v>19.246511459350501</c:v>
                </c:pt>
                <c:pt idx="123">
                  <c:v>19.3156623840332</c:v>
                </c:pt>
                <c:pt idx="124">
                  <c:v>19.383752822875898</c:v>
                </c:pt>
                <c:pt idx="125">
                  <c:v>19.4507961273193</c:v>
                </c:pt>
                <c:pt idx="126">
                  <c:v>19.5168857574462</c:v>
                </c:pt>
                <c:pt idx="127">
                  <c:v>19.478216171264599</c:v>
                </c:pt>
                <c:pt idx="128">
                  <c:v>19.435337066650298</c:v>
                </c:pt>
                <c:pt idx="129">
                  <c:v>19.3925247192382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9-4F2B-8926-54E6CEA83B88}"/>
            </c:ext>
          </c:extLst>
        </c:ser>
        <c:ser>
          <c:idx val="5"/>
          <c:order val="5"/>
          <c:tx>
            <c:strRef>
              <c:f>'T=0.75'!$G$1</c:f>
              <c:strCache>
                <c:ptCount val="1"/>
                <c:pt idx="0">
                  <c:v>Acceleration [m/s^2]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'T=0.75'!$A$2:$A$131</c:f>
              <c:numCache>
                <c:formatCode>General</c:formatCode>
                <c:ptCount val="13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40.399000000000001</c:v>
                </c:pt>
                <c:pt idx="102">
                  <c:v>40.798999999999999</c:v>
                </c:pt>
                <c:pt idx="103">
                  <c:v>41.198999999999998</c:v>
                </c:pt>
                <c:pt idx="104">
                  <c:v>41.594999999999999</c:v>
                </c:pt>
                <c:pt idx="105">
                  <c:v>41.988999999999997</c:v>
                </c:pt>
                <c:pt idx="106">
                  <c:v>42.389000000000003</c:v>
                </c:pt>
                <c:pt idx="107">
                  <c:v>42.789000000000001</c:v>
                </c:pt>
                <c:pt idx="108">
                  <c:v>43.189</c:v>
                </c:pt>
                <c:pt idx="109">
                  <c:v>43.582999999999998</c:v>
                </c:pt>
                <c:pt idx="110">
                  <c:v>43.982999999999997</c:v>
                </c:pt>
                <c:pt idx="111">
                  <c:v>44.383000000000003</c:v>
                </c:pt>
                <c:pt idx="112">
                  <c:v>44.783000000000001</c:v>
                </c:pt>
                <c:pt idx="113">
                  <c:v>45.183</c:v>
                </c:pt>
                <c:pt idx="114">
                  <c:v>45.582999999999998</c:v>
                </c:pt>
                <c:pt idx="115">
                  <c:v>45.982999999999997</c:v>
                </c:pt>
                <c:pt idx="116">
                  <c:v>46.383000000000003</c:v>
                </c:pt>
                <c:pt idx="117">
                  <c:v>46.783000000000001</c:v>
                </c:pt>
                <c:pt idx="118">
                  <c:v>47.183</c:v>
                </c:pt>
                <c:pt idx="119">
                  <c:v>47.582999999999998</c:v>
                </c:pt>
                <c:pt idx="120">
                  <c:v>47.982999999999997</c:v>
                </c:pt>
                <c:pt idx="121">
                  <c:v>48.383000000000003</c:v>
                </c:pt>
                <c:pt idx="122">
                  <c:v>48.783000000000001</c:v>
                </c:pt>
                <c:pt idx="123">
                  <c:v>49.183</c:v>
                </c:pt>
                <c:pt idx="124">
                  <c:v>49.582999999999998</c:v>
                </c:pt>
                <c:pt idx="125">
                  <c:v>49.982999999999997</c:v>
                </c:pt>
                <c:pt idx="126">
                  <c:v>50.383000000000003</c:v>
                </c:pt>
                <c:pt idx="127">
                  <c:v>50.783000000000001</c:v>
                </c:pt>
                <c:pt idx="128">
                  <c:v>51.183</c:v>
                </c:pt>
                <c:pt idx="129">
                  <c:v>51.582999999999998</c:v>
                </c:pt>
              </c:numCache>
            </c:numRef>
          </c:xVal>
          <c:yVal>
            <c:numRef>
              <c:f>'T=0.75'!$G$2:$G$131</c:f>
              <c:numCache>
                <c:formatCode>General</c:formatCode>
                <c:ptCount val="130"/>
                <c:pt idx="0">
                  <c:v>2.2705380696564199</c:v>
                </c:pt>
                <c:pt idx="1">
                  <c:v>1.5821489417156001</c:v>
                </c:pt>
                <c:pt idx="2">
                  <c:v>1.07744351365474</c:v>
                </c:pt>
                <c:pt idx="3">
                  <c:v>0.88809235012091003</c:v>
                </c:pt>
                <c:pt idx="4">
                  <c:v>0.80686665459131601</c:v>
                </c:pt>
                <c:pt idx="5">
                  <c:v>0.76675131579347</c:v>
                </c:pt>
                <c:pt idx="6">
                  <c:v>0.74371116722464703</c:v>
                </c:pt>
                <c:pt idx="7">
                  <c:v>0.72692388376257999</c:v>
                </c:pt>
                <c:pt idx="8">
                  <c:v>0.705704298535755</c:v>
                </c:pt>
                <c:pt idx="9">
                  <c:v>0.68052491227376899</c:v>
                </c:pt>
                <c:pt idx="10">
                  <c:v>0.65409820110046701</c:v>
                </c:pt>
                <c:pt idx="11">
                  <c:v>0.62757695890336396</c:v>
                </c:pt>
                <c:pt idx="12">
                  <c:v>0.60151779989989596</c:v>
                </c:pt>
                <c:pt idx="13">
                  <c:v>0.57741128839813904</c:v>
                </c:pt>
                <c:pt idx="14">
                  <c:v>0.55203021623330895</c:v>
                </c:pt>
                <c:pt idx="15">
                  <c:v>0.52783207212397099</c:v>
                </c:pt>
                <c:pt idx="16">
                  <c:v>0.50392181506894296</c:v>
                </c:pt>
                <c:pt idx="17">
                  <c:v>0.47830627249167501</c:v>
                </c:pt>
                <c:pt idx="18">
                  <c:v>0.44760694652772298</c:v>
                </c:pt>
                <c:pt idx="19">
                  <c:v>0.41355939719009299</c:v>
                </c:pt>
                <c:pt idx="20">
                  <c:v>0.39320912668170299</c:v>
                </c:pt>
                <c:pt idx="21">
                  <c:v>0.39218598065389798</c:v>
                </c:pt>
                <c:pt idx="22">
                  <c:v>0.39410153098606399</c:v>
                </c:pt>
                <c:pt idx="23">
                  <c:v>0.38704228778387201</c:v>
                </c:pt>
                <c:pt idx="24">
                  <c:v>0.37074155967716399</c:v>
                </c:pt>
                <c:pt idx="25">
                  <c:v>0.35116944275391399</c:v>
                </c:pt>
                <c:pt idx="26">
                  <c:v>0.332912580743706</c:v>
                </c:pt>
                <c:pt idx="27">
                  <c:v>2.6925509988108901E-2</c:v>
                </c:pt>
                <c:pt idx="28">
                  <c:v>3.6002158350258003E-2</c:v>
                </c:pt>
                <c:pt idx="29">
                  <c:v>3.64937366650602E-2</c:v>
                </c:pt>
                <c:pt idx="30">
                  <c:v>3.4804656707805103E-2</c:v>
                </c:pt>
                <c:pt idx="31">
                  <c:v>3.3637456174390797E-2</c:v>
                </c:pt>
                <c:pt idx="32">
                  <c:v>1.5607609680029699</c:v>
                </c:pt>
                <c:pt idx="33">
                  <c:v>1.20056170732621</c:v>
                </c:pt>
                <c:pt idx="34">
                  <c:v>0.95083634450140797</c:v>
                </c:pt>
                <c:pt idx="35">
                  <c:v>0.78600254939189595</c:v>
                </c:pt>
                <c:pt idx="36">
                  <c:v>0.67969119816510004</c:v>
                </c:pt>
                <c:pt idx="37">
                  <c:v>0.61081721511632003</c:v>
                </c:pt>
                <c:pt idx="38">
                  <c:v>0.56503913929973004</c:v>
                </c:pt>
                <c:pt idx="39">
                  <c:v>0.53329292533516504</c:v>
                </c:pt>
                <c:pt idx="40">
                  <c:v>0.510046090177387</c:v>
                </c:pt>
                <c:pt idx="41">
                  <c:v>0.49196503975197903</c:v>
                </c:pt>
                <c:pt idx="42">
                  <c:v>0.47703662763015398</c:v>
                </c:pt>
                <c:pt idx="43">
                  <c:v>0.46406799344483901</c:v>
                </c:pt>
                <c:pt idx="44">
                  <c:v>0.452371082326883</c:v>
                </c:pt>
                <c:pt idx="45">
                  <c:v>0.44150767256537599</c:v>
                </c:pt>
                <c:pt idx="46">
                  <c:v>0.43120804944478602</c:v>
                </c:pt>
                <c:pt idx="47">
                  <c:v>0.42134603664590897</c:v>
                </c:pt>
                <c:pt idx="48">
                  <c:v>0.41182963407158801</c:v>
                </c:pt>
                <c:pt idx="49">
                  <c:v>0.40258533464026802</c:v>
                </c:pt>
                <c:pt idx="50">
                  <c:v>0.39359455712630798</c:v>
                </c:pt>
                <c:pt idx="51">
                  <c:v>0.38482981978004699</c:v>
                </c:pt>
                <c:pt idx="52">
                  <c:v>0.37627880006772102</c:v>
                </c:pt>
                <c:pt idx="53">
                  <c:v>0.36792010908181799</c:v>
                </c:pt>
                <c:pt idx="54">
                  <c:v>0.35978124247868798</c:v>
                </c:pt>
                <c:pt idx="55">
                  <c:v>0.35178573995597301</c:v>
                </c:pt>
                <c:pt idx="56">
                  <c:v>0.343991770424034</c:v>
                </c:pt>
                <c:pt idx="57">
                  <c:v>0.33638694459700902</c:v>
                </c:pt>
                <c:pt idx="58">
                  <c:v>0.32893789233652698</c:v>
                </c:pt>
                <c:pt idx="59">
                  <c:v>0.321674821514981</c:v>
                </c:pt>
                <c:pt idx="60">
                  <c:v>0.31454914510646897</c:v>
                </c:pt>
                <c:pt idx="61">
                  <c:v>0.307609814520169</c:v>
                </c:pt>
                <c:pt idx="62">
                  <c:v>0.30081666656787498</c:v>
                </c:pt>
                <c:pt idx="63">
                  <c:v>0.29416092466240401</c:v>
                </c:pt>
                <c:pt idx="64">
                  <c:v>0.28767926221481999</c:v>
                </c:pt>
                <c:pt idx="65">
                  <c:v>0.28131036857939001</c:v>
                </c:pt>
                <c:pt idx="66">
                  <c:v>0.27512781404504399</c:v>
                </c:pt>
                <c:pt idx="67">
                  <c:v>0.269033561610383</c:v>
                </c:pt>
                <c:pt idx="68">
                  <c:v>0.263119474430072</c:v>
                </c:pt>
                <c:pt idx="69">
                  <c:v>0.25732711959580801</c:v>
                </c:pt>
                <c:pt idx="70">
                  <c:v>0.25166044205126198</c:v>
                </c:pt>
                <c:pt idx="71">
                  <c:v>0.18912352868399601</c:v>
                </c:pt>
                <c:pt idx="72">
                  <c:v>8.5018526911664297E-2</c:v>
                </c:pt>
                <c:pt idx="73">
                  <c:v>8.4756445964774593E-2</c:v>
                </c:pt>
                <c:pt idx="74">
                  <c:v>7.9659793772728305E-2</c:v>
                </c:pt>
                <c:pt idx="75">
                  <c:v>7.6587568797107403E-2</c:v>
                </c:pt>
                <c:pt idx="76">
                  <c:v>2.8162580165477701E-2</c:v>
                </c:pt>
                <c:pt idx="77">
                  <c:v>0.48738402359032801</c:v>
                </c:pt>
                <c:pt idx="78">
                  <c:v>0.42904659043842602</c:v>
                </c:pt>
                <c:pt idx="79">
                  <c:v>0.390666382922221</c:v>
                </c:pt>
                <c:pt idx="80">
                  <c:v>0.36588606395794698</c:v>
                </c:pt>
                <c:pt idx="81">
                  <c:v>0.34917935027242297</c:v>
                </c:pt>
                <c:pt idx="82">
                  <c:v>0.33722123859911102</c:v>
                </c:pt>
                <c:pt idx="83">
                  <c:v>0.328069915047211</c:v>
                </c:pt>
                <c:pt idx="84">
                  <c:v>0.32065928848027397</c:v>
                </c:pt>
                <c:pt idx="85">
                  <c:v>0.31427746237077098</c:v>
                </c:pt>
                <c:pt idx="86">
                  <c:v>0.30857440532446601</c:v>
                </c:pt>
                <c:pt idx="87">
                  <c:v>0.30326170691800702</c:v>
                </c:pt>
                <c:pt idx="88">
                  <c:v>0.298272522665327</c:v>
                </c:pt>
                <c:pt idx="89">
                  <c:v>0.29349073548564603</c:v>
                </c:pt>
                <c:pt idx="90">
                  <c:v>0.288812222120857</c:v>
                </c:pt>
                <c:pt idx="91">
                  <c:v>0.284298843399997</c:v>
                </c:pt>
                <c:pt idx="92">
                  <c:v>0.27986771778270703</c:v>
                </c:pt>
                <c:pt idx="93">
                  <c:v>0.275512988277336</c:v>
                </c:pt>
                <c:pt idx="94">
                  <c:v>0.27125264317693698</c:v>
                </c:pt>
                <c:pt idx="95">
                  <c:v>0.26703508826139999</c:v>
                </c:pt>
                <c:pt idx="96">
                  <c:v>0.26291848445212601</c:v>
                </c:pt>
                <c:pt idx="97">
                  <c:v>0.25887499082006499</c:v>
                </c:pt>
                <c:pt idx="98">
                  <c:v>0.25487112327320699</c:v>
                </c:pt>
                <c:pt idx="99">
                  <c:v>0.25091916121799401</c:v>
                </c:pt>
                <c:pt idx="100">
                  <c:v>0.24705266997285699</c:v>
                </c:pt>
                <c:pt idx="101">
                  <c:v>0.24365707002606499</c:v>
                </c:pt>
                <c:pt idx="102">
                  <c:v>0.23950585669583699</c:v>
                </c:pt>
                <c:pt idx="103">
                  <c:v>0.235794994846905</c:v>
                </c:pt>
                <c:pt idx="104">
                  <c:v>0.23461979512022599</c:v>
                </c:pt>
                <c:pt idx="105">
                  <c:v>0.232158807387397</c:v>
                </c:pt>
                <c:pt idx="106">
                  <c:v>0.22506824192875999</c:v>
                </c:pt>
                <c:pt idx="107">
                  <c:v>0.22159238502220899</c:v>
                </c:pt>
                <c:pt idx="108">
                  <c:v>0.21819272988232599</c:v>
                </c:pt>
                <c:pt idx="109">
                  <c:v>0.21811442834723299</c:v>
                </c:pt>
                <c:pt idx="110">
                  <c:v>0.211512565130693</c:v>
                </c:pt>
                <c:pt idx="111">
                  <c:v>0.20826248349111701</c:v>
                </c:pt>
                <c:pt idx="112">
                  <c:v>0.20505216034385301</c:v>
                </c:pt>
                <c:pt idx="113">
                  <c:v>0.201890606046114</c:v>
                </c:pt>
                <c:pt idx="114">
                  <c:v>0.198787092630485</c:v>
                </c:pt>
                <c:pt idx="115">
                  <c:v>0.195726189023992</c:v>
                </c:pt>
                <c:pt idx="116">
                  <c:v>0.19271111795557799</c:v>
                </c:pt>
                <c:pt idx="117">
                  <c:v>0.189747848051945</c:v>
                </c:pt>
                <c:pt idx="118">
                  <c:v>0.18682460613440999</c:v>
                </c:pt>
                <c:pt idx="119">
                  <c:v>0.183952696235826</c:v>
                </c:pt>
                <c:pt idx="120">
                  <c:v>0.181117581426161</c:v>
                </c:pt>
                <c:pt idx="121">
                  <c:v>0.17833752999762001</c:v>
                </c:pt>
                <c:pt idx="122">
                  <c:v>0.175587750601436</c:v>
                </c:pt>
                <c:pt idx="123">
                  <c:v>0.17288721827849801</c:v>
                </c:pt>
                <c:pt idx="124">
                  <c:v>0.17023510369921799</c:v>
                </c:pt>
                <c:pt idx="125">
                  <c:v>0.167620017052697</c:v>
                </c:pt>
                <c:pt idx="126">
                  <c:v>0.16523022951871899</c:v>
                </c:pt>
                <c:pt idx="127">
                  <c:v>0.104778229401281</c:v>
                </c:pt>
                <c:pt idx="128">
                  <c:v>0.11738846042402599</c:v>
                </c:pt>
                <c:pt idx="129">
                  <c:v>0.11253247174744101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89-4F2B-8926-54E6CEA83B88}"/>
            </c:ext>
          </c:extLst>
        </c:ser>
        <c:ser>
          <c:idx val="6"/>
          <c:order val="6"/>
          <c:tx>
            <c:strRef>
              <c:f>'T=0.75'!$H$1</c:f>
              <c:strCache>
                <c:ptCount val="1"/>
                <c:pt idx="0">
                  <c:v>aF [m/s^2]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'T=0.75'!$A$2:$A$131</c:f>
              <c:numCache>
                <c:formatCode>General</c:formatCode>
                <c:ptCount val="13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40.399000000000001</c:v>
                </c:pt>
                <c:pt idx="102">
                  <c:v>40.798999999999999</c:v>
                </c:pt>
                <c:pt idx="103">
                  <c:v>41.198999999999998</c:v>
                </c:pt>
                <c:pt idx="104">
                  <c:v>41.594999999999999</c:v>
                </c:pt>
                <c:pt idx="105">
                  <c:v>41.988999999999997</c:v>
                </c:pt>
                <c:pt idx="106">
                  <c:v>42.389000000000003</c:v>
                </c:pt>
                <c:pt idx="107">
                  <c:v>42.789000000000001</c:v>
                </c:pt>
                <c:pt idx="108">
                  <c:v>43.189</c:v>
                </c:pt>
                <c:pt idx="109">
                  <c:v>43.582999999999998</c:v>
                </c:pt>
                <c:pt idx="110">
                  <c:v>43.982999999999997</c:v>
                </c:pt>
                <c:pt idx="111">
                  <c:v>44.383000000000003</c:v>
                </c:pt>
                <c:pt idx="112">
                  <c:v>44.783000000000001</c:v>
                </c:pt>
                <c:pt idx="113">
                  <c:v>45.183</c:v>
                </c:pt>
                <c:pt idx="114">
                  <c:v>45.582999999999998</c:v>
                </c:pt>
                <c:pt idx="115">
                  <c:v>45.982999999999997</c:v>
                </c:pt>
                <c:pt idx="116">
                  <c:v>46.383000000000003</c:v>
                </c:pt>
                <c:pt idx="117">
                  <c:v>46.783000000000001</c:v>
                </c:pt>
                <c:pt idx="118">
                  <c:v>47.183</c:v>
                </c:pt>
                <c:pt idx="119">
                  <c:v>47.582999999999998</c:v>
                </c:pt>
                <c:pt idx="120">
                  <c:v>47.982999999999997</c:v>
                </c:pt>
                <c:pt idx="121">
                  <c:v>48.383000000000003</c:v>
                </c:pt>
                <c:pt idx="122">
                  <c:v>48.783000000000001</c:v>
                </c:pt>
                <c:pt idx="123">
                  <c:v>49.183</c:v>
                </c:pt>
                <c:pt idx="124">
                  <c:v>49.582999999999998</c:v>
                </c:pt>
                <c:pt idx="125">
                  <c:v>49.982999999999997</c:v>
                </c:pt>
                <c:pt idx="126">
                  <c:v>50.383000000000003</c:v>
                </c:pt>
                <c:pt idx="127">
                  <c:v>50.783000000000001</c:v>
                </c:pt>
                <c:pt idx="128">
                  <c:v>51.183</c:v>
                </c:pt>
                <c:pt idx="129">
                  <c:v>51.582999999999998</c:v>
                </c:pt>
              </c:numCache>
            </c:numRef>
          </c:xVal>
          <c:yVal>
            <c:numRef>
              <c:f>'T=0.75'!$H$2:$H$131</c:f>
              <c:numCache>
                <c:formatCode>General</c:formatCode>
                <c:ptCount val="130"/>
                <c:pt idx="0">
                  <c:v>2.6020888091612644</c:v>
                </c:pt>
                <c:pt idx="1">
                  <c:v>2.1447125139303465</c:v>
                </c:pt>
                <c:pt idx="2">
                  <c:v>1.7973319914940225</c:v>
                </c:pt>
                <c:pt idx="3">
                  <c:v>1.7376620282903832</c:v>
                </c:pt>
                <c:pt idx="4">
                  <c:v>1.7742549062540021</c:v>
                </c:pt>
                <c:pt idx="5">
                  <c:v>1.8460990457231023</c:v>
                </c:pt>
                <c:pt idx="6">
                  <c:v>1.931654082559342</c:v>
                </c:pt>
                <c:pt idx="7">
                  <c:v>2.0210114835056441</c:v>
                </c:pt>
                <c:pt idx="8">
                  <c:v>2.1028383591397088</c:v>
                </c:pt>
                <c:pt idx="9">
                  <c:v>2.1770291165090083</c:v>
                </c:pt>
                <c:pt idx="10">
                  <c:v>2.2461131948488804</c:v>
                </c:pt>
                <c:pt idx="11">
                  <c:v>2.3112296363452796</c:v>
                </c:pt>
                <c:pt idx="12">
                  <c:v>2.3730034655791012</c:v>
                </c:pt>
                <c:pt idx="13">
                  <c:v>2.4332086363539096</c:v>
                </c:pt>
                <c:pt idx="14">
                  <c:v>2.4884332499307726</c:v>
                </c:pt>
                <c:pt idx="15">
                  <c:v>2.5413073005503812</c:v>
                </c:pt>
                <c:pt idx="16">
                  <c:v>2.5909776986049304</c:v>
                </c:pt>
                <c:pt idx="17">
                  <c:v>2.6352020001680327</c:v>
                </c:pt>
                <c:pt idx="18">
                  <c:v>2.669858419202213</c:v>
                </c:pt>
                <c:pt idx="19">
                  <c:v>2.6961935469902563</c:v>
                </c:pt>
                <c:pt idx="20">
                  <c:v>2.7332534972040872</c:v>
                </c:pt>
                <c:pt idx="21">
                  <c:v>2.7894940031299553</c:v>
                </c:pt>
                <c:pt idx="22">
                  <c:v>2.8489555504782422</c:v>
                </c:pt>
                <c:pt idx="23">
                  <c:v>2.8984116229637129</c:v>
                </c:pt>
                <c:pt idx="24">
                  <c:v>2.9362457735970686</c:v>
                </c:pt>
                <c:pt idx="25">
                  <c:v>2.9679504444272196</c:v>
                </c:pt>
                <c:pt idx="26">
                  <c:v>2.9983034104282442</c:v>
                </c:pt>
                <c:pt idx="27">
                  <c:v>2.6909206290001917</c:v>
                </c:pt>
                <c:pt idx="28">
                  <c:v>2.6962176482988518</c:v>
                </c:pt>
                <c:pt idx="29">
                  <c:v>2.6920531441658033</c:v>
                </c:pt>
                <c:pt idx="30">
                  <c:v>2.6855876978900759</c:v>
                </c:pt>
                <c:pt idx="31">
                  <c:v>2.6796451754712161</c:v>
                </c:pt>
                <c:pt idx="32">
                  <c:v>4.4342658713945511</c:v>
                </c:pt>
                <c:pt idx="33">
                  <c:v>4.2489379477286988</c:v>
                </c:pt>
                <c:pt idx="34">
                  <c:v>4.1379428835603465</c:v>
                </c:pt>
                <c:pt idx="35">
                  <c:v>4.0878790489654913</c:v>
                </c:pt>
                <c:pt idx="36">
                  <c:v>4.0808076353855736</c:v>
                </c:pt>
                <c:pt idx="37">
                  <c:v>4.1010958556769621</c:v>
                </c:pt>
                <c:pt idx="38">
                  <c:v>4.1377879526328325</c:v>
                </c:pt>
                <c:pt idx="39">
                  <c:v>4.1838788065195338</c:v>
                </c:pt>
                <c:pt idx="40">
                  <c:v>4.2350822910409764</c:v>
                </c:pt>
                <c:pt idx="41">
                  <c:v>4.28881819648179</c:v>
                </c:pt>
                <c:pt idx="42">
                  <c:v>4.3435318825133287</c:v>
                </c:pt>
                <c:pt idx="43">
                  <c:v>4.3983173597074243</c:v>
                </c:pt>
                <c:pt idx="44">
                  <c:v>4.4526683045421658</c:v>
                </c:pt>
                <c:pt idx="45">
                  <c:v>4.5062679976824587</c:v>
                </c:pt>
                <c:pt idx="46">
                  <c:v>4.5589302790551587</c:v>
                </c:pt>
                <c:pt idx="47">
                  <c:v>4.6105895494568578</c:v>
                </c:pt>
                <c:pt idx="48">
                  <c:v>4.6612056822975392</c:v>
                </c:pt>
                <c:pt idx="49">
                  <c:v>4.7107445108063901</c:v>
                </c:pt>
                <c:pt idx="50">
                  <c:v>4.7592236607695471</c:v>
                </c:pt>
                <c:pt idx="51">
                  <c:v>4.8066504648716331</c:v>
                </c:pt>
                <c:pt idx="52">
                  <c:v>4.8530414965593947</c:v>
                </c:pt>
                <c:pt idx="53">
                  <c:v>4.8984049591945427</c:v>
                </c:pt>
                <c:pt idx="54">
                  <c:v>4.9427986369912507</c:v>
                </c:pt>
                <c:pt idx="55">
                  <c:v>4.9861693953181652</c:v>
                </c:pt>
                <c:pt idx="56">
                  <c:v>5.0286032546331469</c:v>
                </c:pt>
                <c:pt idx="57">
                  <c:v>5.0701156771977596</c:v>
                </c:pt>
                <c:pt idx="58">
                  <c:v>5.1106969666890105</c:v>
                </c:pt>
                <c:pt idx="59">
                  <c:v>5.150402049227683</c:v>
                </c:pt>
                <c:pt idx="60">
                  <c:v>5.189205663458841</c:v>
                </c:pt>
                <c:pt idx="61">
                  <c:v>5.2271818271843928</c:v>
                </c:pt>
                <c:pt idx="62">
                  <c:v>5.2643112658767732</c:v>
                </c:pt>
                <c:pt idx="63">
                  <c:v>5.3006078323310559</c:v>
                </c:pt>
                <c:pt idx="64">
                  <c:v>5.3361304811963342</c:v>
                </c:pt>
                <c:pt idx="65">
                  <c:v>5.3708370497656839</c:v>
                </c:pt>
                <c:pt idx="66">
                  <c:v>5.4048265228651733</c:v>
                </c:pt>
                <c:pt idx="67">
                  <c:v>5.4380158337001667</c:v>
                </c:pt>
                <c:pt idx="68">
                  <c:v>5.4705208673849679</c:v>
                </c:pt>
                <c:pt idx="69">
                  <c:v>5.5023012945171486</c:v>
                </c:pt>
                <c:pt idx="70">
                  <c:v>5.5333795116905842</c:v>
                </c:pt>
                <c:pt idx="71">
                  <c:v>5.4984452225851266</c:v>
                </c:pt>
                <c:pt idx="72">
                  <c:v>5.3836225972030505</c:v>
                </c:pt>
                <c:pt idx="73">
                  <c:v>5.3724914498570397</c:v>
                </c:pt>
                <c:pt idx="74">
                  <c:v>5.3565400051839216</c:v>
                </c:pt>
                <c:pt idx="75">
                  <c:v>5.3426408392747291</c:v>
                </c:pt>
                <c:pt idx="76">
                  <c:v>5.2981972293535451</c:v>
                </c:pt>
                <c:pt idx="77">
                  <c:v>5.8279837015859606</c:v>
                </c:pt>
                <c:pt idx="78">
                  <c:v>5.8317538267088098</c:v>
                </c:pt>
                <c:pt idx="79">
                  <c:v>5.8502067906657533</c:v>
                </c:pt>
                <c:pt idx="80">
                  <c:v>5.8787889922158394</c:v>
                </c:pt>
                <c:pt idx="81">
                  <c:v>5.9130544399832718</c:v>
                </c:pt>
                <c:pt idx="82">
                  <c:v>5.9503354272217877</c:v>
                </c:pt>
                <c:pt idx="83">
                  <c:v>5.9890912023240812</c:v>
                </c:pt>
                <c:pt idx="84">
                  <c:v>6.028502856637493</c:v>
                </c:pt>
                <c:pt idx="85">
                  <c:v>6.0680123734342324</c:v>
                </c:pt>
                <c:pt idx="86">
                  <c:v>6.1073658091588516</c:v>
                </c:pt>
                <c:pt idx="87">
                  <c:v>6.1463346342150471</c:v>
                </c:pt>
                <c:pt idx="88">
                  <c:v>6.1848990036030589</c:v>
                </c:pt>
                <c:pt idx="89">
                  <c:v>6.2229703036453081</c:v>
                </c:pt>
                <c:pt idx="90">
                  <c:v>6.2604646034555431</c:v>
                </c:pt>
                <c:pt idx="91">
                  <c:v>6.2974632599460234</c:v>
                </c:pt>
                <c:pt idx="92">
                  <c:v>6.3338966210615011</c:v>
                </c:pt>
                <c:pt idx="93">
                  <c:v>6.3697720592952889</c:v>
                </c:pt>
                <c:pt idx="94">
                  <c:v>6.4051187035594923</c:v>
                </c:pt>
                <c:pt idx="95">
                  <c:v>6.4398926188094956</c:v>
                </c:pt>
                <c:pt idx="96">
                  <c:v>6.4741679806065839</c:v>
                </c:pt>
                <c:pt idx="97">
                  <c:v>6.507923214619777</c:v>
                </c:pt>
                <c:pt idx="98">
                  <c:v>6.5411338885100578</c:v>
                </c:pt>
                <c:pt idx="99">
                  <c:v>6.5738213334368218</c:v>
                </c:pt>
                <c:pt idx="100">
                  <c:v>6.6060288627600539</c:v>
                </c:pt>
                <c:pt idx="101">
                  <c:v>6.6381516450096516</c:v>
                </c:pt>
                <c:pt idx="102">
                  <c:v>6.6689715309680784</c:v>
                </c:pt>
                <c:pt idx="103">
                  <c:v>6.6996914483869192</c:v>
                </c:pt>
                <c:pt idx="104">
                  <c:v>6.7324178485261497</c:v>
                </c:pt>
                <c:pt idx="105">
                  <c:v>6.7633341552781605</c:v>
                </c:pt>
                <c:pt idx="106">
                  <c:v>6.7891063269649221</c:v>
                </c:pt>
                <c:pt idx="107">
                  <c:v>6.8179870053285345</c:v>
                </c:pt>
                <c:pt idx="108">
                  <c:v>6.8464474316252071</c:v>
                </c:pt>
                <c:pt idx="109">
                  <c:v>6.8777376317138597</c:v>
                </c:pt>
                <c:pt idx="110">
                  <c:v>6.9020196531951488</c:v>
                </c:pt>
                <c:pt idx="111">
                  <c:v>6.9291792836577493</c:v>
                </c:pt>
                <c:pt idx="112">
                  <c:v>6.9559100703265537</c:v>
                </c:pt>
                <c:pt idx="113">
                  <c:v>6.9822272901569225</c:v>
                </c:pt>
                <c:pt idx="114">
                  <c:v>7.0081506595117409</c:v>
                </c:pt>
                <c:pt idx="115">
                  <c:v>7.0336675324727729</c:v>
                </c:pt>
                <c:pt idx="116">
                  <c:v>7.0587922723879739</c:v>
                </c:pt>
                <c:pt idx="117">
                  <c:v>7.0835350256161309</c:v>
                </c:pt>
                <c:pt idx="118">
                  <c:v>7.1078909818654923</c:v>
                </c:pt>
                <c:pt idx="119">
                  <c:v>7.1318777117670171</c:v>
                </c:pt>
                <c:pt idx="120">
                  <c:v>7.1554890338549528</c:v>
                </c:pt>
                <c:pt idx="121">
                  <c:v>7.1787487867309778</c:v>
                </c:pt>
                <c:pt idx="122">
                  <c:v>7.2016384456445053</c:v>
                </c:pt>
                <c:pt idx="123">
                  <c:v>7.2241818596572909</c:v>
                </c:pt>
                <c:pt idx="124">
                  <c:v>7.2463865549038822</c:v>
                </c:pt>
                <c:pt idx="125">
                  <c:v>7.2682460155942872</c:v>
                </c:pt>
                <c:pt idx="126">
                  <c:v>7.2899826310538574</c:v>
                </c:pt>
                <c:pt idx="127">
                  <c:v>7.2154140741026209</c:v>
                </c:pt>
                <c:pt idx="128">
                  <c:v>7.2123710391600291</c:v>
                </c:pt>
                <c:pt idx="129">
                  <c:v>7.1918861546221597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89-4F2B-8926-54E6CEA83B88}"/>
            </c:ext>
          </c:extLst>
        </c:ser>
        <c:ser>
          <c:idx val="7"/>
          <c:order val="7"/>
          <c:tx>
            <c:strRef>
              <c:f>'T=0.75'!$I$1</c:f>
              <c:strCache>
                <c:ptCount val="1"/>
                <c:pt idx="0">
                  <c:v>aD [m/s^2]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'T=0.75'!$A$2:$A$131</c:f>
              <c:numCache>
                <c:formatCode>General</c:formatCode>
                <c:ptCount val="13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40.399000000000001</c:v>
                </c:pt>
                <c:pt idx="102">
                  <c:v>40.798999999999999</c:v>
                </c:pt>
                <c:pt idx="103">
                  <c:v>41.198999999999998</c:v>
                </c:pt>
                <c:pt idx="104">
                  <c:v>41.594999999999999</c:v>
                </c:pt>
                <c:pt idx="105">
                  <c:v>41.988999999999997</c:v>
                </c:pt>
                <c:pt idx="106">
                  <c:v>42.389000000000003</c:v>
                </c:pt>
                <c:pt idx="107">
                  <c:v>42.789000000000001</c:v>
                </c:pt>
                <c:pt idx="108">
                  <c:v>43.189</c:v>
                </c:pt>
                <c:pt idx="109">
                  <c:v>43.582999999999998</c:v>
                </c:pt>
                <c:pt idx="110">
                  <c:v>43.982999999999997</c:v>
                </c:pt>
                <c:pt idx="111">
                  <c:v>44.383000000000003</c:v>
                </c:pt>
                <c:pt idx="112">
                  <c:v>44.783000000000001</c:v>
                </c:pt>
                <c:pt idx="113">
                  <c:v>45.183</c:v>
                </c:pt>
                <c:pt idx="114">
                  <c:v>45.582999999999998</c:v>
                </c:pt>
                <c:pt idx="115">
                  <c:v>45.982999999999997</c:v>
                </c:pt>
                <c:pt idx="116">
                  <c:v>46.383000000000003</c:v>
                </c:pt>
                <c:pt idx="117">
                  <c:v>46.783000000000001</c:v>
                </c:pt>
                <c:pt idx="118">
                  <c:v>47.183</c:v>
                </c:pt>
                <c:pt idx="119">
                  <c:v>47.582999999999998</c:v>
                </c:pt>
                <c:pt idx="120">
                  <c:v>47.982999999999997</c:v>
                </c:pt>
                <c:pt idx="121">
                  <c:v>48.383000000000003</c:v>
                </c:pt>
                <c:pt idx="122">
                  <c:v>48.783000000000001</c:v>
                </c:pt>
                <c:pt idx="123">
                  <c:v>49.183</c:v>
                </c:pt>
                <c:pt idx="124">
                  <c:v>49.582999999999998</c:v>
                </c:pt>
                <c:pt idx="125">
                  <c:v>49.982999999999997</c:v>
                </c:pt>
                <c:pt idx="126">
                  <c:v>50.383000000000003</c:v>
                </c:pt>
                <c:pt idx="127">
                  <c:v>50.783000000000001</c:v>
                </c:pt>
                <c:pt idx="128">
                  <c:v>51.183</c:v>
                </c:pt>
                <c:pt idx="129">
                  <c:v>51.582999999999998</c:v>
                </c:pt>
              </c:numCache>
            </c:numRef>
          </c:xVal>
          <c:yVal>
            <c:numRef>
              <c:f>'T=0.75'!$I$2:$I$131</c:f>
              <c:numCache>
                <c:formatCode>General</c:formatCode>
                <c:ptCount val="130"/>
                <c:pt idx="0">
                  <c:v>0.33155073950484448</c:v>
                </c:pt>
                <c:pt idx="1">
                  <c:v>0.56256357221474618</c:v>
                </c:pt>
                <c:pt idx="2">
                  <c:v>0.71988847783928245</c:v>
                </c:pt>
                <c:pt idx="3">
                  <c:v>0.84956967816947315</c:v>
                </c:pt>
                <c:pt idx="4">
                  <c:v>0.96738825166268605</c:v>
                </c:pt>
                <c:pt idx="5">
                  <c:v>1.0793477299296323</c:v>
                </c:pt>
                <c:pt idx="6">
                  <c:v>1.187942915334695</c:v>
                </c:pt>
                <c:pt idx="7">
                  <c:v>1.2940875997430639</c:v>
                </c:pt>
                <c:pt idx="8">
                  <c:v>1.3971340606039537</c:v>
                </c:pt>
                <c:pt idx="9">
                  <c:v>1.4965042042352394</c:v>
                </c:pt>
                <c:pt idx="10">
                  <c:v>1.5920149937484132</c:v>
                </c:pt>
                <c:pt idx="11">
                  <c:v>1.6836526774419158</c:v>
                </c:pt>
                <c:pt idx="12">
                  <c:v>1.7714856656792053</c:v>
                </c:pt>
                <c:pt idx="13">
                  <c:v>1.8557973479557708</c:v>
                </c:pt>
                <c:pt idx="14">
                  <c:v>1.9364030336974638</c:v>
                </c:pt>
                <c:pt idx="15">
                  <c:v>2.0134752284264104</c:v>
                </c:pt>
                <c:pt idx="16">
                  <c:v>2.0870558835359874</c:v>
                </c:pt>
                <c:pt idx="17">
                  <c:v>2.1568957276763578</c:v>
                </c:pt>
                <c:pt idx="18">
                  <c:v>2.2222514726744902</c:v>
                </c:pt>
                <c:pt idx="19">
                  <c:v>2.2826341498001632</c:v>
                </c:pt>
                <c:pt idx="20">
                  <c:v>2.3400443705223841</c:v>
                </c:pt>
                <c:pt idx="21">
                  <c:v>2.3973080224760572</c:v>
                </c:pt>
                <c:pt idx="22">
                  <c:v>2.4548540194921782</c:v>
                </c:pt>
                <c:pt idx="23">
                  <c:v>2.511369335179841</c:v>
                </c:pt>
                <c:pt idx="24">
                  <c:v>2.5655042139199047</c:v>
                </c:pt>
                <c:pt idx="25">
                  <c:v>2.6167810016733055</c:v>
                </c:pt>
                <c:pt idx="26">
                  <c:v>2.6653908296845383</c:v>
                </c:pt>
                <c:pt idx="27">
                  <c:v>2.6639951190120827</c:v>
                </c:pt>
                <c:pt idx="28">
                  <c:v>2.6602154899485937</c:v>
                </c:pt>
                <c:pt idx="29">
                  <c:v>2.6555594075007432</c:v>
                </c:pt>
                <c:pt idx="30">
                  <c:v>2.6507830411822706</c:v>
                </c:pt>
                <c:pt idx="31">
                  <c:v>2.6460077192968252</c:v>
                </c:pt>
                <c:pt idx="32">
                  <c:v>2.8735049033915812</c:v>
                </c:pt>
                <c:pt idx="33">
                  <c:v>3.0483762404024892</c:v>
                </c:pt>
                <c:pt idx="34">
                  <c:v>3.1871065390589384</c:v>
                </c:pt>
                <c:pt idx="35">
                  <c:v>3.3018764995735954</c:v>
                </c:pt>
                <c:pt idx="36">
                  <c:v>3.4011164372204736</c:v>
                </c:pt>
                <c:pt idx="37">
                  <c:v>3.4902786405606419</c:v>
                </c:pt>
                <c:pt idx="38">
                  <c:v>3.5727488133331025</c:v>
                </c:pt>
                <c:pt idx="39">
                  <c:v>3.6505858811843686</c:v>
                </c:pt>
                <c:pt idx="40">
                  <c:v>3.7250362008635896</c:v>
                </c:pt>
                <c:pt idx="41">
                  <c:v>3.7968531567298114</c:v>
                </c:pt>
                <c:pt idx="42">
                  <c:v>3.8664952548831746</c:v>
                </c:pt>
                <c:pt idx="43">
                  <c:v>3.9342493662625855</c:v>
                </c:pt>
                <c:pt idx="44">
                  <c:v>4.0002972222152824</c:v>
                </c:pt>
                <c:pt idx="45">
                  <c:v>4.0647603251170823</c:v>
                </c:pt>
                <c:pt idx="46">
                  <c:v>4.1277222296103728</c:v>
                </c:pt>
                <c:pt idx="47">
                  <c:v>4.1892435128109486</c:v>
                </c:pt>
                <c:pt idx="48">
                  <c:v>4.2493760482259511</c:v>
                </c:pt>
                <c:pt idx="49">
                  <c:v>4.3081591761661224</c:v>
                </c:pt>
                <c:pt idx="50">
                  <c:v>4.3656291036432391</c:v>
                </c:pt>
                <c:pt idx="51">
                  <c:v>4.4218206450915858</c:v>
                </c:pt>
                <c:pt idx="52">
                  <c:v>4.476762696491674</c:v>
                </c:pt>
                <c:pt idx="53">
                  <c:v>4.5304848501127246</c:v>
                </c:pt>
                <c:pt idx="54">
                  <c:v>4.583017394512563</c:v>
                </c:pt>
                <c:pt idx="55">
                  <c:v>4.6343836553621918</c:v>
                </c:pt>
                <c:pt idx="56">
                  <c:v>4.6846114842091131</c:v>
                </c:pt>
                <c:pt idx="57">
                  <c:v>4.7337287326007509</c:v>
                </c:pt>
                <c:pt idx="58">
                  <c:v>4.7817590743524834</c:v>
                </c:pt>
                <c:pt idx="59">
                  <c:v>4.8287272277127018</c:v>
                </c:pt>
                <c:pt idx="60">
                  <c:v>4.8746565183523725</c:v>
                </c:pt>
                <c:pt idx="61">
                  <c:v>4.9195720126642239</c:v>
                </c:pt>
                <c:pt idx="62">
                  <c:v>4.9634945993088984</c:v>
                </c:pt>
                <c:pt idx="63">
                  <c:v>5.0064469076686517</c:v>
                </c:pt>
                <c:pt idx="64">
                  <c:v>5.0484512189815138</c:v>
                </c:pt>
                <c:pt idx="65">
                  <c:v>5.0895266811862943</c:v>
                </c:pt>
                <c:pt idx="66">
                  <c:v>5.1296987088201291</c:v>
                </c:pt>
                <c:pt idx="67">
                  <c:v>5.1689822720897833</c:v>
                </c:pt>
                <c:pt idx="68">
                  <c:v>5.2074013929548961</c:v>
                </c:pt>
                <c:pt idx="69">
                  <c:v>5.2449741749213405</c:v>
                </c:pt>
                <c:pt idx="70">
                  <c:v>5.2817190696393226</c:v>
                </c:pt>
                <c:pt idx="71">
                  <c:v>5.309321693901131</c:v>
                </c:pt>
                <c:pt idx="72">
                  <c:v>5.2986040702913861</c:v>
                </c:pt>
                <c:pt idx="73">
                  <c:v>5.2877350038922648</c:v>
                </c:pt>
                <c:pt idx="74">
                  <c:v>5.2768802114111937</c:v>
                </c:pt>
                <c:pt idx="75">
                  <c:v>5.266053270477622</c:v>
                </c:pt>
                <c:pt idx="76">
                  <c:v>5.2700346491880676</c:v>
                </c:pt>
                <c:pt idx="77">
                  <c:v>5.3405996779956322</c:v>
                </c:pt>
                <c:pt idx="78">
                  <c:v>5.4027072362703841</c:v>
                </c:pt>
                <c:pt idx="79">
                  <c:v>5.4595404077435328</c:v>
                </c:pt>
                <c:pt idx="80">
                  <c:v>5.5129029282578923</c:v>
                </c:pt>
                <c:pt idx="81">
                  <c:v>5.5638750897108489</c:v>
                </c:pt>
                <c:pt idx="82">
                  <c:v>5.613114188622677</c:v>
                </c:pt>
                <c:pt idx="83">
                  <c:v>5.6610212872768706</c:v>
                </c:pt>
                <c:pt idx="84">
                  <c:v>5.7078435681572186</c:v>
                </c:pt>
                <c:pt idx="85">
                  <c:v>5.7537349110634617</c:v>
                </c:pt>
                <c:pt idx="86">
                  <c:v>5.798791403834386</c:v>
                </c:pt>
                <c:pt idx="87">
                  <c:v>5.8430729272970403</c:v>
                </c:pt>
                <c:pt idx="88">
                  <c:v>5.886626480937732</c:v>
                </c:pt>
                <c:pt idx="89">
                  <c:v>5.9294795681596622</c:v>
                </c:pt>
                <c:pt idx="90">
                  <c:v>5.9716523813346862</c:v>
                </c:pt>
                <c:pt idx="91">
                  <c:v>6.0131644165460267</c:v>
                </c:pt>
                <c:pt idx="92">
                  <c:v>6.0540289032787937</c:v>
                </c:pt>
                <c:pt idx="93">
                  <c:v>6.0942590710179525</c:v>
                </c:pt>
                <c:pt idx="94">
                  <c:v>6.1338660603825552</c:v>
                </c:pt>
                <c:pt idx="95">
                  <c:v>6.1728575305480957</c:v>
                </c:pt>
                <c:pt idx="96">
                  <c:v>6.2112494961544575</c:v>
                </c:pt>
                <c:pt idx="97">
                  <c:v>6.2490482237997123</c:v>
                </c:pt>
                <c:pt idx="98">
                  <c:v>6.2862627652368506</c:v>
                </c:pt>
                <c:pt idx="99">
                  <c:v>6.3229021722188277</c:v>
                </c:pt>
                <c:pt idx="100">
                  <c:v>6.3589761927871971</c:v>
                </c:pt>
                <c:pt idx="101">
                  <c:v>6.3944945749835869</c:v>
                </c:pt>
                <c:pt idx="102">
                  <c:v>6.4294656742722411</c:v>
                </c:pt>
                <c:pt idx="103">
                  <c:v>6.4638964535400145</c:v>
                </c:pt>
                <c:pt idx="104">
                  <c:v>6.4977980534059236</c:v>
                </c:pt>
                <c:pt idx="105">
                  <c:v>6.5311753478907635</c:v>
                </c:pt>
                <c:pt idx="106">
                  <c:v>6.5640380850361622</c:v>
                </c:pt>
                <c:pt idx="107">
                  <c:v>6.5963946203063255</c:v>
                </c:pt>
                <c:pt idx="108">
                  <c:v>6.6282547017428808</c:v>
                </c:pt>
                <c:pt idx="109">
                  <c:v>6.6596232033666265</c:v>
                </c:pt>
                <c:pt idx="110">
                  <c:v>6.6905070880644555</c:v>
                </c:pt>
                <c:pt idx="111">
                  <c:v>6.7209168001666324</c:v>
                </c:pt>
                <c:pt idx="112">
                  <c:v>6.7508579099827006</c:v>
                </c:pt>
                <c:pt idx="113">
                  <c:v>6.7803366841108081</c:v>
                </c:pt>
                <c:pt idx="114">
                  <c:v>6.809363566881256</c:v>
                </c:pt>
                <c:pt idx="115">
                  <c:v>6.8379413434487812</c:v>
                </c:pt>
                <c:pt idx="116">
                  <c:v>6.8660811544323961</c:v>
                </c:pt>
                <c:pt idx="117">
                  <c:v>6.8937871775641861</c:v>
                </c:pt>
                <c:pt idx="118">
                  <c:v>6.9210663757310824</c:v>
                </c:pt>
                <c:pt idx="119">
                  <c:v>6.9479250155311911</c:v>
                </c:pt>
                <c:pt idx="120">
                  <c:v>6.9743714524287919</c:v>
                </c:pt>
                <c:pt idx="121">
                  <c:v>7.0004112567333578</c:v>
                </c:pt>
                <c:pt idx="122">
                  <c:v>7.026050695043069</c:v>
                </c:pt>
                <c:pt idx="123">
                  <c:v>7.0512946413787931</c:v>
                </c:pt>
                <c:pt idx="124">
                  <c:v>7.0761514512046642</c:v>
                </c:pt>
                <c:pt idx="125">
                  <c:v>7.1006259985415898</c:v>
                </c:pt>
                <c:pt idx="126">
                  <c:v>7.1247524015351384</c:v>
                </c:pt>
                <c:pt idx="127">
                  <c:v>7.1106358447013402</c:v>
                </c:pt>
                <c:pt idx="128">
                  <c:v>7.094982578736003</c:v>
                </c:pt>
                <c:pt idx="129">
                  <c:v>7.0793536828747188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89-4F2B-8926-54E6CEA83B88}"/>
            </c:ext>
          </c:extLst>
        </c:ser>
        <c:ser>
          <c:idx val="8"/>
          <c:order val="8"/>
          <c:tx>
            <c:strRef>
              <c:f>'T=0.75'!$J$1</c:f>
              <c:strCache>
                <c:ptCount val="1"/>
                <c:pt idx="0">
                  <c:v>P/m [W/kg]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'T=0.75'!$A$2:$A$131</c:f>
              <c:numCache>
                <c:formatCode>General</c:formatCode>
                <c:ptCount val="13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40.399000000000001</c:v>
                </c:pt>
                <c:pt idx="102">
                  <c:v>40.798999999999999</c:v>
                </c:pt>
                <c:pt idx="103">
                  <c:v>41.198999999999998</c:v>
                </c:pt>
                <c:pt idx="104">
                  <c:v>41.594999999999999</c:v>
                </c:pt>
                <c:pt idx="105">
                  <c:v>41.988999999999997</c:v>
                </c:pt>
                <c:pt idx="106">
                  <c:v>42.389000000000003</c:v>
                </c:pt>
                <c:pt idx="107">
                  <c:v>42.789000000000001</c:v>
                </c:pt>
                <c:pt idx="108">
                  <c:v>43.189</c:v>
                </c:pt>
                <c:pt idx="109">
                  <c:v>43.582999999999998</c:v>
                </c:pt>
                <c:pt idx="110">
                  <c:v>43.982999999999997</c:v>
                </c:pt>
                <c:pt idx="111">
                  <c:v>44.383000000000003</c:v>
                </c:pt>
                <c:pt idx="112">
                  <c:v>44.783000000000001</c:v>
                </c:pt>
                <c:pt idx="113">
                  <c:v>45.183</c:v>
                </c:pt>
                <c:pt idx="114">
                  <c:v>45.582999999999998</c:v>
                </c:pt>
                <c:pt idx="115">
                  <c:v>45.982999999999997</c:v>
                </c:pt>
                <c:pt idx="116">
                  <c:v>46.383000000000003</c:v>
                </c:pt>
                <c:pt idx="117">
                  <c:v>46.783000000000001</c:v>
                </c:pt>
                <c:pt idx="118">
                  <c:v>47.183</c:v>
                </c:pt>
                <c:pt idx="119">
                  <c:v>47.582999999999998</c:v>
                </c:pt>
                <c:pt idx="120">
                  <c:v>47.982999999999997</c:v>
                </c:pt>
                <c:pt idx="121">
                  <c:v>48.383000000000003</c:v>
                </c:pt>
                <c:pt idx="122">
                  <c:v>48.783000000000001</c:v>
                </c:pt>
                <c:pt idx="123">
                  <c:v>49.183</c:v>
                </c:pt>
                <c:pt idx="124">
                  <c:v>49.582999999999998</c:v>
                </c:pt>
                <c:pt idx="125">
                  <c:v>49.982999999999997</c:v>
                </c:pt>
                <c:pt idx="126">
                  <c:v>50.383000000000003</c:v>
                </c:pt>
                <c:pt idx="127">
                  <c:v>50.783000000000001</c:v>
                </c:pt>
                <c:pt idx="128">
                  <c:v>51.183</c:v>
                </c:pt>
                <c:pt idx="129">
                  <c:v>51.582999999999998</c:v>
                </c:pt>
              </c:numCache>
            </c:numRef>
          </c:xVal>
          <c:yVal>
            <c:numRef>
              <c:f>'T=0.75'!$J$2:$J$131</c:f>
              <c:numCache>
                <c:formatCode>General</c:formatCode>
                <c:ptCount val="130"/>
                <c:pt idx="0">
                  <c:v>2.363267374277314</c:v>
                </c:pt>
                <c:pt idx="1">
                  <c:v>3.3050758909051767</c:v>
                </c:pt>
                <c:pt idx="2">
                  <c:v>3.5443309790562916</c:v>
                </c:pt>
                <c:pt idx="3">
                  <c:v>4.0439433044399733</c:v>
                </c:pt>
                <c:pt idx="4">
                  <c:v>4.7017287160771941</c:v>
                </c:pt>
                <c:pt idx="5">
                  <c:v>5.45829650713614</c:v>
                </c:pt>
                <c:pt idx="6">
                  <c:v>6.285874005081757</c:v>
                </c:pt>
                <c:pt idx="7">
                  <c:v>7.1642907153105</c:v>
                </c:pt>
                <c:pt idx="8">
                  <c:v>8.0479397167419702</c:v>
                </c:pt>
                <c:pt idx="9">
                  <c:v>8.9244800360626027</c:v>
                </c:pt>
                <c:pt idx="10">
                  <c:v>9.7953404789766676</c:v>
                </c:pt>
                <c:pt idx="11">
                  <c:v>10.659488039429618</c:v>
                </c:pt>
                <c:pt idx="12">
                  <c:v>11.515339818604584</c:v>
                </c:pt>
                <c:pt idx="13">
                  <c:v>12.369457210950818</c:v>
                </c:pt>
                <c:pt idx="14">
                  <c:v>13.199652368760892</c:v>
                </c:pt>
                <c:pt idx="15">
                  <c:v>14.016649662699157</c:v>
                </c:pt>
                <c:pt idx="16">
                  <c:v>14.812845614514991</c:v>
                </c:pt>
                <c:pt idx="17">
                  <c:v>15.569827652601251</c:v>
                </c:pt>
                <c:pt idx="18">
                  <c:v>16.252574964531181</c:v>
                </c:pt>
                <c:pt idx="19">
                  <c:v>16.858856686748588</c:v>
                </c:pt>
                <c:pt idx="20">
                  <c:v>17.520429499867998</c:v>
                </c:pt>
                <c:pt idx="21">
                  <c:v>18.318504453461404</c:v>
                </c:pt>
                <c:pt idx="22">
                  <c:v>19.158084675459012</c:v>
                </c:pt>
                <c:pt idx="23">
                  <c:v>19.939368204931373</c:v>
                </c:pt>
                <c:pt idx="24">
                  <c:v>20.635066869535663</c:v>
                </c:pt>
                <c:pt idx="25">
                  <c:v>21.274764772490048</c:v>
                </c:pt>
                <c:pt idx="26">
                  <c:v>21.891585751787623</c:v>
                </c:pt>
                <c:pt idx="27">
                  <c:v>19.636996215667452</c:v>
                </c:pt>
                <c:pt idx="28">
                  <c:v>19.647735754499905</c:v>
                </c:pt>
                <c:pt idx="29">
                  <c:v>19.58305276739431</c:v>
                </c:pt>
                <c:pt idx="30">
                  <c:v>19.500882515440566</c:v>
                </c:pt>
                <c:pt idx="31">
                  <c:v>19.422679386851332</c:v>
                </c:pt>
                <c:pt idx="32">
                  <c:v>34.903936934982859</c:v>
                </c:pt>
                <c:pt idx="33">
                  <c:v>35.480497451752484</c:v>
                </c:pt>
                <c:pt idx="34">
                  <c:v>36.126161302959211</c:v>
                </c:pt>
                <c:pt idx="35">
                  <c:v>36.974269838468857</c:v>
                </c:pt>
                <c:pt idx="36">
                  <c:v>38.019672097159244</c:v>
                </c:pt>
                <c:pt idx="37">
                  <c:v>39.210354010958632</c:v>
                </c:pt>
                <c:pt idx="38">
                  <c:v>40.495937545919098</c:v>
                </c:pt>
                <c:pt idx="39">
                  <c:v>41.839107269816147</c:v>
                </c:pt>
                <c:pt idx="40">
                  <c:v>43.21485843996583</c:v>
                </c:pt>
                <c:pt idx="41">
                  <c:v>44.60691427379335</c:v>
                </c:pt>
                <c:pt idx="42">
                  <c:v>46.004597863746241</c:v>
                </c:pt>
                <c:pt idx="43">
                  <c:v>47.401183995893838</c:v>
                </c:pt>
                <c:pt idx="44">
                  <c:v>48.792531184274004</c:v>
                </c:pt>
                <c:pt idx="45">
                  <c:v>50.175614858384549</c:v>
                </c:pt>
                <c:pt idx="46">
                  <c:v>51.548277560106314</c:v>
                </c:pt>
                <c:pt idx="47">
                  <c:v>52.909396874365555</c:v>
                </c:pt>
                <c:pt idx="48">
                  <c:v>54.258049376029085</c:v>
                </c:pt>
                <c:pt idx="49">
                  <c:v>55.593246364099848</c:v>
                </c:pt>
                <c:pt idx="50">
                  <c:v>56.914600878895193</c:v>
                </c:pt>
                <c:pt idx="51">
                  <c:v>58.221636491620025</c:v>
                </c:pt>
                <c:pt idx="52">
                  <c:v>59.513956386783263</c:v>
                </c:pt>
                <c:pt idx="53">
                  <c:v>60.791115432714285</c:v>
                </c:pt>
                <c:pt idx="54">
                  <c:v>62.053340741324995</c:v>
                </c:pt>
                <c:pt idx="55">
                  <c:v>63.299423707087477</c:v>
                </c:pt>
                <c:pt idx="56">
                  <c:v>64.530004358070187</c:v>
                </c:pt>
                <c:pt idx="57">
                  <c:v>65.744886299335747</c:v>
                </c:pt>
                <c:pt idx="58">
                  <c:v>66.943523149970503</c:v>
                </c:pt>
                <c:pt idx="59">
                  <c:v>68.126260168631347</c:v>
                </c:pt>
                <c:pt idx="60">
                  <c:v>69.292406824078498</c:v>
                </c:pt>
                <c:pt idx="61">
                  <c:v>70.442647982454105</c:v>
                </c:pt>
                <c:pt idx="62">
                  <c:v>71.576400991656755</c:v>
                </c:pt>
                <c:pt idx="63">
                  <c:v>72.693575819085154</c:v>
                </c:pt>
                <c:pt idx="64">
                  <c:v>73.794730048763228</c:v>
                </c:pt>
                <c:pt idx="65">
                  <c:v>74.879013682752344</c:v>
                </c:pt>
                <c:pt idx="66">
                  <c:v>75.947653511197259</c:v>
                </c:pt>
                <c:pt idx="67">
                  <c:v>76.999207276087333</c:v>
                </c:pt>
                <c:pt idx="68">
                  <c:v>78.035187370635285</c:v>
                </c:pt>
                <c:pt idx="69">
                  <c:v>79.054840268486686</c:v>
                </c:pt>
                <c:pt idx="70">
                  <c:v>80.058324916847184</c:v>
                </c:pt>
                <c:pt idx="71">
                  <c:v>79.968635660619427</c:v>
                </c:pt>
                <c:pt idx="72">
                  <c:v>78.1406140509702</c:v>
                </c:pt>
                <c:pt idx="73">
                  <c:v>77.819091949475293</c:v>
                </c:pt>
                <c:pt idx="74">
                  <c:v>77.428764932683023</c:v>
                </c:pt>
                <c:pt idx="75">
                  <c:v>77.069398804895428</c:v>
                </c:pt>
                <c:pt idx="76">
                  <c:v>76.486068020955614</c:v>
                </c:pt>
                <c:pt idx="77">
                  <c:v>85.260739939941573</c:v>
                </c:pt>
                <c:pt idx="78">
                  <c:v>86.308061244107904</c:v>
                </c:pt>
                <c:pt idx="79">
                  <c:v>87.491939884248538</c:v>
                </c:pt>
                <c:pt idx="80">
                  <c:v>88.778736803207238</c:v>
                </c:pt>
                <c:pt idx="81">
                  <c:v>90.121828048297957</c:v>
                </c:pt>
                <c:pt idx="82">
                  <c:v>91.492620970402271</c:v>
                </c:pt>
                <c:pt idx="83">
                  <c:v>92.874493467979391</c:v>
                </c:pt>
                <c:pt idx="84">
                  <c:v>94.258880358897414</c:v>
                </c:pt>
                <c:pt idx="85">
                  <c:v>95.63944566925899</c:v>
                </c:pt>
                <c:pt idx="86">
                  <c:v>97.01349784527298</c:v>
                </c:pt>
                <c:pt idx="87">
                  <c:v>98.378059495912609</c:v>
                </c:pt>
                <c:pt idx="88">
                  <c:v>99.733218759862908</c:v>
                </c:pt>
                <c:pt idx="89">
                  <c:v>101.07762969158789</c:v>
                </c:pt>
                <c:pt idx="90">
                  <c:v>102.40987283033343</c:v>
                </c:pt>
                <c:pt idx="91">
                  <c:v>103.73121501366681</c:v>
                </c:pt>
                <c:pt idx="92">
                  <c:v>105.04036068726779</c:v>
                </c:pt>
                <c:pt idx="93">
                  <c:v>106.33728004739611</c:v>
                </c:pt>
                <c:pt idx="94">
                  <c:v>107.62228653681417</c:v>
                </c:pt>
                <c:pt idx="95">
                  <c:v>108.89441922360891</c:v>
                </c:pt>
                <c:pt idx="96">
                  <c:v>110.15486476614544</c:v>
                </c:pt>
                <c:pt idx="97">
                  <c:v>111.40303941145572</c:v>
                </c:pt>
                <c:pt idx="98">
                  <c:v>112.63835849737073</c:v>
                </c:pt>
                <c:pt idx="99">
                  <c:v>113.86102850993545</c:v>
                </c:pt>
                <c:pt idx="100">
                  <c:v>115.07166829322927</c:v>
                </c:pt>
                <c:pt idx="101">
                  <c:v>116.27708513965068</c:v>
                </c:pt>
                <c:pt idx="102">
                  <c:v>117.45580591502831</c:v>
                </c:pt>
                <c:pt idx="103">
                  <c:v>118.62874508900195</c:v>
                </c:pt>
                <c:pt idx="104">
                  <c:v>119.83343706830377</c:v>
                </c:pt>
                <c:pt idx="105">
                  <c:v>121.00210692690685</c:v>
                </c:pt>
                <c:pt idx="106">
                  <c:v>122.07435721269762</c:v>
                </c:pt>
                <c:pt idx="107">
                  <c:v>123.19796710022668</c:v>
                </c:pt>
                <c:pt idx="108">
                  <c:v>124.30975486621389</c:v>
                </c:pt>
                <c:pt idx="109">
                  <c:v>125.46887557184006</c:v>
                </c:pt>
                <c:pt idx="110">
                  <c:v>126.49576047488638</c:v>
                </c:pt>
                <c:pt idx="111">
                  <c:v>127.57073598288747</c:v>
                </c:pt>
                <c:pt idx="112">
                  <c:v>128.6333764267348</c:v>
                </c:pt>
                <c:pt idx="113">
                  <c:v>129.6838769522569</c:v>
                </c:pt>
                <c:pt idx="114">
                  <c:v>130.72260565281456</c:v>
                </c:pt>
                <c:pt idx="115">
                  <c:v>131.7491890990504</c:v>
                </c:pt>
                <c:pt idx="116">
                  <c:v>132.76392321673811</c:v>
                </c:pt>
                <c:pt idx="117">
                  <c:v>133.76689956706778</c:v>
                </c:pt>
                <c:pt idx="118">
                  <c:v>134.75798734760679</c:v>
                </c:pt>
                <c:pt idx="119">
                  <c:v>135.73747125511099</c:v>
                </c:pt>
                <c:pt idx="120">
                  <c:v>136.70523257193355</c:v>
                </c:pt>
                <c:pt idx="121">
                  <c:v>137.66167640099366</c:v>
                </c:pt>
                <c:pt idx="122">
                  <c:v>138.60641687019609</c:v>
                </c:pt>
                <c:pt idx="123">
                  <c:v>139.53985780199733</c:v>
                </c:pt>
                <c:pt idx="124">
                  <c:v>140.4621658392681</c:v>
                </c:pt>
                <c:pt idx="125">
                  <c:v>141.3731714525253</c:v>
                </c:pt>
                <c:pt idx="126">
                  <c:v>142.27775818404521</c:v>
                </c:pt>
                <c:pt idx="127">
                  <c:v>140.54339510055584</c:v>
                </c:pt>
                <c:pt idx="128">
                  <c:v>140.17486219582204</c:v>
                </c:pt>
                <c:pt idx="129">
                  <c:v>139.4688300314572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89-4F2B-8926-54E6CEA8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5247"/>
        <c:axId val="2492385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'T=0.75'!$B$1</c15:sqref>
                        </c15:formulaRef>
                      </c:ext>
                    </c:extLst>
                    <c:strCache>
                      <c:ptCount val="1"/>
                      <c:pt idx="0">
                        <c:v>Abs. time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'T=0.75'!$A$2:$A$131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  <c:pt idx="26">
                        <c:v>10.4</c:v>
                      </c:pt>
                      <c:pt idx="27">
                        <c:v>10.8</c:v>
                      </c:pt>
                      <c:pt idx="28">
                        <c:v>11.2</c:v>
                      </c:pt>
                      <c:pt idx="29">
                        <c:v>11.6</c:v>
                      </c:pt>
                      <c:pt idx="30">
                        <c:v>12</c:v>
                      </c:pt>
                      <c:pt idx="31">
                        <c:v>12.4</c:v>
                      </c:pt>
                      <c:pt idx="32">
                        <c:v>12.8</c:v>
                      </c:pt>
                      <c:pt idx="33">
                        <c:v>13.2</c:v>
                      </c:pt>
                      <c:pt idx="34">
                        <c:v>13.6</c:v>
                      </c:pt>
                      <c:pt idx="35">
                        <c:v>14</c:v>
                      </c:pt>
                      <c:pt idx="36">
                        <c:v>14.4</c:v>
                      </c:pt>
                      <c:pt idx="37">
                        <c:v>14.8</c:v>
                      </c:pt>
                      <c:pt idx="38">
                        <c:v>15.2</c:v>
                      </c:pt>
                      <c:pt idx="39">
                        <c:v>15.6</c:v>
                      </c:pt>
                      <c:pt idx="40">
                        <c:v>16</c:v>
                      </c:pt>
                      <c:pt idx="41">
                        <c:v>16.399999999999999</c:v>
                      </c:pt>
                      <c:pt idx="42">
                        <c:v>16.8</c:v>
                      </c:pt>
                      <c:pt idx="43">
                        <c:v>17.2</c:v>
                      </c:pt>
                      <c:pt idx="44">
                        <c:v>17.600000000000001</c:v>
                      </c:pt>
                      <c:pt idx="45">
                        <c:v>18</c:v>
                      </c:pt>
                      <c:pt idx="46">
                        <c:v>18.399999999999999</c:v>
                      </c:pt>
                      <c:pt idx="47">
                        <c:v>18.8</c:v>
                      </c:pt>
                      <c:pt idx="48">
                        <c:v>19.2</c:v>
                      </c:pt>
                      <c:pt idx="49">
                        <c:v>19.600000000000001</c:v>
                      </c:pt>
                      <c:pt idx="50">
                        <c:v>20</c:v>
                      </c:pt>
                      <c:pt idx="51">
                        <c:v>20.399999999999999</c:v>
                      </c:pt>
                      <c:pt idx="52">
                        <c:v>20.8</c:v>
                      </c:pt>
                      <c:pt idx="53">
                        <c:v>21.2</c:v>
                      </c:pt>
                      <c:pt idx="54">
                        <c:v>21.6</c:v>
                      </c:pt>
                      <c:pt idx="55">
                        <c:v>22</c:v>
                      </c:pt>
                      <c:pt idx="56">
                        <c:v>22.4</c:v>
                      </c:pt>
                      <c:pt idx="57">
                        <c:v>22.8</c:v>
                      </c:pt>
                      <c:pt idx="58">
                        <c:v>23.2</c:v>
                      </c:pt>
                      <c:pt idx="59">
                        <c:v>23.6</c:v>
                      </c:pt>
                      <c:pt idx="60">
                        <c:v>24</c:v>
                      </c:pt>
                      <c:pt idx="61">
                        <c:v>24.4</c:v>
                      </c:pt>
                      <c:pt idx="62">
                        <c:v>24.8</c:v>
                      </c:pt>
                      <c:pt idx="63">
                        <c:v>25.2</c:v>
                      </c:pt>
                      <c:pt idx="64">
                        <c:v>25.6</c:v>
                      </c:pt>
                      <c:pt idx="65">
                        <c:v>26</c:v>
                      </c:pt>
                      <c:pt idx="66">
                        <c:v>26.4</c:v>
                      </c:pt>
                      <c:pt idx="67">
                        <c:v>26.8</c:v>
                      </c:pt>
                      <c:pt idx="68">
                        <c:v>27.2</c:v>
                      </c:pt>
                      <c:pt idx="69">
                        <c:v>27.6</c:v>
                      </c:pt>
                      <c:pt idx="70">
                        <c:v>28</c:v>
                      </c:pt>
                      <c:pt idx="71">
                        <c:v>28.4</c:v>
                      </c:pt>
                      <c:pt idx="72">
                        <c:v>28.8</c:v>
                      </c:pt>
                      <c:pt idx="73">
                        <c:v>29.2</c:v>
                      </c:pt>
                      <c:pt idx="74">
                        <c:v>29.6</c:v>
                      </c:pt>
                      <c:pt idx="75">
                        <c:v>30</c:v>
                      </c:pt>
                      <c:pt idx="76">
                        <c:v>30.4</c:v>
                      </c:pt>
                      <c:pt idx="77">
                        <c:v>30.8</c:v>
                      </c:pt>
                      <c:pt idx="78">
                        <c:v>31.2</c:v>
                      </c:pt>
                      <c:pt idx="79">
                        <c:v>31.6</c:v>
                      </c:pt>
                      <c:pt idx="80">
                        <c:v>32</c:v>
                      </c:pt>
                      <c:pt idx="81">
                        <c:v>32.4</c:v>
                      </c:pt>
                      <c:pt idx="82">
                        <c:v>32.799999999999997</c:v>
                      </c:pt>
                      <c:pt idx="83">
                        <c:v>33.200000000000003</c:v>
                      </c:pt>
                      <c:pt idx="84">
                        <c:v>33.6</c:v>
                      </c:pt>
                      <c:pt idx="85">
                        <c:v>34</c:v>
                      </c:pt>
                      <c:pt idx="86">
                        <c:v>34.4</c:v>
                      </c:pt>
                      <c:pt idx="87">
                        <c:v>34.799999999999997</c:v>
                      </c:pt>
                      <c:pt idx="88">
                        <c:v>35.200000000000003</c:v>
                      </c:pt>
                      <c:pt idx="89">
                        <c:v>35.6</c:v>
                      </c:pt>
                      <c:pt idx="90">
                        <c:v>36</c:v>
                      </c:pt>
                      <c:pt idx="91">
                        <c:v>36.4</c:v>
                      </c:pt>
                      <c:pt idx="92">
                        <c:v>36.799999999999997</c:v>
                      </c:pt>
                      <c:pt idx="93">
                        <c:v>37.200000000000003</c:v>
                      </c:pt>
                      <c:pt idx="94">
                        <c:v>37.6</c:v>
                      </c:pt>
                      <c:pt idx="95">
                        <c:v>38</c:v>
                      </c:pt>
                      <c:pt idx="96">
                        <c:v>38.4</c:v>
                      </c:pt>
                      <c:pt idx="97">
                        <c:v>38.799999999999997</c:v>
                      </c:pt>
                      <c:pt idx="98">
                        <c:v>39.200000000000003</c:v>
                      </c:pt>
                      <c:pt idx="99">
                        <c:v>39.6</c:v>
                      </c:pt>
                      <c:pt idx="100">
                        <c:v>40</c:v>
                      </c:pt>
                      <c:pt idx="101">
                        <c:v>40.399000000000001</c:v>
                      </c:pt>
                      <c:pt idx="102">
                        <c:v>40.798999999999999</c:v>
                      </c:pt>
                      <c:pt idx="103">
                        <c:v>41.198999999999998</c:v>
                      </c:pt>
                      <c:pt idx="104">
                        <c:v>41.594999999999999</c:v>
                      </c:pt>
                      <c:pt idx="105">
                        <c:v>41.988999999999997</c:v>
                      </c:pt>
                      <c:pt idx="106">
                        <c:v>42.389000000000003</c:v>
                      </c:pt>
                      <c:pt idx="107">
                        <c:v>42.789000000000001</c:v>
                      </c:pt>
                      <c:pt idx="108">
                        <c:v>43.189</c:v>
                      </c:pt>
                      <c:pt idx="109">
                        <c:v>43.582999999999998</c:v>
                      </c:pt>
                      <c:pt idx="110">
                        <c:v>43.982999999999997</c:v>
                      </c:pt>
                      <c:pt idx="111">
                        <c:v>44.383000000000003</c:v>
                      </c:pt>
                      <c:pt idx="112">
                        <c:v>44.783000000000001</c:v>
                      </c:pt>
                      <c:pt idx="113">
                        <c:v>45.183</c:v>
                      </c:pt>
                      <c:pt idx="114">
                        <c:v>45.582999999999998</c:v>
                      </c:pt>
                      <c:pt idx="115">
                        <c:v>45.982999999999997</c:v>
                      </c:pt>
                      <c:pt idx="116">
                        <c:v>46.383000000000003</c:v>
                      </c:pt>
                      <c:pt idx="117">
                        <c:v>46.783000000000001</c:v>
                      </c:pt>
                      <c:pt idx="118">
                        <c:v>47.183</c:v>
                      </c:pt>
                      <c:pt idx="119">
                        <c:v>47.582999999999998</c:v>
                      </c:pt>
                      <c:pt idx="120">
                        <c:v>47.982999999999997</c:v>
                      </c:pt>
                      <c:pt idx="121">
                        <c:v>48.383000000000003</c:v>
                      </c:pt>
                      <c:pt idx="122">
                        <c:v>48.783000000000001</c:v>
                      </c:pt>
                      <c:pt idx="123">
                        <c:v>49.183</c:v>
                      </c:pt>
                      <c:pt idx="124">
                        <c:v>49.582999999999998</c:v>
                      </c:pt>
                      <c:pt idx="125">
                        <c:v>49.982999999999997</c:v>
                      </c:pt>
                      <c:pt idx="126">
                        <c:v>50.383000000000003</c:v>
                      </c:pt>
                      <c:pt idx="127">
                        <c:v>50.783000000000001</c:v>
                      </c:pt>
                      <c:pt idx="128">
                        <c:v>51.183</c:v>
                      </c:pt>
                      <c:pt idx="129">
                        <c:v>51.582999999999998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'T=0.75'!$B$2:$B$131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10227</c:v>
                      </c:pt>
                      <c:pt idx="1">
                        <c:v>10627</c:v>
                      </c:pt>
                      <c:pt idx="2">
                        <c:v>11027</c:v>
                      </c:pt>
                      <c:pt idx="3">
                        <c:v>11427</c:v>
                      </c:pt>
                      <c:pt idx="4">
                        <c:v>11827</c:v>
                      </c:pt>
                      <c:pt idx="5">
                        <c:v>12227</c:v>
                      </c:pt>
                      <c:pt idx="6">
                        <c:v>12627</c:v>
                      </c:pt>
                      <c:pt idx="7">
                        <c:v>13027</c:v>
                      </c:pt>
                      <c:pt idx="8">
                        <c:v>13427</c:v>
                      </c:pt>
                      <c:pt idx="9">
                        <c:v>13827</c:v>
                      </c:pt>
                      <c:pt idx="10">
                        <c:v>14227</c:v>
                      </c:pt>
                      <c:pt idx="11">
                        <c:v>14627</c:v>
                      </c:pt>
                      <c:pt idx="12">
                        <c:v>15027</c:v>
                      </c:pt>
                      <c:pt idx="13">
                        <c:v>15427</c:v>
                      </c:pt>
                      <c:pt idx="14">
                        <c:v>15827</c:v>
                      </c:pt>
                      <c:pt idx="15">
                        <c:v>16227</c:v>
                      </c:pt>
                      <c:pt idx="16">
                        <c:v>16627</c:v>
                      </c:pt>
                      <c:pt idx="17">
                        <c:v>17027</c:v>
                      </c:pt>
                      <c:pt idx="18">
                        <c:v>17427</c:v>
                      </c:pt>
                      <c:pt idx="19">
                        <c:v>17827</c:v>
                      </c:pt>
                      <c:pt idx="20">
                        <c:v>18227</c:v>
                      </c:pt>
                      <c:pt idx="21">
                        <c:v>18627</c:v>
                      </c:pt>
                      <c:pt idx="22">
                        <c:v>19027</c:v>
                      </c:pt>
                      <c:pt idx="23">
                        <c:v>19427</c:v>
                      </c:pt>
                      <c:pt idx="24">
                        <c:v>19827</c:v>
                      </c:pt>
                      <c:pt idx="25">
                        <c:v>20227</c:v>
                      </c:pt>
                      <c:pt idx="26">
                        <c:v>20627</c:v>
                      </c:pt>
                      <c:pt idx="27">
                        <c:v>21027</c:v>
                      </c:pt>
                      <c:pt idx="28">
                        <c:v>21427</c:v>
                      </c:pt>
                      <c:pt idx="29">
                        <c:v>21827</c:v>
                      </c:pt>
                      <c:pt idx="30">
                        <c:v>22227</c:v>
                      </c:pt>
                      <c:pt idx="31">
                        <c:v>22627</c:v>
                      </c:pt>
                      <c:pt idx="32">
                        <c:v>23027</c:v>
                      </c:pt>
                      <c:pt idx="33">
                        <c:v>23427</c:v>
                      </c:pt>
                      <c:pt idx="34">
                        <c:v>23827</c:v>
                      </c:pt>
                      <c:pt idx="35">
                        <c:v>24227</c:v>
                      </c:pt>
                      <c:pt idx="36">
                        <c:v>24627</c:v>
                      </c:pt>
                      <c:pt idx="37">
                        <c:v>25027</c:v>
                      </c:pt>
                      <c:pt idx="38">
                        <c:v>25427</c:v>
                      </c:pt>
                      <c:pt idx="39">
                        <c:v>25827</c:v>
                      </c:pt>
                      <c:pt idx="40">
                        <c:v>26227</c:v>
                      </c:pt>
                      <c:pt idx="41">
                        <c:v>26627</c:v>
                      </c:pt>
                      <c:pt idx="42">
                        <c:v>27027</c:v>
                      </c:pt>
                      <c:pt idx="43">
                        <c:v>27427</c:v>
                      </c:pt>
                      <c:pt idx="44">
                        <c:v>27827</c:v>
                      </c:pt>
                      <c:pt idx="45">
                        <c:v>28227</c:v>
                      </c:pt>
                      <c:pt idx="46">
                        <c:v>28627</c:v>
                      </c:pt>
                      <c:pt idx="47">
                        <c:v>29027</c:v>
                      </c:pt>
                      <c:pt idx="48">
                        <c:v>29427</c:v>
                      </c:pt>
                      <c:pt idx="49">
                        <c:v>29827</c:v>
                      </c:pt>
                      <c:pt idx="50">
                        <c:v>30227</c:v>
                      </c:pt>
                      <c:pt idx="51">
                        <c:v>30627</c:v>
                      </c:pt>
                      <c:pt idx="52">
                        <c:v>31027</c:v>
                      </c:pt>
                      <c:pt idx="53">
                        <c:v>31427</c:v>
                      </c:pt>
                      <c:pt idx="54">
                        <c:v>31827</c:v>
                      </c:pt>
                      <c:pt idx="55">
                        <c:v>32227</c:v>
                      </c:pt>
                      <c:pt idx="56">
                        <c:v>32627</c:v>
                      </c:pt>
                      <c:pt idx="57">
                        <c:v>33027</c:v>
                      </c:pt>
                      <c:pt idx="58">
                        <c:v>33427</c:v>
                      </c:pt>
                      <c:pt idx="59">
                        <c:v>33827</c:v>
                      </c:pt>
                      <c:pt idx="60">
                        <c:v>34227</c:v>
                      </c:pt>
                      <c:pt idx="61">
                        <c:v>34627</c:v>
                      </c:pt>
                      <c:pt idx="62">
                        <c:v>35027</c:v>
                      </c:pt>
                      <c:pt idx="63">
                        <c:v>35427</c:v>
                      </c:pt>
                      <c:pt idx="64">
                        <c:v>35827</c:v>
                      </c:pt>
                      <c:pt idx="65">
                        <c:v>36227</c:v>
                      </c:pt>
                      <c:pt idx="66">
                        <c:v>36627</c:v>
                      </c:pt>
                      <c:pt idx="67">
                        <c:v>37027</c:v>
                      </c:pt>
                      <c:pt idx="68">
                        <c:v>37427</c:v>
                      </c:pt>
                      <c:pt idx="69">
                        <c:v>37827</c:v>
                      </c:pt>
                      <c:pt idx="70">
                        <c:v>38227</c:v>
                      </c:pt>
                      <c:pt idx="71">
                        <c:v>38627</c:v>
                      </c:pt>
                      <c:pt idx="72">
                        <c:v>39027</c:v>
                      </c:pt>
                      <c:pt idx="73">
                        <c:v>39427</c:v>
                      </c:pt>
                      <c:pt idx="74">
                        <c:v>39827</c:v>
                      </c:pt>
                      <c:pt idx="75">
                        <c:v>40227</c:v>
                      </c:pt>
                      <c:pt idx="76">
                        <c:v>40627</c:v>
                      </c:pt>
                      <c:pt idx="77">
                        <c:v>41027</c:v>
                      </c:pt>
                      <c:pt idx="78">
                        <c:v>41427</c:v>
                      </c:pt>
                      <c:pt idx="79">
                        <c:v>41827</c:v>
                      </c:pt>
                      <c:pt idx="80">
                        <c:v>42227</c:v>
                      </c:pt>
                      <c:pt idx="81">
                        <c:v>42627</c:v>
                      </c:pt>
                      <c:pt idx="82">
                        <c:v>43027</c:v>
                      </c:pt>
                      <c:pt idx="83">
                        <c:v>43427</c:v>
                      </c:pt>
                      <c:pt idx="84">
                        <c:v>43827</c:v>
                      </c:pt>
                      <c:pt idx="85">
                        <c:v>44227</c:v>
                      </c:pt>
                      <c:pt idx="86">
                        <c:v>44627</c:v>
                      </c:pt>
                      <c:pt idx="87">
                        <c:v>45027</c:v>
                      </c:pt>
                      <c:pt idx="88">
                        <c:v>45427</c:v>
                      </c:pt>
                      <c:pt idx="89">
                        <c:v>45827</c:v>
                      </c:pt>
                      <c:pt idx="90">
                        <c:v>46227</c:v>
                      </c:pt>
                      <c:pt idx="91">
                        <c:v>46627</c:v>
                      </c:pt>
                      <c:pt idx="92">
                        <c:v>47027</c:v>
                      </c:pt>
                      <c:pt idx="93">
                        <c:v>47427</c:v>
                      </c:pt>
                      <c:pt idx="94">
                        <c:v>47827</c:v>
                      </c:pt>
                      <c:pt idx="95">
                        <c:v>48227</c:v>
                      </c:pt>
                      <c:pt idx="96">
                        <c:v>48627</c:v>
                      </c:pt>
                      <c:pt idx="97">
                        <c:v>49027</c:v>
                      </c:pt>
                      <c:pt idx="98">
                        <c:v>49427</c:v>
                      </c:pt>
                      <c:pt idx="99">
                        <c:v>49827</c:v>
                      </c:pt>
                      <c:pt idx="100">
                        <c:v>50227</c:v>
                      </c:pt>
                      <c:pt idx="101">
                        <c:v>50626</c:v>
                      </c:pt>
                      <c:pt idx="102">
                        <c:v>51026</c:v>
                      </c:pt>
                      <c:pt idx="103">
                        <c:v>51426</c:v>
                      </c:pt>
                      <c:pt idx="104">
                        <c:v>51822</c:v>
                      </c:pt>
                      <c:pt idx="105">
                        <c:v>52216</c:v>
                      </c:pt>
                      <c:pt idx="106">
                        <c:v>52616</c:v>
                      </c:pt>
                      <c:pt idx="107">
                        <c:v>53016</c:v>
                      </c:pt>
                      <c:pt idx="108">
                        <c:v>53416</c:v>
                      </c:pt>
                      <c:pt idx="109">
                        <c:v>53810</c:v>
                      </c:pt>
                      <c:pt idx="110">
                        <c:v>54210</c:v>
                      </c:pt>
                      <c:pt idx="111">
                        <c:v>54610</c:v>
                      </c:pt>
                      <c:pt idx="112">
                        <c:v>55010</c:v>
                      </c:pt>
                      <c:pt idx="113">
                        <c:v>55410</c:v>
                      </c:pt>
                      <c:pt idx="114">
                        <c:v>55810</c:v>
                      </c:pt>
                      <c:pt idx="115">
                        <c:v>56210</c:v>
                      </c:pt>
                      <c:pt idx="116">
                        <c:v>56610</c:v>
                      </c:pt>
                      <c:pt idx="117">
                        <c:v>57010</c:v>
                      </c:pt>
                      <c:pt idx="118">
                        <c:v>57410</c:v>
                      </c:pt>
                      <c:pt idx="119">
                        <c:v>57810</c:v>
                      </c:pt>
                      <c:pt idx="120">
                        <c:v>58210</c:v>
                      </c:pt>
                      <c:pt idx="121">
                        <c:v>58610</c:v>
                      </c:pt>
                      <c:pt idx="122">
                        <c:v>59010</c:v>
                      </c:pt>
                      <c:pt idx="123">
                        <c:v>59410</c:v>
                      </c:pt>
                      <c:pt idx="124">
                        <c:v>59810</c:v>
                      </c:pt>
                      <c:pt idx="125">
                        <c:v>60210</c:v>
                      </c:pt>
                      <c:pt idx="126">
                        <c:v>60610</c:v>
                      </c:pt>
                      <c:pt idx="127">
                        <c:v>61010</c:v>
                      </c:pt>
                      <c:pt idx="128">
                        <c:v>61410</c:v>
                      </c:pt>
                      <c:pt idx="129">
                        <c:v>61810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B89-4F2B-8926-54E6CEA83B8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'T=0.75'!$C$1</c15:sqref>
                        </c15:formulaRef>
                      </c:ext>
                    </c:extLst>
                    <c:strCache>
                      <c:ptCount val="1"/>
                      <c:pt idx="0">
                        <c:v>delta [deg]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'T=0.75'!$A$2:$A$131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  <c:pt idx="26">
                        <c:v>10.4</c:v>
                      </c:pt>
                      <c:pt idx="27">
                        <c:v>10.8</c:v>
                      </c:pt>
                      <c:pt idx="28">
                        <c:v>11.2</c:v>
                      </c:pt>
                      <c:pt idx="29">
                        <c:v>11.6</c:v>
                      </c:pt>
                      <c:pt idx="30">
                        <c:v>12</c:v>
                      </c:pt>
                      <c:pt idx="31">
                        <c:v>12.4</c:v>
                      </c:pt>
                      <c:pt idx="32">
                        <c:v>12.8</c:v>
                      </c:pt>
                      <c:pt idx="33">
                        <c:v>13.2</c:v>
                      </c:pt>
                      <c:pt idx="34">
                        <c:v>13.6</c:v>
                      </c:pt>
                      <c:pt idx="35">
                        <c:v>14</c:v>
                      </c:pt>
                      <c:pt idx="36">
                        <c:v>14.4</c:v>
                      </c:pt>
                      <c:pt idx="37">
                        <c:v>14.8</c:v>
                      </c:pt>
                      <c:pt idx="38">
                        <c:v>15.2</c:v>
                      </c:pt>
                      <c:pt idx="39">
                        <c:v>15.6</c:v>
                      </c:pt>
                      <c:pt idx="40">
                        <c:v>16</c:v>
                      </c:pt>
                      <c:pt idx="41">
                        <c:v>16.399999999999999</c:v>
                      </c:pt>
                      <c:pt idx="42">
                        <c:v>16.8</c:v>
                      </c:pt>
                      <c:pt idx="43">
                        <c:v>17.2</c:v>
                      </c:pt>
                      <c:pt idx="44">
                        <c:v>17.600000000000001</c:v>
                      </c:pt>
                      <c:pt idx="45">
                        <c:v>18</c:v>
                      </c:pt>
                      <c:pt idx="46">
                        <c:v>18.399999999999999</c:v>
                      </c:pt>
                      <c:pt idx="47">
                        <c:v>18.8</c:v>
                      </c:pt>
                      <c:pt idx="48">
                        <c:v>19.2</c:v>
                      </c:pt>
                      <c:pt idx="49">
                        <c:v>19.600000000000001</c:v>
                      </c:pt>
                      <c:pt idx="50">
                        <c:v>20</c:v>
                      </c:pt>
                      <c:pt idx="51">
                        <c:v>20.399999999999999</c:v>
                      </c:pt>
                      <c:pt idx="52">
                        <c:v>20.8</c:v>
                      </c:pt>
                      <c:pt idx="53">
                        <c:v>21.2</c:v>
                      </c:pt>
                      <c:pt idx="54">
                        <c:v>21.6</c:v>
                      </c:pt>
                      <c:pt idx="55">
                        <c:v>22</c:v>
                      </c:pt>
                      <c:pt idx="56">
                        <c:v>22.4</c:v>
                      </c:pt>
                      <c:pt idx="57">
                        <c:v>22.8</c:v>
                      </c:pt>
                      <c:pt idx="58">
                        <c:v>23.2</c:v>
                      </c:pt>
                      <c:pt idx="59">
                        <c:v>23.6</c:v>
                      </c:pt>
                      <c:pt idx="60">
                        <c:v>24</c:v>
                      </c:pt>
                      <c:pt idx="61">
                        <c:v>24.4</c:v>
                      </c:pt>
                      <c:pt idx="62">
                        <c:v>24.8</c:v>
                      </c:pt>
                      <c:pt idx="63">
                        <c:v>25.2</c:v>
                      </c:pt>
                      <c:pt idx="64">
                        <c:v>25.6</c:v>
                      </c:pt>
                      <c:pt idx="65">
                        <c:v>26</c:v>
                      </c:pt>
                      <c:pt idx="66">
                        <c:v>26.4</c:v>
                      </c:pt>
                      <c:pt idx="67">
                        <c:v>26.8</c:v>
                      </c:pt>
                      <c:pt idx="68">
                        <c:v>27.2</c:v>
                      </c:pt>
                      <c:pt idx="69">
                        <c:v>27.6</c:v>
                      </c:pt>
                      <c:pt idx="70">
                        <c:v>28</c:v>
                      </c:pt>
                      <c:pt idx="71">
                        <c:v>28.4</c:v>
                      </c:pt>
                      <c:pt idx="72">
                        <c:v>28.8</c:v>
                      </c:pt>
                      <c:pt idx="73">
                        <c:v>29.2</c:v>
                      </c:pt>
                      <c:pt idx="74">
                        <c:v>29.6</c:v>
                      </c:pt>
                      <c:pt idx="75">
                        <c:v>30</c:v>
                      </c:pt>
                      <c:pt idx="76">
                        <c:v>30.4</c:v>
                      </c:pt>
                      <c:pt idx="77">
                        <c:v>30.8</c:v>
                      </c:pt>
                      <c:pt idx="78">
                        <c:v>31.2</c:v>
                      </c:pt>
                      <c:pt idx="79">
                        <c:v>31.6</c:v>
                      </c:pt>
                      <c:pt idx="80">
                        <c:v>32</c:v>
                      </c:pt>
                      <c:pt idx="81">
                        <c:v>32.4</c:v>
                      </c:pt>
                      <c:pt idx="82">
                        <c:v>32.799999999999997</c:v>
                      </c:pt>
                      <c:pt idx="83">
                        <c:v>33.200000000000003</c:v>
                      </c:pt>
                      <c:pt idx="84">
                        <c:v>33.6</c:v>
                      </c:pt>
                      <c:pt idx="85">
                        <c:v>34</c:v>
                      </c:pt>
                      <c:pt idx="86">
                        <c:v>34.4</c:v>
                      </c:pt>
                      <c:pt idx="87">
                        <c:v>34.799999999999997</c:v>
                      </c:pt>
                      <c:pt idx="88">
                        <c:v>35.200000000000003</c:v>
                      </c:pt>
                      <c:pt idx="89">
                        <c:v>35.6</c:v>
                      </c:pt>
                      <c:pt idx="90">
                        <c:v>36</c:v>
                      </c:pt>
                      <c:pt idx="91">
                        <c:v>36.4</c:v>
                      </c:pt>
                      <c:pt idx="92">
                        <c:v>36.799999999999997</c:v>
                      </c:pt>
                      <c:pt idx="93">
                        <c:v>37.200000000000003</c:v>
                      </c:pt>
                      <c:pt idx="94">
                        <c:v>37.6</c:v>
                      </c:pt>
                      <c:pt idx="95">
                        <c:v>38</c:v>
                      </c:pt>
                      <c:pt idx="96">
                        <c:v>38.4</c:v>
                      </c:pt>
                      <c:pt idx="97">
                        <c:v>38.799999999999997</c:v>
                      </c:pt>
                      <c:pt idx="98">
                        <c:v>39.200000000000003</c:v>
                      </c:pt>
                      <c:pt idx="99">
                        <c:v>39.6</c:v>
                      </c:pt>
                      <c:pt idx="100">
                        <c:v>40</c:v>
                      </c:pt>
                      <c:pt idx="101">
                        <c:v>40.399000000000001</c:v>
                      </c:pt>
                      <c:pt idx="102">
                        <c:v>40.798999999999999</c:v>
                      </c:pt>
                      <c:pt idx="103">
                        <c:v>41.198999999999998</c:v>
                      </c:pt>
                      <c:pt idx="104">
                        <c:v>41.594999999999999</c:v>
                      </c:pt>
                      <c:pt idx="105">
                        <c:v>41.988999999999997</c:v>
                      </c:pt>
                      <c:pt idx="106">
                        <c:v>42.389000000000003</c:v>
                      </c:pt>
                      <c:pt idx="107">
                        <c:v>42.789000000000001</c:v>
                      </c:pt>
                      <c:pt idx="108">
                        <c:v>43.189</c:v>
                      </c:pt>
                      <c:pt idx="109">
                        <c:v>43.582999999999998</c:v>
                      </c:pt>
                      <c:pt idx="110">
                        <c:v>43.982999999999997</c:v>
                      </c:pt>
                      <c:pt idx="111">
                        <c:v>44.383000000000003</c:v>
                      </c:pt>
                      <c:pt idx="112">
                        <c:v>44.783000000000001</c:v>
                      </c:pt>
                      <c:pt idx="113">
                        <c:v>45.183</c:v>
                      </c:pt>
                      <c:pt idx="114">
                        <c:v>45.582999999999998</c:v>
                      </c:pt>
                      <c:pt idx="115">
                        <c:v>45.982999999999997</c:v>
                      </c:pt>
                      <c:pt idx="116">
                        <c:v>46.383000000000003</c:v>
                      </c:pt>
                      <c:pt idx="117">
                        <c:v>46.783000000000001</c:v>
                      </c:pt>
                      <c:pt idx="118">
                        <c:v>47.183</c:v>
                      </c:pt>
                      <c:pt idx="119">
                        <c:v>47.582999999999998</c:v>
                      </c:pt>
                      <c:pt idx="120">
                        <c:v>47.982999999999997</c:v>
                      </c:pt>
                      <c:pt idx="121">
                        <c:v>48.383000000000003</c:v>
                      </c:pt>
                      <c:pt idx="122">
                        <c:v>48.783000000000001</c:v>
                      </c:pt>
                      <c:pt idx="123">
                        <c:v>49.183</c:v>
                      </c:pt>
                      <c:pt idx="124">
                        <c:v>49.582999999999998</c:v>
                      </c:pt>
                      <c:pt idx="125">
                        <c:v>49.982999999999997</c:v>
                      </c:pt>
                      <c:pt idx="126">
                        <c:v>50.383000000000003</c:v>
                      </c:pt>
                      <c:pt idx="127">
                        <c:v>50.783000000000001</c:v>
                      </c:pt>
                      <c:pt idx="128">
                        <c:v>51.183</c:v>
                      </c:pt>
                      <c:pt idx="129">
                        <c:v>51.582999999999998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'T=0.75'!$C$2:$C$131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B89-4F2B-8926-54E6CEA83B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'T=0.75'!$D$1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'T=0.75'!$A$2:$A$131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  <c:pt idx="26">
                        <c:v>10.4</c:v>
                      </c:pt>
                      <c:pt idx="27">
                        <c:v>10.8</c:v>
                      </c:pt>
                      <c:pt idx="28">
                        <c:v>11.2</c:v>
                      </c:pt>
                      <c:pt idx="29">
                        <c:v>11.6</c:v>
                      </c:pt>
                      <c:pt idx="30">
                        <c:v>12</c:v>
                      </c:pt>
                      <c:pt idx="31">
                        <c:v>12.4</c:v>
                      </c:pt>
                      <c:pt idx="32">
                        <c:v>12.8</c:v>
                      </c:pt>
                      <c:pt idx="33">
                        <c:v>13.2</c:v>
                      </c:pt>
                      <c:pt idx="34">
                        <c:v>13.6</c:v>
                      </c:pt>
                      <c:pt idx="35">
                        <c:v>14</c:v>
                      </c:pt>
                      <c:pt idx="36">
                        <c:v>14.4</c:v>
                      </c:pt>
                      <c:pt idx="37">
                        <c:v>14.8</c:v>
                      </c:pt>
                      <c:pt idx="38">
                        <c:v>15.2</c:v>
                      </c:pt>
                      <c:pt idx="39">
                        <c:v>15.6</c:v>
                      </c:pt>
                      <c:pt idx="40">
                        <c:v>16</c:v>
                      </c:pt>
                      <c:pt idx="41">
                        <c:v>16.399999999999999</c:v>
                      </c:pt>
                      <c:pt idx="42">
                        <c:v>16.8</c:v>
                      </c:pt>
                      <c:pt idx="43">
                        <c:v>17.2</c:v>
                      </c:pt>
                      <c:pt idx="44">
                        <c:v>17.600000000000001</c:v>
                      </c:pt>
                      <c:pt idx="45">
                        <c:v>18</c:v>
                      </c:pt>
                      <c:pt idx="46">
                        <c:v>18.399999999999999</c:v>
                      </c:pt>
                      <c:pt idx="47">
                        <c:v>18.8</c:v>
                      </c:pt>
                      <c:pt idx="48">
                        <c:v>19.2</c:v>
                      </c:pt>
                      <c:pt idx="49">
                        <c:v>19.600000000000001</c:v>
                      </c:pt>
                      <c:pt idx="50">
                        <c:v>20</c:v>
                      </c:pt>
                      <c:pt idx="51">
                        <c:v>20.399999999999999</c:v>
                      </c:pt>
                      <c:pt idx="52">
                        <c:v>20.8</c:v>
                      </c:pt>
                      <c:pt idx="53">
                        <c:v>21.2</c:v>
                      </c:pt>
                      <c:pt idx="54">
                        <c:v>21.6</c:v>
                      </c:pt>
                      <c:pt idx="55">
                        <c:v>22</c:v>
                      </c:pt>
                      <c:pt idx="56">
                        <c:v>22.4</c:v>
                      </c:pt>
                      <c:pt idx="57">
                        <c:v>22.8</c:v>
                      </c:pt>
                      <c:pt idx="58">
                        <c:v>23.2</c:v>
                      </c:pt>
                      <c:pt idx="59">
                        <c:v>23.6</c:v>
                      </c:pt>
                      <c:pt idx="60">
                        <c:v>24</c:v>
                      </c:pt>
                      <c:pt idx="61">
                        <c:v>24.4</c:v>
                      </c:pt>
                      <c:pt idx="62">
                        <c:v>24.8</c:v>
                      </c:pt>
                      <c:pt idx="63">
                        <c:v>25.2</c:v>
                      </c:pt>
                      <c:pt idx="64">
                        <c:v>25.6</c:v>
                      </c:pt>
                      <c:pt idx="65">
                        <c:v>26</c:v>
                      </c:pt>
                      <c:pt idx="66">
                        <c:v>26.4</c:v>
                      </c:pt>
                      <c:pt idx="67">
                        <c:v>26.8</c:v>
                      </c:pt>
                      <c:pt idx="68">
                        <c:v>27.2</c:v>
                      </c:pt>
                      <c:pt idx="69">
                        <c:v>27.6</c:v>
                      </c:pt>
                      <c:pt idx="70">
                        <c:v>28</c:v>
                      </c:pt>
                      <c:pt idx="71">
                        <c:v>28.4</c:v>
                      </c:pt>
                      <c:pt idx="72">
                        <c:v>28.8</c:v>
                      </c:pt>
                      <c:pt idx="73">
                        <c:v>29.2</c:v>
                      </c:pt>
                      <c:pt idx="74">
                        <c:v>29.6</c:v>
                      </c:pt>
                      <c:pt idx="75">
                        <c:v>30</c:v>
                      </c:pt>
                      <c:pt idx="76">
                        <c:v>30.4</c:v>
                      </c:pt>
                      <c:pt idx="77">
                        <c:v>30.8</c:v>
                      </c:pt>
                      <c:pt idx="78">
                        <c:v>31.2</c:v>
                      </c:pt>
                      <c:pt idx="79">
                        <c:v>31.6</c:v>
                      </c:pt>
                      <c:pt idx="80">
                        <c:v>32</c:v>
                      </c:pt>
                      <c:pt idx="81">
                        <c:v>32.4</c:v>
                      </c:pt>
                      <c:pt idx="82">
                        <c:v>32.799999999999997</c:v>
                      </c:pt>
                      <c:pt idx="83">
                        <c:v>33.200000000000003</c:v>
                      </c:pt>
                      <c:pt idx="84">
                        <c:v>33.6</c:v>
                      </c:pt>
                      <c:pt idx="85">
                        <c:v>34</c:v>
                      </c:pt>
                      <c:pt idx="86">
                        <c:v>34.4</c:v>
                      </c:pt>
                      <c:pt idx="87">
                        <c:v>34.799999999999997</c:v>
                      </c:pt>
                      <c:pt idx="88">
                        <c:v>35.200000000000003</c:v>
                      </c:pt>
                      <c:pt idx="89">
                        <c:v>35.6</c:v>
                      </c:pt>
                      <c:pt idx="90">
                        <c:v>36</c:v>
                      </c:pt>
                      <c:pt idx="91">
                        <c:v>36.4</c:v>
                      </c:pt>
                      <c:pt idx="92">
                        <c:v>36.799999999999997</c:v>
                      </c:pt>
                      <c:pt idx="93">
                        <c:v>37.200000000000003</c:v>
                      </c:pt>
                      <c:pt idx="94">
                        <c:v>37.6</c:v>
                      </c:pt>
                      <c:pt idx="95">
                        <c:v>38</c:v>
                      </c:pt>
                      <c:pt idx="96">
                        <c:v>38.4</c:v>
                      </c:pt>
                      <c:pt idx="97">
                        <c:v>38.799999999999997</c:v>
                      </c:pt>
                      <c:pt idx="98">
                        <c:v>39.200000000000003</c:v>
                      </c:pt>
                      <c:pt idx="99">
                        <c:v>39.6</c:v>
                      </c:pt>
                      <c:pt idx="100">
                        <c:v>40</c:v>
                      </c:pt>
                      <c:pt idx="101">
                        <c:v>40.399000000000001</c:v>
                      </c:pt>
                      <c:pt idx="102">
                        <c:v>40.798999999999999</c:v>
                      </c:pt>
                      <c:pt idx="103">
                        <c:v>41.198999999999998</c:v>
                      </c:pt>
                      <c:pt idx="104">
                        <c:v>41.594999999999999</c:v>
                      </c:pt>
                      <c:pt idx="105">
                        <c:v>41.988999999999997</c:v>
                      </c:pt>
                      <c:pt idx="106">
                        <c:v>42.389000000000003</c:v>
                      </c:pt>
                      <c:pt idx="107">
                        <c:v>42.789000000000001</c:v>
                      </c:pt>
                      <c:pt idx="108">
                        <c:v>43.189</c:v>
                      </c:pt>
                      <c:pt idx="109">
                        <c:v>43.582999999999998</c:v>
                      </c:pt>
                      <c:pt idx="110">
                        <c:v>43.982999999999997</c:v>
                      </c:pt>
                      <c:pt idx="111">
                        <c:v>44.383000000000003</c:v>
                      </c:pt>
                      <c:pt idx="112">
                        <c:v>44.783000000000001</c:v>
                      </c:pt>
                      <c:pt idx="113">
                        <c:v>45.183</c:v>
                      </c:pt>
                      <c:pt idx="114">
                        <c:v>45.582999999999998</c:v>
                      </c:pt>
                      <c:pt idx="115">
                        <c:v>45.982999999999997</c:v>
                      </c:pt>
                      <c:pt idx="116">
                        <c:v>46.383000000000003</c:v>
                      </c:pt>
                      <c:pt idx="117">
                        <c:v>46.783000000000001</c:v>
                      </c:pt>
                      <c:pt idx="118">
                        <c:v>47.183</c:v>
                      </c:pt>
                      <c:pt idx="119">
                        <c:v>47.582999999999998</c:v>
                      </c:pt>
                      <c:pt idx="120">
                        <c:v>47.982999999999997</c:v>
                      </c:pt>
                      <c:pt idx="121">
                        <c:v>48.383000000000003</c:v>
                      </c:pt>
                      <c:pt idx="122">
                        <c:v>48.783000000000001</c:v>
                      </c:pt>
                      <c:pt idx="123">
                        <c:v>49.183</c:v>
                      </c:pt>
                      <c:pt idx="124">
                        <c:v>49.582999999999998</c:v>
                      </c:pt>
                      <c:pt idx="125">
                        <c:v>49.982999999999997</c:v>
                      </c:pt>
                      <c:pt idx="126">
                        <c:v>50.383000000000003</c:v>
                      </c:pt>
                      <c:pt idx="127">
                        <c:v>50.783000000000001</c:v>
                      </c:pt>
                      <c:pt idx="128">
                        <c:v>51.183</c:v>
                      </c:pt>
                      <c:pt idx="129">
                        <c:v>51.582999999999998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'T=0.75'!$D$2:$D$131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0.75</c:v>
                      </c:pt>
                      <c:pt idx="1">
                        <c:v>0.75</c:v>
                      </c:pt>
                      <c:pt idx="2">
                        <c:v>0.75</c:v>
                      </c:pt>
                      <c:pt idx="3">
                        <c:v>0.75</c:v>
                      </c:pt>
                      <c:pt idx="4">
                        <c:v>0.75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  <c:pt idx="11">
                        <c:v>0.75</c:v>
                      </c:pt>
                      <c:pt idx="12">
                        <c:v>0.75</c:v>
                      </c:pt>
                      <c:pt idx="13">
                        <c:v>0.75</c:v>
                      </c:pt>
                      <c:pt idx="14">
                        <c:v>0.75</c:v>
                      </c:pt>
                      <c:pt idx="15">
                        <c:v>0.75</c:v>
                      </c:pt>
                      <c:pt idx="16">
                        <c:v>0.75</c:v>
                      </c:pt>
                      <c:pt idx="17">
                        <c:v>0.75</c:v>
                      </c:pt>
                      <c:pt idx="18">
                        <c:v>0.75</c:v>
                      </c:pt>
                      <c:pt idx="19">
                        <c:v>0.75</c:v>
                      </c:pt>
                      <c:pt idx="20">
                        <c:v>0.75</c:v>
                      </c:pt>
                      <c:pt idx="21">
                        <c:v>0.75</c:v>
                      </c:pt>
                      <c:pt idx="22">
                        <c:v>0.75</c:v>
                      </c:pt>
                      <c:pt idx="23">
                        <c:v>0.75</c:v>
                      </c:pt>
                      <c:pt idx="24">
                        <c:v>0.75</c:v>
                      </c:pt>
                      <c:pt idx="25">
                        <c:v>0.75</c:v>
                      </c:pt>
                      <c:pt idx="26">
                        <c:v>0.75</c:v>
                      </c:pt>
                      <c:pt idx="27">
                        <c:v>0.75</c:v>
                      </c:pt>
                      <c:pt idx="28">
                        <c:v>0.75</c:v>
                      </c:pt>
                      <c:pt idx="29">
                        <c:v>0.75</c:v>
                      </c:pt>
                      <c:pt idx="30">
                        <c:v>0.75</c:v>
                      </c:pt>
                      <c:pt idx="31">
                        <c:v>0.75</c:v>
                      </c:pt>
                      <c:pt idx="32">
                        <c:v>0.75</c:v>
                      </c:pt>
                      <c:pt idx="33">
                        <c:v>0.75</c:v>
                      </c:pt>
                      <c:pt idx="34">
                        <c:v>0.75</c:v>
                      </c:pt>
                      <c:pt idx="35">
                        <c:v>0.75</c:v>
                      </c:pt>
                      <c:pt idx="36">
                        <c:v>0.75</c:v>
                      </c:pt>
                      <c:pt idx="37">
                        <c:v>0.75</c:v>
                      </c:pt>
                      <c:pt idx="38">
                        <c:v>0.75</c:v>
                      </c:pt>
                      <c:pt idx="39">
                        <c:v>0.75</c:v>
                      </c:pt>
                      <c:pt idx="40">
                        <c:v>0.75</c:v>
                      </c:pt>
                      <c:pt idx="41">
                        <c:v>0.75</c:v>
                      </c:pt>
                      <c:pt idx="42">
                        <c:v>0.75</c:v>
                      </c:pt>
                      <c:pt idx="43">
                        <c:v>0.75</c:v>
                      </c:pt>
                      <c:pt idx="44">
                        <c:v>0.75</c:v>
                      </c:pt>
                      <c:pt idx="45">
                        <c:v>0.75</c:v>
                      </c:pt>
                      <c:pt idx="46">
                        <c:v>0.75</c:v>
                      </c:pt>
                      <c:pt idx="47">
                        <c:v>0.75</c:v>
                      </c:pt>
                      <c:pt idx="48">
                        <c:v>0.75</c:v>
                      </c:pt>
                      <c:pt idx="49">
                        <c:v>0.75</c:v>
                      </c:pt>
                      <c:pt idx="50">
                        <c:v>0.75</c:v>
                      </c:pt>
                      <c:pt idx="51">
                        <c:v>0.75</c:v>
                      </c:pt>
                      <c:pt idx="52">
                        <c:v>0.75</c:v>
                      </c:pt>
                      <c:pt idx="53">
                        <c:v>0.75</c:v>
                      </c:pt>
                      <c:pt idx="54">
                        <c:v>0.75</c:v>
                      </c:pt>
                      <c:pt idx="55">
                        <c:v>0.75</c:v>
                      </c:pt>
                      <c:pt idx="56">
                        <c:v>0.75</c:v>
                      </c:pt>
                      <c:pt idx="57">
                        <c:v>0.75</c:v>
                      </c:pt>
                      <c:pt idx="58">
                        <c:v>0.75</c:v>
                      </c:pt>
                      <c:pt idx="59">
                        <c:v>0.75</c:v>
                      </c:pt>
                      <c:pt idx="60">
                        <c:v>0.75</c:v>
                      </c:pt>
                      <c:pt idx="61">
                        <c:v>0.75</c:v>
                      </c:pt>
                      <c:pt idx="62">
                        <c:v>0.75</c:v>
                      </c:pt>
                      <c:pt idx="63">
                        <c:v>0.75</c:v>
                      </c:pt>
                      <c:pt idx="64">
                        <c:v>0.75</c:v>
                      </c:pt>
                      <c:pt idx="65">
                        <c:v>0.75</c:v>
                      </c:pt>
                      <c:pt idx="66">
                        <c:v>0.75</c:v>
                      </c:pt>
                      <c:pt idx="67">
                        <c:v>0.75</c:v>
                      </c:pt>
                      <c:pt idx="68">
                        <c:v>0.75</c:v>
                      </c:pt>
                      <c:pt idx="69">
                        <c:v>0.75</c:v>
                      </c:pt>
                      <c:pt idx="70">
                        <c:v>0.75</c:v>
                      </c:pt>
                      <c:pt idx="71">
                        <c:v>0.75</c:v>
                      </c:pt>
                      <c:pt idx="72">
                        <c:v>0.75</c:v>
                      </c:pt>
                      <c:pt idx="73">
                        <c:v>0.75</c:v>
                      </c:pt>
                      <c:pt idx="74">
                        <c:v>0.75</c:v>
                      </c:pt>
                      <c:pt idx="75">
                        <c:v>0.75</c:v>
                      </c:pt>
                      <c:pt idx="76">
                        <c:v>0.75</c:v>
                      </c:pt>
                      <c:pt idx="77">
                        <c:v>0.75</c:v>
                      </c:pt>
                      <c:pt idx="78">
                        <c:v>0.75</c:v>
                      </c:pt>
                      <c:pt idx="79">
                        <c:v>0.75</c:v>
                      </c:pt>
                      <c:pt idx="80">
                        <c:v>0.75</c:v>
                      </c:pt>
                      <c:pt idx="81">
                        <c:v>0.75</c:v>
                      </c:pt>
                      <c:pt idx="82">
                        <c:v>0.75</c:v>
                      </c:pt>
                      <c:pt idx="83">
                        <c:v>0.75</c:v>
                      </c:pt>
                      <c:pt idx="84">
                        <c:v>0.75</c:v>
                      </c:pt>
                      <c:pt idx="85">
                        <c:v>0.75</c:v>
                      </c:pt>
                      <c:pt idx="86">
                        <c:v>0.75</c:v>
                      </c:pt>
                      <c:pt idx="87">
                        <c:v>0.75</c:v>
                      </c:pt>
                      <c:pt idx="88">
                        <c:v>0.75</c:v>
                      </c:pt>
                      <c:pt idx="89">
                        <c:v>0.75</c:v>
                      </c:pt>
                      <c:pt idx="90">
                        <c:v>0.75</c:v>
                      </c:pt>
                      <c:pt idx="91">
                        <c:v>0.75</c:v>
                      </c:pt>
                      <c:pt idx="92">
                        <c:v>0.75</c:v>
                      </c:pt>
                      <c:pt idx="93">
                        <c:v>0.75</c:v>
                      </c:pt>
                      <c:pt idx="94">
                        <c:v>0.75</c:v>
                      </c:pt>
                      <c:pt idx="95">
                        <c:v>0.75</c:v>
                      </c:pt>
                      <c:pt idx="96">
                        <c:v>0.75</c:v>
                      </c:pt>
                      <c:pt idx="97">
                        <c:v>0.75</c:v>
                      </c:pt>
                      <c:pt idx="98">
                        <c:v>0.75</c:v>
                      </c:pt>
                      <c:pt idx="99">
                        <c:v>0.75</c:v>
                      </c:pt>
                      <c:pt idx="100">
                        <c:v>0.75</c:v>
                      </c:pt>
                      <c:pt idx="101">
                        <c:v>0.75</c:v>
                      </c:pt>
                      <c:pt idx="102">
                        <c:v>0.75</c:v>
                      </c:pt>
                      <c:pt idx="103">
                        <c:v>0.75</c:v>
                      </c:pt>
                      <c:pt idx="104">
                        <c:v>0.75</c:v>
                      </c:pt>
                      <c:pt idx="105">
                        <c:v>0.75</c:v>
                      </c:pt>
                      <c:pt idx="106">
                        <c:v>0.75</c:v>
                      </c:pt>
                      <c:pt idx="107">
                        <c:v>0.75</c:v>
                      </c:pt>
                      <c:pt idx="108">
                        <c:v>0.75</c:v>
                      </c:pt>
                      <c:pt idx="109">
                        <c:v>0.75</c:v>
                      </c:pt>
                      <c:pt idx="110">
                        <c:v>0.75</c:v>
                      </c:pt>
                      <c:pt idx="111">
                        <c:v>0.75</c:v>
                      </c:pt>
                      <c:pt idx="112">
                        <c:v>0.75</c:v>
                      </c:pt>
                      <c:pt idx="113">
                        <c:v>0.75</c:v>
                      </c:pt>
                      <c:pt idx="114">
                        <c:v>0.75</c:v>
                      </c:pt>
                      <c:pt idx="115">
                        <c:v>0.75</c:v>
                      </c:pt>
                      <c:pt idx="116">
                        <c:v>0.75</c:v>
                      </c:pt>
                      <c:pt idx="117">
                        <c:v>0.75</c:v>
                      </c:pt>
                      <c:pt idx="118">
                        <c:v>0.75</c:v>
                      </c:pt>
                      <c:pt idx="119">
                        <c:v>0.75</c:v>
                      </c:pt>
                      <c:pt idx="120">
                        <c:v>0.75</c:v>
                      </c:pt>
                      <c:pt idx="121">
                        <c:v>0.75</c:v>
                      </c:pt>
                      <c:pt idx="122">
                        <c:v>0.75</c:v>
                      </c:pt>
                      <c:pt idx="123">
                        <c:v>0.75</c:v>
                      </c:pt>
                      <c:pt idx="124">
                        <c:v>0.75</c:v>
                      </c:pt>
                      <c:pt idx="125">
                        <c:v>0.75</c:v>
                      </c:pt>
                      <c:pt idx="126">
                        <c:v>0.75</c:v>
                      </c:pt>
                      <c:pt idx="127">
                        <c:v>0.75</c:v>
                      </c:pt>
                      <c:pt idx="128">
                        <c:v>0.75</c:v>
                      </c:pt>
                      <c:pt idx="129">
                        <c:v>0.75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B89-4F2B-8926-54E6CEA83B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'T=0.75'!$F$1</c15:sqref>
                        </c15:formulaRef>
                      </c:ext>
                    </c:extLst>
                    <c:strCache>
                      <c:ptCount val="1"/>
                      <c:pt idx="0">
                        <c:v>theta [deg]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'T=0.75'!$A$2:$A$131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  <c:pt idx="26">
                        <c:v>10.4</c:v>
                      </c:pt>
                      <c:pt idx="27">
                        <c:v>10.8</c:v>
                      </c:pt>
                      <c:pt idx="28">
                        <c:v>11.2</c:v>
                      </c:pt>
                      <c:pt idx="29">
                        <c:v>11.6</c:v>
                      </c:pt>
                      <c:pt idx="30">
                        <c:v>12</c:v>
                      </c:pt>
                      <c:pt idx="31">
                        <c:v>12.4</c:v>
                      </c:pt>
                      <c:pt idx="32">
                        <c:v>12.8</c:v>
                      </c:pt>
                      <c:pt idx="33">
                        <c:v>13.2</c:v>
                      </c:pt>
                      <c:pt idx="34">
                        <c:v>13.6</c:v>
                      </c:pt>
                      <c:pt idx="35">
                        <c:v>14</c:v>
                      </c:pt>
                      <c:pt idx="36">
                        <c:v>14.4</c:v>
                      </c:pt>
                      <c:pt idx="37">
                        <c:v>14.8</c:v>
                      </c:pt>
                      <c:pt idx="38">
                        <c:v>15.2</c:v>
                      </c:pt>
                      <c:pt idx="39">
                        <c:v>15.6</c:v>
                      </c:pt>
                      <c:pt idx="40">
                        <c:v>16</c:v>
                      </c:pt>
                      <c:pt idx="41">
                        <c:v>16.399999999999999</c:v>
                      </c:pt>
                      <c:pt idx="42">
                        <c:v>16.8</c:v>
                      </c:pt>
                      <c:pt idx="43">
                        <c:v>17.2</c:v>
                      </c:pt>
                      <c:pt idx="44">
                        <c:v>17.600000000000001</c:v>
                      </c:pt>
                      <c:pt idx="45">
                        <c:v>18</c:v>
                      </c:pt>
                      <c:pt idx="46">
                        <c:v>18.399999999999999</c:v>
                      </c:pt>
                      <c:pt idx="47">
                        <c:v>18.8</c:v>
                      </c:pt>
                      <c:pt idx="48">
                        <c:v>19.2</c:v>
                      </c:pt>
                      <c:pt idx="49">
                        <c:v>19.600000000000001</c:v>
                      </c:pt>
                      <c:pt idx="50">
                        <c:v>20</c:v>
                      </c:pt>
                      <c:pt idx="51">
                        <c:v>20.399999999999999</c:v>
                      </c:pt>
                      <c:pt idx="52">
                        <c:v>20.8</c:v>
                      </c:pt>
                      <c:pt idx="53">
                        <c:v>21.2</c:v>
                      </c:pt>
                      <c:pt idx="54">
                        <c:v>21.6</c:v>
                      </c:pt>
                      <c:pt idx="55">
                        <c:v>22</c:v>
                      </c:pt>
                      <c:pt idx="56">
                        <c:v>22.4</c:v>
                      </c:pt>
                      <c:pt idx="57">
                        <c:v>22.8</c:v>
                      </c:pt>
                      <c:pt idx="58">
                        <c:v>23.2</c:v>
                      </c:pt>
                      <c:pt idx="59">
                        <c:v>23.6</c:v>
                      </c:pt>
                      <c:pt idx="60">
                        <c:v>24</c:v>
                      </c:pt>
                      <c:pt idx="61">
                        <c:v>24.4</c:v>
                      </c:pt>
                      <c:pt idx="62">
                        <c:v>24.8</c:v>
                      </c:pt>
                      <c:pt idx="63">
                        <c:v>25.2</c:v>
                      </c:pt>
                      <c:pt idx="64">
                        <c:v>25.6</c:v>
                      </c:pt>
                      <c:pt idx="65">
                        <c:v>26</c:v>
                      </c:pt>
                      <c:pt idx="66">
                        <c:v>26.4</c:v>
                      </c:pt>
                      <c:pt idx="67">
                        <c:v>26.8</c:v>
                      </c:pt>
                      <c:pt idx="68">
                        <c:v>27.2</c:v>
                      </c:pt>
                      <c:pt idx="69">
                        <c:v>27.6</c:v>
                      </c:pt>
                      <c:pt idx="70">
                        <c:v>28</c:v>
                      </c:pt>
                      <c:pt idx="71">
                        <c:v>28.4</c:v>
                      </c:pt>
                      <c:pt idx="72">
                        <c:v>28.8</c:v>
                      </c:pt>
                      <c:pt idx="73">
                        <c:v>29.2</c:v>
                      </c:pt>
                      <c:pt idx="74">
                        <c:v>29.6</c:v>
                      </c:pt>
                      <c:pt idx="75">
                        <c:v>30</c:v>
                      </c:pt>
                      <c:pt idx="76">
                        <c:v>30.4</c:v>
                      </c:pt>
                      <c:pt idx="77">
                        <c:v>30.8</c:v>
                      </c:pt>
                      <c:pt idx="78">
                        <c:v>31.2</c:v>
                      </c:pt>
                      <c:pt idx="79">
                        <c:v>31.6</c:v>
                      </c:pt>
                      <c:pt idx="80">
                        <c:v>32</c:v>
                      </c:pt>
                      <c:pt idx="81">
                        <c:v>32.4</c:v>
                      </c:pt>
                      <c:pt idx="82">
                        <c:v>32.799999999999997</c:v>
                      </c:pt>
                      <c:pt idx="83">
                        <c:v>33.200000000000003</c:v>
                      </c:pt>
                      <c:pt idx="84">
                        <c:v>33.6</c:v>
                      </c:pt>
                      <c:pt idx="85">
                        <c:v>34</c:v>
                      </c:pt>
                      <c:pt idx="86">
                        <c:v>34.4</c:v>
                      </c:pt>
                      <c:pt idx="87">
                        <c:v>34.799999999999997</c:v>
                      </c:pt>
                      <c:pt idx="88">
                        <c:v>35.200000000000003</c:v>
                      </c:pt>
                      <c:pt idx="89">
                        <c:v>35.6</c:v>
                      </c:pt>
                      <c:pt idx="90">
                        <c:v>36</c:v>
                      </c:pt>
                      <c:pt idx="91">
                        <c:v>36.4</c:v>
                      </c:pt>
                      <c:pt idx="92">
                        <c:v>36.799999999999997</c:v>
                      </c:pt>
                      <c:pt idx="93">
                        <c:v>37.200000000000003</c:v>
                      </c:pt>
                      <c:pt idx="94">
                        <c:v>37.6</c:v>
                      </c:pt>
                      <c:pt idx="95">
                        <c:v>38</c:v>
                      </c:pt>
                      <c:pt idx="96">
                        <c:v>38.4</c:v>
                      </c:pt>
                      <c:pt idx="97">
                        <c:v>38.799999999999997</c:v>
                      </c:pt>
                      <c:pt idx="98">
                        <c:v>39.200000000000003</c:v>
                      </c:pt>
                      <c:pt idx="99">
                        <c:v>39.6</c:v>
                      </c:pt>
                      <c:pt idx="100">
                        <c:v>40</c:v>
                      </c:pt>
                      <c:pt idx="101">
                        <c:v>40.399000000000001</c:v>
                      </c:pt>
                      <c:pt idx="102">
                        <c:v>40.798999999999999</c:v>
                      </c:pt>
                      <c:pt idx="103">
                        <c:v>41.198999999999998</c:v>
                      </c:pt>
                      <c:pt idx="104">
                        <c:v>41.594999999999999</c:v>
                      </c:pt>
                      <c:pt idx="105">
                        <c:v>41.988999999999997</c:v>
                      </c:pt>
                      <c:pt idx="106">
                        <c:v>42.389000000000003</c:v>
                      </c:pt>
                      <c:pt idx="107">
                        <c:v>42.789000000000001</c:v>
                      </c:pt>
                      <c:pt idx="108">
                        <c:v>43.189</c:v>
                      </c:pt>
                      <c:pt idx="109">
                        <c:v>43.582999999999998</c:v>
                      </c:pt>
                      <c:pt idx="110">
                        <c:v>43.982999999999997</c:v>
                      </c:pt>
                      <c:pt idx="111">
                        <c:v>44.383000000000003</c:v>
                      </c:pt>
                      <c:pt idx="112">
                        <c:v>44.783000000000001</c:v>
                      </c:pt>
                      <c:pt idx="113">
                        <c:v>45.183</c:v>
                      </c:pt>
                      <c:pt idx="114">
                        <c:v>45.582999999999998</c:v>
                      </c:pt>
                      <c:pt idx="115">
                        <c:v>45.982999999999997</c:v>
                      </c:pt>
                      <c:pt idx="116">
                        <c:v>46.383000000000003</c:v>
                      </c:pt>
                      <c:pt idx="117">
                        <c:v>46.783000000000001</c:v>
                      </c:pt>
                      <c:pt idx="118">
                        <c:v>47.183</c:v>
                      </c:pt>
                      <c:pt idx="119">
                        <c:v>47.582999999999998</c:v>
                      </c:pt>
                      <c:pt idx="120">
                        <c:v>47.982999999999997</c:v>
                      </c:pt>
                      <c:pt idx="121">
                        <c:v>48.383000000000003</c:v>
                      </c:pt>
                      <c:pt idx="122">
                        <c:v>48.783000000000001</c:v>
                      </c:pt>
                      <c:pt idx="123">
                        <c:v>49.183</c:v>
                      </c:pt>
                      <c:pt idx="124">
                        <c:v>49.582999999999998</c:v>
                      </c:pt>
                      <c:pt idx="125">
                        <c:v>49.982999999999997</c:v>
                      </c:pt>
                      <c:pt idx="126">
                        <c:v>50.383000000000003</c:v>
                      </c:pt>
                      <c:pt idx="127">
                        <c:v>50.783000000000001</c:v>
                      </c:pt>
                      <c:pt idx="128">
                        <c:v>51.183</c:v>
                      </c:pt>
                      <c:pt idx="129">
                        <c:v>51.582999999999998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'T=0.75'!$F$2:$F$131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90.000770568847599</c:v>
                      </c:pt>
                      <c:pt idx="1">
                        <c:v>90.001434326171804</c:v>
                      </c:pt>
                      <c:pt idx="2">
                        <c:v>90.001953125</c:v>
                      </c:pt>
                      <c:pt idx="3">
                        <c:v>90.002426147460895</c:v>
                      </c:pt>
                      <c:pt idx="4">
                        <c:v>90.002838134765597</c:v>
                      </c:pt>
                      <c:pt idx="5">
                        <c:v>90.003273010253906</c:v>
                      </c:pt>
                      <c:pt idx="6">
                        <c:v>90.003746032714801</c:v>
                      </c:pt>
                      <c:pt idx="7">
                        <c:v>90.004203796386705</c:v>
                      </c:pt>
                      <c:pt idx="8">
                        <c:v>90.004707336425696</c:v>
                      </c:pt>
                      <c:pt idx="9">
                        <c:v>90.005210876464801</c:v>
                      </c:pt>
                      <c:pt idx="10">
                        <c:v>90.005744934082003</c:v>
                      </c:pt>
                      <c:pt idx="11">
                        <c:v>90.006278991699205</c:v>
                      </c:pt>
                      <c:pt idx="12">
                        <c:v>90.006797790527301</c:v>
                      </c:pt>
                      <c:pt idx="13">
                        <c:v>90.007316589355398</c:v>
                      </c:pt>
                      <c:pt idx="14">
                        <c:v>90.007820129394503</c:v>
                      </c:pt>
                      <c:pt idx="15">
                        <c:v>90.008323669433594</c:v>
                      </c:pt>
                      <c:pt idx="16">
                        <c:v>90.008819580078097</c:v>
                      </c:pt>
                      <c:pt idx="17">
                        <c:v>90.009269714355398</c:v>
                      </c:pt>
                      <c:pt idx="18">
                        <c:v>90.009704589843693</c:v>
                      </c:pt>
                      <c:pt idx="19">
                        <c:v>90.010147094726506</c:v>
                      </c:pt>
                      <c:pt idx="20">
                        <c:v>90.010635375976506</c:v>
                      </c:pt>
                      <c:pt idx="21">
                        <c:v>90.011093139648395</c:v>
                      </c:pt>
                      <c:pt idx="22">
                        <c:v>90.011520385742102</c:v>
                      </c:pt>
                      <c:pt idx="23">
                        <c:v>90.011993408203097</c:v>
                      </c:pt>
                      <c:pt idx="24">
                        <c:v>90.012428283691406</c:v>
                      </c:pt>
                      <c:pt idx="25">
                        <c:v>90.012855529785099</c:v>
                      </c:pt>
                      <c:pt idx="26">
                        <c:v>90.013229370117102</c:v>
                      </c:pt>
                      <c:pt idx="27">
                        <c:v>90.013336181640597</c:v>
                      </c:pt>
                      <c:pt idx="28">
                        <c:v>90.013336181640597</c:v>
                      </c:pt>
                      <c:pt idx="29">
                        <c:v>90.013313293457003</c:v>
                      </c:pt>
                      <c:pt idx="30">
                        <c:v>90.013313293457003</c:v>
                      </c:pt>
                      <c:pt idx="31">
                        <c:v>90.013275146484304</c:v>
                      </c:pt>
                      <c:pt idx="32">
                        <c:v>90.014808654785099</c:v>
                      </c:pt>
                      <c:pt idx="33">
                        <c:v>90.016639709472599</c:v>
                      </c:pt>
                      <c:pt idx="34">
                        <c:v>90.018203735351506</c:v>
                      </c:pt>
                      <c:pt idx="35">
                        <c:v>90.019454956054602</c:v>
                      </c:pt>
                      <c:pt idx="36">
                        <c:v>90.020614624023395</c:v>
                      </c:pt>
                      <c:pt idx="37">
                        <c:v>90.021591186523395</c:v>
                      </c:pt>
                      <c:pt idx="38">
                        <c:v>90.022514343261705</c:v>
                      </c:pt>
                      <c:pt idx="39">
                        <c:v>90.023406982421804</c:v>
                      </c:pt>
                      <c:pt idx="40">
                        <c:v>90.024299621582003</c:v>
                      </c:pt>
                      <c:pt idx="41">
                        <c:v>90.025169372558594</c:v>
                      </c:pt>
                      <c:pt idx="42">
                        <c:v>90.0260009765625</c:v>
                      </c:pt>
                      <c:pt idx="43">
                        <c:v>90.026824951171804</c:v>
                      </c:pt>
                      <c:pt idx="44">
                        <c:v>90.027656555175696</c:v>
                      </c:pt>
                      <c:pt idx="45">
                        <c:v>90.028472900390597</c:v>
                      </c:pt>
                      <c:pt idx="46">
                        <c:v>90.029273986816406</c:v>
                      </c:pt>
                      <c:pt idx="47">
                        <c:v>90.030067443847599</c:v>
                      </c:pt>
                      <c:pt idx="48">
                        <c:v>90.030868530273395</c:v>
                      </c:pt>
                      <c:pt idx="49">
                        <c:v>90.031661987304602</c:v>
                      </c:pt>
                      <c:pt idx="50">
                        <c:v>90.032424926757798</c:v>
                      </c:pt>
                      <c:pt idx="51">
                        <c:v>90.033195495605398</c:v>
                      </c:pt>
                      <c:pt idx="52">
                        <c:v>90.033981323242102</c:v>
                      </c:pt>
                      <c:pt idx="53">
                        <c:v>90.034759521484304</c:v>
                      </c:pt>
                      <c:pt idx="54">
                        <c:v>90.035583496093693</c:v>
                      </c:pt>
                      <c:pt idx="55">
                        <c:v>90.036323547363196</c:v>
                      </c:pt>
                      <c:pt idx="56">
                        <c:v>90.037078857421804</c:v>
                      </c:pt>
                      <c:pt idx="57">
                        <c:v>90.037849426269503</c:v>
                      </c:pt>
                      <c:pt idx="58">
                        <c:v>90.038612365722599</c:v>
                      </c:pt>
                      <c:pt idx="59">
                        <c:v>90.039321899414006</c:v>
                      </c:pt>
                      <c:pt idx="60">
                        <c:v>90.040046691894503</c:v>
                      </c:pt>
                      <c:pt idx="61">
                        <c:v>90.040763854980398</c:v>
                      </c:pt>
                      <c:pt idx="62">
                        <c:v>90.04150390625</c:v>
                      </c:pt>
                      <c:pt idx="63">
                        <c:v>90.042198181152301</c:v>
                      </c:pt>
                      <c:pt idx="64">
                        <c:v>90.042900085449205</c:v>
                      </c:pt>
                      <c:pt idx="65">
                        <c:v>90.043586730957003</c:v>
                      </c:pt>
                      <c:pt idx="66">
                        <c:v>90.044288635253906</c:v>
                      </c:pt>
                      <c:pt idx="67">
                        <c:v>90.044960021972599</c:v>
                      </c:pt>
                      <c:pt idx="68">
                        <c:v>90.045646667480398</c:v>
                      </c:pt>
                      <c:pt idx="69">
                        <c:v>90.046295166015597</c:v>
                      </c:pt>
                      <c:pt idx="70">
                        <c:v>90.046981811523395</c:v>
                      </c:pt>
                      <c:pt idx="71">
                        <c:v>90.047599792480398</c:v>
                      </c:pt>
                      <c:pt idx="72">
                        <c:v>90.047813415527301</c:v>
                      </c:pt>
                      <c:pt idx="73">
                        <c:v>90.047866821289006</c:v>
                      </c:pt>
                      <c:pt idx="74">
                        <c:v>90.047843933105398</c:v>
                      </c:pt>
                      <c:pt idx="75">
                        <c:v>90.047798156738196</c:v>
                      </c:pt>
                      <c:pt idx="76">
                        <c:v>90.047798156738196</c:v>
                      </c:pt>
                      <c:pt idx="77">
                        <c:v>90.048484802246094</c:v>
                      </c:pt>
                      <c:pt idx="78">
                        <c:v>90.049484252929602</c:v>
                      </c:pt>
                      <c:pt idx="79">
                        <c:v>90.050498962402301</c:v>
                      </c:pt>
                      <c:pt idx="80">
                        <c:v>90.051498413085895</c:v>
                      </c:pt>
                      <c:pt idx="81">
                        <c:v>90.052436828613196</c:v>
                      </c:pt>
                      <c:pt idx="82">
                        <c:v>90.053367614746094</c:v>
                      </c:pt>
                      <c:pt idx="83">
                        <c:v>90.054252624511705</c:v>
                      </c:pt>
                      <c:pt idx="84">
                        <c:v>90.055107116699205</c:v>
                      </c:pt>
                      <c:pt idx="85">
                        <c:v>90.055969238281193</c:v>
                      </c:pt>
                      <c:pt idx="86">
                        <c:v>90.056869506835895</c:v>
                      </c:pt>
                      <c:pt idx="87">
                        <c:v>90.057716369628906</c:v>
                      </c:pt>
                      <c:pt idx="88">
                        <c:v>90.058570861816406</c:v>
                      </c:pt>
                      <c:pt idx="89">
                        <c:v>90.059486389160099</c:v>
                      </c:pt>
                      <c:pt idx="90">
                        <c:v>90.060302734375</c:v>
                      </c:pt>
                      <c:pt idx="91">
                        <c:v>90.0611572265625</c:v>
                      </c:pt>
                      <c:pt idx="92">
                        <c:v>90.062019348144503</c:v>
                      </c:pt>
                      <c:pt idx="93">
                        <c:v>90.062873840332003</c:v>
                      </c:pt>
                      <c:pt idx="94">
                        <c:v>90.063705444335895</c:v>
                      </c:pt>
                      <c:pt idx="95">
                        <c:v>90.064491271972599</c:v>
                      </c:pt>
                      <c:pt idx="96">
                        <c:v>90.065292358398395</c:v>
                      </c:pt>
                      <c:pt idx="97">
                        <c:v>90.066116333007798</c:v>
                      </c:pt>
                      <c:pt idx="98">
                        <c:v>90.066932678222599</c:v>
                      </c:pt>
                      <c:pt idx="99">
                        <c:v>90.067733764648395</c:v>
                      </c:pt>
                      <c:pt idx="100">
                        <c:v>90.068534851074205</c:v>
                      </c:pt>
                      <c:pt idx="101">
                        <c:v>90.069374084472599</c:v>
                      </c:pt>
                      <c:pt idx="102">
                        <c:v>90.070167541503906</c:v>
                      </c:pt>
                      <c:pt idx="103">
                        <c:v>90.070976257324205</c:v>
                      </c:pt>
                      <c:pt idx="104">
                        <c:v>90.071815490722599</c:v>
                      </c:pt>
                      <c:pt idx="105">
                        <c:v>90.072578430175696</c:v>
                      </c:pt>
                      <c:pt idx="106">
                        <c:v>90.0733642578125</c:v>
                      </c:pt>
                      <c:pt idx="107">
                        <c:v>90.074127197265597</c:v>
                      </c:pt>
                      <c:pt idx="108">
                        <c:v>90.074867248535099</c:v>
                      </c:pt>
                      <c:pt idx="109">
                        <c:v>90.075653076171804</c:v>
                      </c:pt>
                      <c:pt idx="110">
                        <c:v>90.076423645019503</c:v>
                      </c:pt>
                      <c:pt idx="111">
                        <c:v>90.0771484375</c:v>
                      </c:pt>
                      <c:pt idx="112">
                        <c:v>90.077919006347599</c:v>
                      </c:pt>
                      <c:pt idx="113">
                        <c:v>90.078659057617102</c:v>
                      </c:pt>
                      <c:pt idx="114">
                        <c:v>90.079421997070298</c:v>
                      </c:pt>
                      <c:pt idx="115">
                        <c:v>90.080154418945298</c:v>
                      </c:pt>
                      <c:pt idx="116">
                        <c:v>90.080917358398395</c:v>
                      </c:pt>
                      <c:pt idx="117">
                        <c:v>90.081649780273395</c:v>
                      </c:pt>
                      <c:pt idx="118">
                        <c:v>90.082427978515597</c:v>
                      </c:pt>
                      <c:pt idx="119">
                        <c:v>90.083152770996094</c:v>
                      </c:pt>
                      <c:pt idx="120">
                        <c:v>90.083854675292898</c:v>
                      </c:pt>
                      <c:pt idx="121">
                        <c:v>90.084541320800696</c:v>
                      </c:pt>
                      <c:pt idx="122">
                        <c:v>90.085220336914006</c:v>
                      </c:pt>
                      <c:pt idx="123">
                        <c:v>90.0859375</c:v>
                      </c:pt>
                      <c:pt idx="124">
                        <c:v>90.086616516113196</c:v>
                      </c:pt>
                      <c:pt idx="125">
                        <c:v>90.087341308593693</c:v>
                      </c:pt>
                      <c:pt idx="126">
                        <c:v>90.088035583496094</c:v>
                      </c:pt>
                      <c:pt idx="127">
                        <c:v>90.088424682617102</c:v>
                      </c:pt>
                      <c:pt idx="128">
                        <c:v>90.088485717773395</c:v>
                      </c:pt>
                      <c:pt idx="129">
                        <c:v>90.0885009765625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B89-4F2B-8926-54E6CEA83B88}"/>
                  </c:ext>
                </c:extLst>
              </c15:ser>
            </c15:filteredScatterSeries>
          </c:ext>
        </c:extLst>
      </c:scatterChart>
      <c:valAx>
        <c:axId val="24923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8575"/>
        <c:crosses val="autoZero"/>
        <c:crossBetween val="midCat"/>
      </c:valAx>
      <c:valAx>
        <c:axId val="2492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'T=1'!$E$1</c:f>
              <c:strCache>
                <c:ptCount val="1"/>
                <c:pt idx="0">
                  <c:v>v [m/s]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'T=1'!$A$2:$A$135</c:f>
              <c:numCache>
                <c:formatCode>General</c:formatCode>
                <c:ptCount val="13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40.795999999999999</c:v>
                </c:pt>
                <c:pt idx="103">
                  <c:v>41.195999999999998</c:v>
                </c:pt>
                <c:pt idx="104">
                  <c:v>41.595999999999997</c:v>
                </c:pt>
                <c:pt idx="105">
                  <c:v>41.996000000000002</c:v>
                </c:pt>
                <c:pt idx="106">
                  <c:v>42.371000000000002</c:v>
                </c:pt>
                <c:pt idx="107">
                  <c:v>42.771000000000001</c:v>
                </c:pt>
                <c:pt idx="108">
                  <c:v>43.170999999999999</c:v>
                </c:pt>
                <c:pt idx="109">
                  <c:v>43.566000000000003</c:v>
                </c:pt>
                <c:pt idx="110">
                  <c:v>43.963000000000001</c:v>
                </c:pt>
                <c:pt idx="111">
                  <c:v>44.362000000000002</c:v>
                </c:pt>
                <c:pt idx="112">
                  <c:v>44.762</c:v>
                </c:pt>
                <c:pt idx="113">
                  <c:v>45.161999999999999</c:v>
                </c:pt>
                <c:pt idx="114">
                  <c:v>45.561999999999998</c:v>
                </c:pt>
                <c:pt idx="115">
                  <c:v>45.941000000000003</c:v>
                </c:pt>
                <c:pt idx="116">
                  <c:v>46.341000000000001</c:v>
                </c:pt>
                <c:pt idx="117">
                  <c:v>46.722999999999999</c:v>
                </c:pt>
                <c:pt idx="118">
                  <c:v>47.116</c:v>
                </c:pt>
                <c:pt idx="119">
                  <c:v>47.509</c:v>
                </c:pt>
                <c:pt idx="120">
                  <c:v>47.908999999999999</c:v>
                </c:pt>
                <c:pt idx="121">
                  <c:v>48.290999999999997</c:v>
                </c:pt>
                <c:pt idx="122">
                  <c:v>48.688000000000002</c:v>
                </c:pt>
                <c:pt idx="123">
                  <c:v>49.088000000000001</c:v>
                </c:pt>
                <c:pt idx="124">
                  <c:v>49.456000000000003</c:v>
                </c:pt>
                <c:pt idx="125">
                  <c:v>49.835999999999999</c:v>
                </c:pt>
                <c:pt idx="126">
                  <c:v>50.204000000000001</c:v>
                </c:pt>
                <c:pt idx="127">
                  <c:v>50.594000000000001</c:v>
                </c:pt>
                <c:pt idx="128">
                  <c:v>50.975000000000001</c:v>
                </c:pt>
                <c:pt idx="129">
                  <c:v>51.366</c:v>
                </c:pt>
                <c:pt idx="130">
                  <c:v>51.765999999999998</c:v>
                </c:pt>
                <c:pt idx="131">
                  <c:v>52.165999999999997</c:v>
                </c:pt>
                <c:pt idx="132">
                  <c:v>52.533000000000001</c:v>
                </c:pt>
                <c:pt idx="133">
                  <c:v>52.933</c:v>
                </c:pt>
              </c:numCache>
            </c:numRef>
          </c:xVal>
          <c:yVal>
            <c:numRef>
              <c:f>'T=1'!$E$2:$E$135</c:f>
              <c:numCache>
                <c:formatCode>General</c:formatCode>
                <c:ptCount val="134"/>
                <c:pt idx="0">
                  <c:v>0.22854073345661099</c:v>
                </c:pt>
                <c:pt idx="1">
                  <c:v>1.2825305461883501</c:v>
                </c:pt>
                <c:pt idx="2">
                  <c:v>2.0421149730682302</c:v>
                </c:pt>
                <c:pt idx="3">
                  <c:v>2.66311407089233</c:v>
                </c:pt>
                <c:pt idx="4">
                  <c:v>3.2206170558929399</c:v>
                </c:pt>
                <c:pt idx="5">
                  <c:v>3.7429606914520201</c:v>
                </c:pt>
                <c:pt idx="6">
                  <c:v>4.2424731254577601</c:v>
                </c:pt>
                <c:pt idx="7">
                  <c:v>4.7253675460815403</c:v>
                </c:pt>
                <c:pt idx="8">
                  <c:v>5.19628477096557</c:v>
                </c:pt>
                <c:pt idx="9">
                  <c:v>5.6550297737121502</c:v>
                </c:pt>
                <c:pt idx="10">
                  <c:v>6.1034703254699698</c:v>
                </c:pt>
                <c:pt idx="11">
                  <c:v>6.5421347618103001</c:v>
                </c:pt>
                <c:pt idx="12">
                  <c:v>6.9714469909667898</c:v>
                </c:pt>
                <c:pt idx="13">
                  <c:v>7.3917589187621999</c:v>
                </c:pt>
                <c:pt idx="14">
                  <c:v>7.8033409118652299</c:v>
                </c:pt>
                <c:pt idx="15">
                  <c:v>8.2070369720458896</c:v>
                </c:pt>
                <c:pt idx="16">
                  <c:v>8.1807918548583896</c:v>
                </c:pt>
                <c:pt idx="17">
                  <c:v>8.1630954742431605</c:v>
                </c:pt>
                <c:pt idx="18">
                  <c:v>8.1468210220336896</c:v>
                </c:pt>
                <c:pt idx="19">
                  <c:v>8.1311445236206001</c:v>
                </c:pt>
                <c:pt idx="20">
                  <c:v>8.1158132553100497</c:v>
                </c:pt>
                <c:pt idx="21">
                  <c:v>8.9196262359619105</c:v>
                </c:pt>
                <c:pt idx="22">
                  <c:v>9.6268386840820295</c:v>
                </c:pt>
                <c:pt idx="23">
                  <c:v>10.259548187255801</c:v>
                </c:pt>
                <c:pt idx="24">
                  <c:v>10.8333692550659</c:v>
                </c:pt>
                <c:pt idx="25">
                  <c:v>11.3616514205932</c:v>
                </c:pt>
                <c:pt idx="26">
                  <c:v>11.855286598205501</c:v>
                </c:pt>
                <c:pt idx="27">
                  <c:v>12.322624206542899</c:v>
                </c:pt>
                <c:pt idx="28">
                  <c:v>12.769833564758301</c:v>
                </c:pt>
                <c:pt idx="29">
                  <c:v>13.2013750076293</c:v>
                </c:pt>
                <c:pt idx="30">
                  <c:v>13.6204118728637</c:v>
                </c:pt>
                <c:pt idx="31">
                  <c:v>14.0292196273803</c:v>
                </c:pt>
                <c:pt idx="32">
                  <c:v>14.4293880462646</c:v>
                </c:pt>
                <c:pt idx="33">
                  <c:v>14.8220672607421</c:v>
                </c:pt>
                <c:pt idx="34">
                  <c:v>15.2080745697021</c:v>
                </c:pt>
                <c:pt idx="35">
                  <c:v>15.5879964828491</c:v>
                </c:pt>
                <c:pt idx="36">
                  <c:v>15.640483856201101</c:v>
                </c:pt>
                <c:pt idx="37">
                  <c:v>15.608495712280201</c:v>
                </c:pt>
                <c:pt idx="38">
                  <c:v>15.5760993957519</c:v>
                </c:pt>
                <c:pt idx="39">
                  <c:v>15.5436458587646</c:v>
                </c:pt>
                <c:pt idx="40">
                  <c:v>15.511236190795801</c:v>
                </c:pt>
                <c:pt idx="41">
                  <c:v>15.8555746078491</c:v>
                </c:pt>
                <c:pt idx="42">
                  <c:v>16.257764816284102</c:v>
                </c:pt>
                <c:pt idx="43">
                  <c:v>16.641500473022401</c:v>
                </c:pt>
                <c:pt idx="44">
                  <c:v>17.0116863250732</c:v>
                </c:pt>
                <c:pt idx="45">
                  <c:v>17.3715209960937</c:v>
                </c:pt>
                <c:pt idx="46">
                  <c:v>17.723209381103501</c:v>
                </c:pt>
                <c:pt idx="47">
                  <c:v>18.0682678222656</c:v>
                </c:pt>
                <c:pt idx="48">
                  <c:v>18.407772064208899</c:v>
                </c:pt>
                <c:pt idx="49">
                  <c:v>18.742469787597599</c:v>
                </c:pt>
                <c:pt idx="50">
                  <c:v>19.072883605956999</c:v>
                </c:pt>
                <c:pt idx="51">
                  <c:v>19.399400711059499</c:v>
                </c:pt>
                <c:pt idx="52">
                  <c:v>19.722272872924801</c:v>
                </c:pt>
                <c:pt idx="53">
                  <c:v>20.041704177856399</c:v>
                </c:pt>
                <c:pt idx="54">
                  <c:v>20.357831954956001</c:v>
                </c:pt>
                <c:pt idx="55">
                  <c:v>20.670763015746999</c:v>
                </c:pt>
                <c:pt idx="56">
                  <c:v>20.777194976806602</c:v>
                </c:pt>
                <c:pt idx="57">
                  <c:v>20.731510162353501</c:v>
                </c:pt>
                <c:pt idx="58">
                  <c:v>20.685276031494102</c:v>
                </c:pt>
                <c:pt idx="59">
                  <c:v>20.638980865478501</c:v>
                </c:pt>
                <c:pt idx="60">
                  <c:v>20.5927639007568</c:v>
                </c:pt>
                <c:pt idx="61">
                  <c:v>20.804924011230401</c:v>
                </c:pt>
                <c:pt idx="62">
                  <c:v>21.140607833862301</c:v>
                </c:pt>
                <c:pt idx="63">
                  <c:v>21.452272415161101</c:v>
                </c:pt>
                <c:pt idx="64">
                  <c:v>21.747797012329102</c:v>
                </c:pt>
                <c:pt idx="65">
                  <c:v>22.032247543334901</c:v>
                </c:pt>
                <c:pt idx="66">
                  <c:v>22.308893203735298</c:v>
                </c:pt>
                <c:pt idx="67">
                  <c:v>22.579845428466701</c:v>
                </c:pt>
                <c:pt idx="68">
                  <c:v>22.8464756011962</c:v>
                </c:pt>
                <c:pt idx="69">
                  <c:v>23.109672546386701</c:v>
                </c:pt>
                <c:pt idx="70">
                  <c:v>23.369998931884702</c:v>
                </c:pt>
                <c:pt idx="71">
                  <c:v>23.627834320068299</c:v>
                </c:pt>
                <c:pt idx="72">
                  <c:v>23.8834228515625</c:v>
                </c:pt>
                <c:pt idx="73">
                  <c:v>24.1369228363037</c:v>
                </c:pt>
                <c:pt idx="74">
                  <c:v>24.388439178466701</c:v>
                </c:pt>
                <c:pt idx="75">
                  <c:v>24.638038635253899</c:v>
                </c:pt>
                <c:pt idx="76">
                  <c:v>24.771383285522401</c:v>
                </c:pt>
                <c:pt idx="77">
                  <c:v>24.715328216552699</c:v>
                </c:pt>
                <c:pt idx="78">
                  <c:v>24.657213211059499</c:v>
                </c:pt>
                <c:pt idx="79">
                  <c:v>24.599054336547798</c:v>
                </c:pt>
                <c:pt idx="80">
                  <c:v>24.541015625</c:v>
                </c:pt>
                <c:pt idx="81">
                  <c:v>24.5607509613037</c:v>
                </c:pt>
                <c:pt idx="82">
                  <c:v>24.708856582641602</c:v>
                </c:pt>
                <c:pt idx="83">
                  <c:v>24.890087127685501</c:v>
                </c:pt>
                <c:pt idx="84">
                  <c:v>25.090576171875</c:v>
                </c:pt>
                <c:pt idx="85">
                  <c:v>25.302240371704102</c:v>
                </c:pt>
                <c:pt idx="86">
                  <c:v>25.520219802856399</c:v>
                </c:pt>
                <c:pt idx="87">
                  <c:v>25.741539001464801</c:v>
                </c:pt>
                <c:pt idx="88">
                  <c:v>25.964391708373999</c:v>
                </c:pt>
                <c:pt idx="89">
                  <c:v>26.1876411437988</c:v>
                </c:pt>
                <c:pt idx="90">
                  <c:v>26.410579681396399</c:v>
                </c:pt>
                <c:pt idx="91">
                  <c:v>26.632778167724599</c:v>
                </c:pt>
                <c:pt idx="92">
                  <c:v>26.853965759277301</c:v>
                </c:pt>
                <c:pt idx="93">
                  <c:v>27.073966979980401</c:v>
                </c:pt>
                <c:pt idx="94">
                  <c:v>27.292690277099599</c:v>
                </c:pt>
                <c:pt idx="95">
                  <c:v>27.510065078735298</c:v>
                </c:pt>
                <c:pt idx="96">
                  <c:v>27.726058959960898</c:v>
                </c:pt>
                <c:pt idx="97">
                  <c:v>27.940658569335898</c:v>
                </c:pt>
                <c:pt idx="98">
                  <c:v>28.153842926025298</c:v>
                </c:pt>
                <c:pt idx="99">
                  <c:v>28.365612030029201</c:v>
                </c:pt>
                <c:pt idx="100">
                  <c:v>28.575975418090799</c:v>
                </c:pt>
                <c:pt idx="101">
                  <c:v>28.784929275512599</c:v>
                </c:pt>
                <c:pt idx="102">
                  <c:v>28.992477416992099</c:v>
                </c:pt>
                <c:pt idx="103">
                  <c:v>29.198625564575099</c:v>
                </c:pt>
                <c:pt idx="104">
                  <c:v>29.403375625610298</c:v>
                </c:pt>
                <c:pt idx="105">
                  <c:v>29.6067504882812</c:v>
                </c:pt>
                <c:pt idx="106">
                  <c:v>29.808742523193299</c:v>
                </c:pt>
                <c:pt idx="107">
                  <c:v>30.0093669891357</c:v>
                </c:pt>
                <c:pt idx="108">
                  <c:v>30.208623886108398</c:v>
                </c:pt>
                <c:pt idx="109">
                  <c:v>30.406520843505799</c:v>
                </c:pt>
                <c:pt idx="110">
                  <c:v>30.603073120117099</c:v>
                </c:pt>
                <c:pt idx="111">
                  <c:v>30.798280715942301</c:v>
                </c:pt>
                <c:pt idx="112">
                  <c:v>30.9921550750732</c:v>
                </c:pt>
                <c:pt idx="113">
                  <c:v>31.184705734252901</c:v>
                </c:pt>
                <c:pt idx="114">
                  <c:v>31.375932693481399</c:v>
                </c:pt>
                <c:pt idx="115">
                  <c:v>31.565849304199201</c:v>
                </c:pt>
                <c:pt idx="116">
                  <c:v>31.7544555664062</c:v>
                </c:pt>
                <c:pt idx="117">
                  <c:v>31.941768646240199</c:v>
                </c:pt>
                <c:pt idx="118">
                  <c:v>32.127796173095703</c:v>
                </c:pt>
                <c:pt idx="119">
                  <c:v>32.312526702880803</c:v>
                </c:pt>
                <c:pt idx="120">
                  <c:v>32.495994567871001</c:v>
                </c:pt>
                <c:pt idx="121">
                  <c:v>32.678184509277301</c:v>
                </c:pt>
                <c:pt idx="122">
                  <c:v>32.859115600585902</c:v>
                </c:pt>
                <c:pt idx="123">
                  <c:v>33.038780212402301</c:v>
                </c:pt>
                <c:pt idx="124">
                  <c:v>33.217212677001903</c:v>
                </c:pt>
                <c:pt idx="125">
                  <c:v>33.394397735595703</c:v>
                </c:pt>
                <c:pt idx="126">
                  <c:v>33.570354461669901</c:v>
                </c:pt>
                <c:pt idx="127">
                  <c:v>33.745037078857401</c:v>
                </c:pt>
                <c:pt idx="128">
                  <c:v>33.876518249511697</c:v>
                </c:pt>
                <c:pt idx="129">
                  <c:v>33.7778511047363</c:v>
                </c:pt>
                <c:pt idx="130">
                  <c:v>33.493015289306598</c:v>
                </c:pt>
                <c:pt idx="131">
                  <c:v>33.109451293945298</c:v>
                </c:pt>
                <c:pt idx="132">
                  <c:v>32.679561614990199</c:v>
                </c:pt>
                <c:pt idx="133">
                  <c:v>32.249301910400298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1B-4C50-91FB-63CE5E78710F}"/>
            </c:ext>
          </c:extLst>
        </c:ser>
        <c:ser>
          <c:idx val="5"/>
          <c:order val="5"/>
          <c:tx>
            <c:strRef>
              <c:f>'T=1'!$G$1</c:f>
              <c:strCache>
                <c:ptCount val="1"/>
                <c:pt idx="0">
                  <c:v>Acceleration [m/s^2]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'T=1'!$A$2:$A$135</c:f>
              <c:numCache>
                <c:formatCode>General</c:formatCode>
                <c:ptCount val="13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40.795999999999999</c:v>
                </c:pt>
                <c:pt idx="103">
                  <c:v>41.195999999999998</c:v>
                </c:pt>
                <c:pt idx="104">
                  <c:v>41.595999999999997</c:v>
                </c:pt>
                <c:pt idx="105">
                  <c:v>41.996000000000002</c:v>
                </c:pt>
                <c:pt idx="106">
                  <c:v>42.371000000000002</c:v>
                </c:pt>
                <c:pt idx="107">
                  <c:v>42.771000000000001</c:v>
                </c:pt>
                <c:pt idx="108">
                  <c:v>43.170999999999999</c:v>
                </c:pt>
                <c:pt idx="109">
                  <c:v>43.566000000000003</c:v>
                </c:pt>
                <c:pt idx="110">
                  <c:v>43.963000000000001</c:v>
                </c:pt>
                <c:pt idx="111">
                  <c:v>44.362000000000002</c:v>
                </c:pt>
                <c:pt idx="112">
                  <c:v>44.762</c:v>
                </c:pt>
                <c:pt idx="113">
                  <c:v>45.161999999999999</c:v>
                </c:pt>
                <c:pt idx="114">
                  <c:v>45.561999999999998</c:v>
                </c:pt>
                <c:pt idx="115">
                  <c:v>45.941000000000003</c:v>
                </c:pt>
                <c:pt idx="116">
                  <c:v>46.341000000000001</c:v>
                </c:pt>
                <c:pt idx="117">
                  <c:v>46.722999999999999</c:v>
                </c:pt>
                <c:pt idx="118">
                  <c:v>47.116</c:v>
                </c:pt>
                <c:pt idx="119">
                  <c:v>47.509</c:v>
                </c:pt>
                <c:pt idx="120">
                  <c:v>47.908999999999999</c:v>
                </c:pt>
                <c:pt idx="121">
                  <c:v>48.290999999999997</c:v>
                </c:pt>
                <c:pt idx="122">
                  <c:v>48.688000000000002</c:v>
                </c:pt>
                <c:pt idx="123">
                  <c:v>49.088000000000001</c:v>
                </c:pt>
                <c:pt idx="124">
                  <c:v>49.456000000000003</c:v>
                </c:pt>
                <c:pt idx="125">
                  <c:v>49.835999999999999</c:v>
                </c:pt>
                <c:pt idx="126">
                  <c:v>50.204000000000001</c:v>
                </c:pt>
                <c:pt idx="127">
                  <c:v>50.594000000000001</c:v>
                </c:pt>
                <c:pt idx="128">
                  <c:v>50.975000000000001</c:v>
                </c:pt>
                <c:pt idx="129">
                  <c:v>51.366</c:v>
                </c:pt>
                <c:pt idx="130">
                  <c:v>51.765999999999998</c:v>
                </c:pt>
                <c:pt idx="131">
                  <c:v>52.165999999999997</c:v>
                </c:pt>
                <c:pt idx="132">
                  <c:v>52.533000000000001</c:v>
                </c:pt>
                <c:pt idx="133">
                  <c:v>52.933</c:v>
                </c:pt>
              </c:numCache>
            </c:numRef>
          </c:xVal>
          <c:yVal>
            <c:numRef>
              <c:f>'T=1'!$G$2:$G$135</c:f>
              <c:numCache>
                <c:formatCode>General</c:formatCode>
                <c:ptCount val="134"/>
                <c:pt idx="0">
                  <c:v>0.57133769949012603</c:v>
                </c:pt>
                <c:pt idx="1">
                  <c:v>2.6350020225997599</c:v>
                </c:pt>
                <c:pt idx="2">
                  <c:v>1.89914966502349</c:v>
                </c:pt>
                <c:pt idx="3">
                  <c:v>1.5525889379658699</c:v>
                </c:pt>
                <c:pt idx="4">
                  <c:v>1.39377041645855</c:v>
                </c:pt>
                <c:pt idx="5">
                  <c:v>1.3058595035465299</c:v>
                </c:pt>
                <c:pt idx="6">
                  <c:v>1.24879204348377</c:v>
                </c:pt>
                <c:pt idx="7">
                  <c:v>1.2072525923894399</c:v>
                </c:pt>
                <c:pt idx="8">
                  <c:v>1.17731367137621</c:v>
                </c:pt>
                <c:pt idx="9">
                  <c:v>1.14688676217814</c:v>
                </c:pt>
                <c:pt idx="10">
                  <c:v>1.12111643481664</c:v>
                </c:pt>
                <c:pt idx="11">
                  <c:v>1.09668355658855</c:v>
                </c:pt>
                <c:pt idx="12">
                  <c:v>1.07330210262726</c:v>
                </c:pt>
                <c:pt idx="13">
                  <c:v>1.05079392941219</c:v>
                </c:pt>
                <c:pt idx="14">
                  <c:v>1.02897886961602</c:v>
                </c:pt>
                <c:pt idx="15">
                  <c:v>1.0092520113232699</c:v>
                </c:pt>
                <c:pt idx="16">
                  <c:v>9.9898477488377005E-2</c:v>
                </c:pt>
                <c:pt idx="17">
                  <c:v>8.9080383267330199E-2</c:v>
                </c:pt>
                <c:pt idx="18">
                  <c:v>6.8639405679725707E-2</c:v>
                </c:pt>
                <c:pt idx="19">
                  <c:v>5.4001813182822503E-2</c:v>
                </c:pt>
                <c:pt idx="20">
                  <c:v>4.5560838065719499E-2</c:v>
                </c:pt>
                <c:pt idx="21">
                  <c:v>2.0131476214120698</c:v>
                </c:pt>
                <c:pt idx="22">
                  <c:v>1.7732758588524</c:v>
                </c:pt>
                <c:pt idx="23">
                  <c:v>1.58401828034809</c:v>
                </c:pt>
                <c:pt idx="24">
                  <c:v>1.4351386142379099</c:v>
                </c:pt>
                <c:pt idx="25">
                  <c:v>1.32075811471699</c:v>
                </c:pt>
                <c:pt idx="26">
                  <c:v>1.2340985967078599</c:v>
                </c:pt>
                <c:pt idx="27">
                  <c:v>1.16842700879965</c:v>
                </c:pt>
                <c:pt idx="28">
                  <c:v>1.1181686744750201</c:v>
                </c:pt>
                <c:pt idx="29">
                  <c:v>1.0790150129898</c:v>
                </c:pt>
                <c:pt idx="30">
                  <c:v>1.0477591180622301</c:v>
                </c:pt>
                <c:pt idx="31">
                  <c:v>1.0221520747955699</c:v>
                </c:pt>
                <c:pt idx="32">
                  <c:v>1.0005220604611</c:v>
                </c:pt>
                <c:pt idx="33">
                  <c:v>0.98180136690909703</c:v>
                </c:pt>
                <c:pt idx="34">
                  <c:v>0.96510463360126697</c:v>
                </c:pt>
                <c:pt idx="35">
                  <c:v>0.94985491050183801</c:v>
                </c:pt>
                <c:pt idx="36">
                  <c:v>0.165434203786225</c:v>
                </c:pt>
                <c:pt idx="37">
                  <c:v>0.17187548798454499</c:v>
                </c:pt>
                <c:pt idx="38">
                  <c:v>0.13960275255121199</c:v>
                </c:pt>
                <c:pt idx="39">
                  <c:v>0.111920571165168</c:v>
                </c:pt>
                <c:pt idx="40">
                  <c:v>9.5860903803358793E-2</c:v>
                </c:pt>
                <c:pt idx="41">
                  <c:v>0.864084577126633</c:v>
                </c:pt>
                <c:pt idx="42">
                  <c:v>1.0148134065809</c:v>
                </c:pt>
                <c:pt idx="43">
                  <c:v>0.96434523873376199</c:v>
                </c:pt>
                <c:pt idx="44">
                  <c:v>0.92747436977733599</c:v>
                </c:pt>
                <c:pt idx="45">
                  <c:v>0.90034086835306604</c:v>
                </c:pt>
                <c:pt idx="46">
                  <c:v>0.87943953140179099</c:v>
                </c:pt>
                <c:pt idx="47">
                  <c:v>0.86269617776542695</c:v>
                </c:pt>
                <c:pt idx="48">
                  <c:v>0.84877972659981604</c:v>
                </c:pt>
                <c:pt idx="49">
                  <c:v>0.836738567355088</c:v>
                </c:pt>
                <c:pt idx="50">
                  <c:v>0.82606162381288495</c:v>
                </c:pt>
                <c:pt idx="51">
                  <c:v>0.81629829018294198</c:v>
                </c:pt>
                <c:pt idx="52">
                  <c:v>0.80717605742308196</c:v>
                </c:pt>
                <c:pt idx="53">
                  <c:v>0.79861266182310398</c:v>
                </c:pt>
                <c:pt idx="54">
                  <c:v>0.79034060440236398</c:v>
                </c:pt>
                <c:pt idx="55">
                  <c:v>0.78233152441654397</c:v>
                </c:pt>
                <c:pt idx="56">
                  <c:v>0.27603042501324698</c:v>
                </c:pt>
                <c:pt idx="57">
                  <c:v>0.20892128165513499</c:v>
                </c:pt>
                <c:pt idx="58">
                  <c:v>0.18101768585556699</c:v>
                </c:pt>
                <c:pt idx="59">
                  <c:v>0.15013626330732699</c:v>
                </c:pt>
                <c:pt idx="60">
                  <c:v>0.13192713514670101</c:v>
                </c:pt>
                <c:pt idx="61">
                  <c:v>0.532601510082925</c:v>
                </c:pt>
                <c:pt idx="62">
                  <c:v>0.85446375970411403</c:v>
                </c:pt>
                <c:pt idx="63">
                  <c:v>0.78787927324889995</c:v>
                </c:pt>
                <c:pt idx="64">
                  <c:v>0.74215852245428904</c:v>
                </c:pt>
                <c:pt idx="65">
                  <c:v>0.71219916346839496</c:v>
                </c:pt>
                <c:pt idx="66">
                  <c:v>0.69191884366444301</c:v>
                </c:pt>
                <c:pt idx="67">
                  <c:v>0.67747844648793498</c:v>
                </c:pt>
                <c:pt idx="68">
                  <c:v>0.66659125804227903</c:v>
                </c:pt>
                <c:pt idx="69">
                  <c:v>0.65799317015494097</c:v>
                </c:pt>
                <c:pt idx="70">
                  <c:v>0.65080951613544502</c:v>
                </c:pt>
                <c:pt idx="71">
                  <c:v>0.64461994218288199</c:v>
                </c:pt>
                <c:pt idx="72">
                  <c:v>0.63897121652065303</c:v>
                </c:pt>
                <c:pt idx="73">
                  <c:v>0.63376430299345499</c:v>
                </c:pt>
                <c:pt idx="74">
                  <c:v>0.62878940303560205</c:v>
                </c:pt>
                <c:pt idx="75">
                  <c:v>0.62403555130923805</c:v>
                </c:pt>
                <c:pt idx="76">
                  <c:v>0.33618707710522899</c:v>
                </c:pt>
                <c:pt idx="77">
                  <c:v>0.22314354142001799</c:v>
                </c:pt>
                <c:pt idx="78">
                  <c:v>0.20967122751193101</c:v>
                </c:pt>
                <c:pt idx="79">
                  <c:v>0.17958176083758001</c:v>
                </c:pt>
                <c:pt idx="80">
                  <c:v>0.161273221699998</c:v>
                </c:pt>
                <c:pt idx="81">
                  <c:v>5.2721835277916303E-2</c:v>
                </c:pt>
                <c:pt idx="82">
                  <c:v>0.37934579276493302</c:v>
                </c:pt>
                <c:pt idx="83">
                  <c:v>0.46351456128118501</c:v>
                </c:pt>
                <c:pt idx="84">
                  <c:v>0.50855326165438597</c:v>
                </c:pt>
                <c:pt idx="85">
                  <c:v>0.53369143468814895</c:v>
                </c:pt>
                <c:pt idx="86">
                  <c:v>0.547497962292817</c:v>
                </c:pt>
                <c:pt idx="87">
                  <c:v>0.554726954949599</c:v>
                </c:pt>
                <c:pt idx="88">
                  <c:v>0.55786944437848496</c:v>
                </c:pt>
                <c:pt idx="89">
                  <c:v>0.55848022840390099</c:v>
                </c:pt>
                <c:pt idx="90">
                  <c:v>0.55751877679427198</c:v>
                </c:pt>
                <c:pt idx="91">
                  <c:v>0.55559499577115001</c:v>
                </c:pt>
                <c:pt idx="92">
                  <c:v>0.55299953465496798</c:v>
                </c:pt>
                <c:pt idx="93">
                  <c:v>0.55004579707659296</c:v>
                </c:pt>
                <c:pt idx="94">
                  <c:v>0.54678061453494198</c:v>
                </c:pt>
                <c:pt idx="95">
                  <c:v>0.54347727306308602</c:v>
                </c:pt>
                <c:pt idx="96">
                  <c:v>0.539983845661543</c:v>
                </c:pt>
                <c:pt idx="97">
                  <c:v>0.53649438751773304</c:v>
                </c:pt>
                <c:pt idx="98">
                  <c:v>0.53300002760422105</c:v>
                </c:pt>
                <c:pt idx="99">
                  <c:v>0.52941530398208703</c:v>
                </c:pt>
                <c:pt idx="100">
                  <c:v>0.52593006333819003</c:v>
                </c:pt>
                <c:pt idx="101">
                  <c:v>0.52240155247747799</c:v>
                </c:pt>
                <c:pt idx="102">
                  <c:v>0.52430333557854203</c:v>
                </c:pt>
                <c:pt idx="103">
                  <c:v>0.51538812825742797</c:v>
                </c:pt>
                <c:pt idx="104">
                  <c:v>0.511921627044579</c:v>
                </c:pt>
                <c:pt idx="105">
                  <c:v>0.50844303228139598</c:v>
                </c:pt>
                <c:pt idx="106">
                  <c:v>0.53930039890586101</c:v>
                </c:pt>
                <c:pt idx="107">
                  <c:v>0.50155270463729995</c:v>
                </c:pt>
                <c:pt idx="108">
                  <c:v>0.49822622036578701</c:v>
                </c:pt>
                <c:pt idx="109">
                  <c:v>0.50093457271339803</c:v>
                </c:pt>
                <c:pt idx="110">
                  <c:v>0.494681677523021</c:v>
                </c:pt>
                <c:pt idx="111">
                  <c:v>0.48876312659709897</c:v>
                </c:pt>
                <c:pt idx="112">
                  <c:v>0.48468528392330301</c:v>
                </c:pt>
                <c:pt idx="113">
                  <c:v>0.48138896042476798</c:v>
                </c:pt>
                <c:pt idx="114">
                  <c:v>0.47809444804914902</c:v>
                </c:pt>
                <c:pt idx="115">
                  <c:v>0.500958122399221</c:v>
                </c:pt>
                <c:pt idx="116">
                  <c:v>0.471546052752365</c:v>
                </c:pt>
                <c:pt idx="117">
                  <c:v>0.49009999431062401</c:v>
                </c:pt>
                <c:pt idx="118">
                  <c:v>0.47354660780290198</c:v>
                </c:pt>
                <c:pt idx="119">
                  <c:v>0.47005172857232702</c:v>
                </c:pt>
                <c:pt idx="120">
                  <c:v>0.45868166893894002</c:v>
                </c:pt>
                <c:pt idx="121">
                  <c:v>0.47741931676482802</c:v>
                </c:pt>
                <c:pt idx="122">
                  <c:v>0.455699598046232</c:v>
                </c:pt>
                <c:pt idx="123">
                  <c:v>0.44917433527036299</c:v>
                </c:pt>
                <c:pt idx="124">
                  <c:v>0.48533987701134701</c:v>
                </c:pt>
                <c:pt idx="125">
                  <c:v>0.46667054069901998</c:v>
                </c:pt>
                <c:pt idx="126">
                  <c:v>0.47844526725757403</c:v>
                </c:pt>
                <c:pt idx="127">
                  <c:v>0.44774313175390201</c:v>
                </c:pt>
                <c:pt idx="128">
                  <c:v>0.34651605053837398</c:v>
                </c:pt>
                <c:pt idx="129">
                  <c:v>0.31388327348724199</c:v>
                </c:pt>
                <c:pt idx="130">
                  <c:v>0.78616798705288704</c:v>
                </c:pt>
                <c:pt idx="131">
                  <c:v>1.0166007270684601</c:v>
                </c:pt>
                <c:pt idx="132">
                  <c:v>1.69626880718152</c:v>
                </c:pt>
                <c:pt idx="133">
                  <c:v>1.0776386489754799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1B-4C50-91FB-63CE5E78710F}"/>
            </c:ext>
          </c:extLst>
        </c:ser>
        <c:ser>
          <c:idx val="6"/>
          <c:order val="6"/>
          <c:tx>
            <c:strRef>
              <c:f>'T=1'!$H$1</c:f>
              <c:strCache>
                <c:ptCount val="1"/>
                <c:pt idx="0">
                  <c:v>aF [m/s^2]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'T=1'!$A$2:$A$135</c:f>
              <c:numCache>
                <c:formatCode>General</c:formatCode>
                <c:ptCount val="13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40.795999999999999</c:v>
                </c:pt>
                <c:pt idx="103">
                  <c:v>41.195999999999998</c:v>
                </c:pt>
                <c:pt idx="104">
                  <c:v>41.595999999999997</c:v>
                </c:pt>
                <c:pt idx="105">
                  <c:v>41.996000000000002</c:v>
                </c:pt>
                <c:pt idx="106">
                  <c:v>42.371000000000002</c:v>
                </c:pt>
                <c:pt idx="107">
                  <c:v>42.771000000000001</c:v>
                </c:pt>
                <c:pt idx="108">
                  <c:v>43.170999999999999</c:v>
                </c:pt>
                <c:pt idx="109">
                  <c:v>43.566000000000003</c:v>
                </c:pt>
                <c:pt idx="110">
                  <c:v>43.963000000000001</c:v>
                </c:pt>
                <c:pt idx="111">
                  <c:v>44.362000000000002</c:v>
                </c:pt>
                <c:pt idx="112">
                  <c:v>44.762</c:v>
                </c:pt>
                <c:pt idx="113">
                  <c:v>45.161999999999999</c:v>
                </c:pt>
                <c:pt idx="114">
                  <c:v>45.561999999999998</c:v>
                </c:pt>
                <c:pt idx="115">
                  <c:v>45.941000000000003</c:v>
                </c:pt>
                <c:pt idx="116">
                  <c:v>46.341000000000001</c:v>
                </c:pt>
                <c:pt idx="117">
                  <c:v>46.722999999999999</c:v>
                </c:pt>
                <c:pt idx="118">
                  <c:v>47.116</c:v>
                </c:pt>
                <c:pt idx="119">
                  <c:v>47.509</c:v>
                </c:pt>
                <c:pt idx="120">
                  <c:v>47.908999999999999</c:v>
                </c:pt>
                <c:pt idx="121">
                  <c:v>48.290999999999997</c:v>
                </c:pt>
                <c:pt idx="122">
                  <c:v>48.688000000000002</c:v>
                </c:pt>
                <c:pt idx="123">
                  <c:v>49.088000000000001</c:v>
                </c:pt>
                <c:pt idx="124">
                  <c:v>49.456000000000003</c:v>
                </c:pt>
                <c:pt idx="125">
                  <c:v>49.835999999999999</c:v>
                </c:pt>
                <c:pt idx="126">
                  <c:v>50.204000000000001</c:v>
                </c:pt>
                <c:pt idx="127">
                  <c:v>50.594000000000001</c:v>
                </c:pt>
                <c:pt idx="128">
                  <c:v>50.975000000000001</c:v>
                </c:pt>
                <c:pt idx="129">
                  <c:v>51.366</c:v>
                </c:pt>
                <c:pt idx="130">
                  <c:v>51.765999999999998</c:v>
                </c:pt>
                <c:pt idx="131">
                  <c:v>52.165999999999997</c:v>
                </c:pt>
                <c:pt idx="132">
                  <c:v>52.533000000000001</c:v>
                </c:pt>
                <c:pt idx="133">
                  <c:v>52.933</c:v>
                </c:pt>
              </c:numCache>
            </c:numRef>
          </c:xVal>
          <c:yVal>
            <c:numRef>
              <c:f>'T=1'!$H$2:$H$135</c:f>
              <c:numCache>
                <c:formatCode>General</c:formatCode>
                <c:ptCount val="134"/>
                <c:pt idx="0">
                  <c:v>0.65476782045203996</c:v>
                </c:pt>
                <c:pt idx="1">
                  <c:v>3.1031972409640085</c:v>
                </c:pt>
                <c:pt idx="2">
                  <c:v>2.6446355862610882</c:v>
                </c:pt>
                <c:pt idx="3">
                  <c:v>2.524774183499372</c:v>
                </c:pt>
                <c:pt idx="4">
                  <c:v>2.5694753618361044</c:v>
                </c:pt>
                <c:pt idx="5">
                  <c:v>2.6722490242260775</c:v>
                </c:pt>
                <c:pt idx="6">
                  <c:v>2.7975314768496307</c:v>
                </c:pt>
                <c:pt idx="7">
                  <c:v>2.9322754362228007</c:v>
                </c:pt>
                <c:pt idx="8">
                  <c:v>3.0742475808690433</c:v>
                </c:pt>
                <c:pt idx="9">
                  <c:v>3.2112881970042064</c:v>
                </c:pt>
                <c:pt idx="10">
                  <c:v>3.3492236953461374</c:v>
                </c:pt>
                <c:pt idx="11">
                  <c:v>3.4849278151578815</c:v>
                </c:pt>
                <c:pt idx="12">
                  <c:v>3.6182692817334456</c:v>
                </c:pt>
                <c:pt idx="13">
                  <c:v>3.7491984168149459</c:v>
                </c:pt>
                <c:pt idx="14">
                  <c:v>3.8776337519963988</c:v>
                </c:pt>
                <c:pt idx="15">
                  <c:v>4.0052784831061778</c:v>
                </c:pt>
                <c:pt idx="16">
                  <c:v>3.0863440169425256</c:v>
                </c:pt>
                <c:pt idx="17">
                  <c:v>3.0690657562864359</c:v>
                </c:pt>
                <c:pt idx="18">
                  <c:v>3.0426836954797087</c:v>
                </c:pt>
                <c:pt idx="19">
                  <c:v>3.0223233062669559</c:v>
                </c:pt>
                <c:pt idx="20">
                  <c:v>3.008285562686293</c:v>
                </c:pt>
                <c:pt idx="21">
                  <c:v>5.2693089391171455</c:v>
                </c:pt>
                <c:pt idx="22">
                  <c:v>5.2876091846718838</c:v>
                </c:pt>
                <c:pt idx="23">
                  <c:v>5.3293258818914317</c:v>
                </c:pt>
                <c:pt idx="24">
                  <c:v>5.3899229264481505</c:v>
                </c:pt>
                <c:pt idx="25">
                  <c:v>5.4683948970551963</c:v>
                </c:pt>
                <c:pt idx="26">
                  <c:v>5.5619397651804476</c:v>
                </c:pt>
                <c:pt idx="27">
                  <c:v>5.6668724831389783</c:v>
                </c:pt>
                <c:pt idx="28">
                  <c:v>5.7798705201705491</c:v>
                </c:pt>
                <c:pt idx="29">
                  <c:v>5.8982535666247102</c:v>
                </c:pt>
                <c:pt idx="30">
                  <c:v>6.0199695110066731</c:v>
                </c:pt>
                <c:pt idx="31">
                  <c:v>6.1436001108228533</c:v>
                </c:pt>
                <c:pt idx="32">
                  <c:v>6.2680538999649018</c:v>
                </c:pt>
                <c:pt idx="33">
                  <c:v>6.3926830323611332</c:v>
                </c:pt>
                <c:pt idx="34">
                  <c:v>6.5169005071755501</c:v>
                </c:pt>
                <c:pt idx="35">
                  <c:v>6.6403434831435</c:v>
                </c:pt>
                <c:pt idx="36">
                  <c:v>5.8750835966523569</c:v>
                </c:pt>
                <c:pt idx="37">
                  <c:v>5.8698474232863154</c:v>
                </c:pt>
                <c:pt idx="38">
                  <c:v>5.8257482245096766</c:v>
                </c:pt>
                <c:pt idx="39">
                  <c:v>5.7862186911197231</c:v>
                </c:pt>
                <c:pt idx="40">
                  <c:v>5.758327686393776</c:v>
                </c:pt>
                <c:pt idx="41">
                  <c:v>6.6522540970456889</c:v>
                </c:pt>
                <c:pt idx="42">
                  <c:v>6.9498047959843294</c:v>
                </c:pt>
                <c:pt idx="43">
                  <c:v>7.0394215564335907</c:v>
                </c:pt>
                <c:pt idx="44">
                  <c:v>7.1376891809433669</c:v>
                </c:pt>
                <c:pt idx="45">
                  <c:v>7.2419154142826612</c:v>
                </c:pt>
                <c:pt idx="46">
                  <c:v>7.3493999631141422</c:v>
                </c:pt>
                <c:pt idx="47">
                  <c:v>7.4586221957856083</c:v>
                </c:pt>
                <c:pt idx="48">
                  <c:v>7.5686437382721872</c:v>
                </c:pt>
                <c:pt idx="49">
                  <c:v>7.6787859251892403</c:v>
                </c:pt>
                <c:pt idx="50">
                  <c:v>7.7887284634185274</c:v>
                </c:pt>
                <c:pt idx="51">
                  <c:v>7.8981620937731574</c:v>
                </c:pt>
                <c:pt idx="52">
                  <c:v>8.0069062173176579</c:v>
                </c:pt>
                <c:pt idx="53">
                  <c:v>8.1149530732312236</c:v>
                </c:pt>
                <c:pt idx="54">
                  <c:v>8.2220852953187045</c:v>
                </c:pt>
                <c:pt idx="55">
                  <c:v>8.3283135150022218</c:v>
                </c:pt>
                <c:pt idx="56">
                  <c:v>7.8608660206045391</c:v>
                </c:pt>
                <c:pt idx="57">
                  <c:v>7.777079370623003</c:v>
                </c:pt>
                <c:pt idx="58">
                  <c:v>7.7322977370582286</c:v>
                </c:pt>
                <c:pt idx="59">
                  <c:v>7.6845159955068265</c:v>
                </c:pt>
                <c:pt idx="60">
                  <c:v>7.6494350961791753</c:v>
                </c:pt>
                <c:pt idx="61">
                  <c:v>8.1275597506012058</c:v>
                </c:pt>
                <c:pt idx="62">
                  <c:v>8.571965327635203</c:v>
                </c:pt>
                <c:pt idx="63">
                  <c:v>8.6191558051613644</c:v>
                </c:pt>
                <c:pt idx="64">
                  <c:v>8.68131802348144</c:v>
                </c:pt>
                <c:pt idx="65">
                  <c:v>8.7551989814953153</c:v>
                </c:pt>
                <c:pt idx="66">
                  <c:v>8.8359097653852512</c:v>
                </c:pt>
                <c:pt idx="67">
                  <c:v>8.920382050172865</c:v>
                </c:pt>
                <c:pt idx="68">
                  <c:v>9.0068297535273238</c:v>
                </c:pt>
                <c:pt idx="69">
                  <c:v>9.0943132378040925</c:v>
                </c:pt>
                <c:pt idx="70">
                  <c:v>9.1821632414752052</c:v>
                </c:pt>
                <c:pt idx="71">
                  <c:v>9.2700979721884593</c:v>
                </c:pt>
                <c:pt idx="72">
                  <c:v>9.3577533231191588</c:v>
                </c:pt>
                <c:pt idx="73">
                  <c:v>9.4450880500729415</c:v>
                </c:pt>
                <c:pt idx="74">
                  <c:v>9.5319306503618932</c:v>
                </c:pt>
                <c:pt idx="75">
                  <c:v>9.6182945287522799</c:v>
                </c:pt>
                <c:pt idx="76">
                  <c:v>9.3791242929229526</c:v>
                </c:pt>
                <c:pt idx="77">
                  <c:v>9.2456175290248215</c:v>
                </c:pt>
                <c:pt idx="78">
                  <c:v>9.210929995122175</c:v>
                </c:pt>
                <c:pt idx="79">
                  <c:v>9.1596092938134905</c:v>
                </c:pt>
                <c:pt idx="80">
                  <c:v>9.1201133862288497</c:v>
                </c:pt>
                <c:pt idx="81">
                  <c:v>9.0187664988478726</c:v>
                </c:pt>
                <c:pt idx="82">
                  <c:v>9.3994572728558339</c:v>
                </c:pt>
                <c:pt idx="83">
                  <c:v>9.5497853035146338</c:v>
                </c:pt>
                <c:pt idx="84">
                  <c:v>9.668013692899855</c:v>
                </c:pt>
                <c:pt idx="85">
                  <c:v>9.770421110360898</c:v>
                </c:pt>
                <c:pt idx="86">
                  <c:v>9.8638022942344374</c:v>
                </c:pt>
                <c:pt idx="87">
                  <c:v>9.9518251446504884</c:v>
                </c:pt>
                <c:pt idx="88">
                  <c:v>10.036321307942744</c:v>
                </c:pt>
                <c:pt idx="89">
                  <c:v>10.118430593878353</c:v>
                </c:pt>
                <c:pt idx="90">
                  <c:v>10.198854149122965</c:v>
                </c:pt>
                <c:pt idx="91">
                  <c:v>10.278045214943701</c:v>
                </c:pt>
                <c:pt idx="92">
                  <c:v>10.356195567667395</c:v>
                </c:pt>
                <c:pt idx="93">
                  <c:v>10.433554552365782</c:v>
                </c:pt>
                <c:pt idx="94">
                  <c:v>10.510135578680845</c:v>
                </c:pt>
                <c:pt idx="95">
                  <c:v>10.586186169964183</c:v>
                </c:pt>
                <c:pt idx="96">
                  <c:v>10.661542562308696</c:v>
                </c:pt>
                <c:pt idx="97">
                  <c:v>10.736393936880971</c:v>
                </c:pt>
                <c:pt idx="98">
                  <c:v>10.810723763478006</c:v>
                </c:pt>
                <c:pt idx="99">
                  <c:v>10.884446580160919</c:v>
                </c:pt>
                <c:pt idx="100">
                  <c:v>10.95775571506001</c:v>
                </c:pt>
                <c:pt idx="101">
                  <c:v>11.030507022402773</c:v>
                </c:pt>
                <c:pt idx="102">
                  <c:v>11.108175458945258</c:v>
                </c:pt>
                <c:pt idx="103">
                  <c:v>11.174515829169533</c:v>
                </c:pt>
                <c:pt idx="104">
                  <c:v>11.245794525894754</c:v>
                </c:pt>
                <c:pt idx="105">
                  <c:v>11.316559104926526</c:v>
                </c:pt>
                <c:pt idx="106">
                  <c:v>11.421154836048098</c:v>
                </c:pt>
                <c:pt idx="107">
                  <c:v>11.456646267288301</c:v>
                </c:pt>
                <c:pt idx="108">
                  <c:v>11.52605966953721</c:v>
                </c:pt>
                <c:pt idx="109">
                  <c:v>11.6010114545716</c:v>
                </c:pt>
                <c:pt idx="110">
                  <c:v>11.666511108543903</c:v>
                </c:pt>
                <c:pt idx="111">
                  <c:v>11.731854223256562</c:v>
                </c:pt>
                <c:pt idx="112">
                  <c:v>11.798551340429368</c:v>
                </c:pt>
                <c:pt idx="113">
                  <c:v>11.865546752428866</c:v>
                </c:pt>
                <c:pt idx="114">
                  <c:v>11.932060751202711</c:v>
                </c:pt>
                <c:pt idx="115">
                  <c:v>12.024254586374512</c:v>
                </c:pt>
                <c:pt idx="116">
                  <c:v>12.063694327221613</c:v>
                </c:pt>
                <c:pt idx="117">
                  <c:v>12.150627995544275</c:v>
                </c:pt>
                <c:pt idx="118">
                  <c:v>12.201985037226139</c:v>
                </c:pt>
                <c:pt idx="119">
                  <c:v>12.265927109878172</c:v>
                </c:pt>
                <c:pt idx="120">
                  <c:v>12.321533059016815</c:v>
                </c:pt>
                <c:pt idx="121">
                  <c:v>12.406780202194689</c:v>
                </c:pt>
                <c:pt idx="122">
                  <c:v>12.45111042829485</c:v>
                </c:pt>
                <c:pt idx="123">
                  <c:v>12.510172774649776</c:v>
                </c:pt>
                <c:pt idx="124">
                  <c:v>12.611476123029957</c:v>
                </c:pt>
                <c:pt idx="125">
                  <c:v>12.65748922055576</c:v>
                </c:pt>
                <c:pt idx="126">
                  <c:v>12.73349797103819</c:v>
                </c:pt>
                <c:pt idx="127">
                  <c:v>12.766564738615703</c:v>
                </c:pt>
                <c:pt idx="128">
                  <c:v>12.713335621727984</c:v>
                </c:pt>
                <c:pt idx="129">
                  <c:v>12.644683830914735</c:v>
                </c:pt>
                <c:pt idx="130">
                  <c:v>13.012987577165871</c:v>
                </c:pt>
                <c:pt idx="131">
                  <c:v>13.103398054866865</c:v>
                </c:pt>
                <c:pt idx="132">
                  <c:v>13.626132413043168</c:v>
                </c:pt>
                <c:pt idx="133">
                  <c:v>12.850433452895141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1B-4C50-91FB-63CE5E78710F}"/>
            </c:ext>
          </c:extLst>
        </c:ser>
        <c:ser>
          <c:idx val="7"/>
          <c:order val="7"/>
          <c:tx>
            <c:strRef>
              <c:f>'T=1'!$I$1</c:f>
              <c:strCache>
                <c:ptCount val="1"/>
                <c:pt idx="0">
                  <c:v>aD [m/s^2]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'T=1'!$A$2:$A$135</c:f>
              <c:numCache>
                <c:formatCode>General</c:formatCode>
                <c:ptCount val="13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40.795999999999999</c:v>
                </c:pt>
                <c:pt idx="103">
                  <c:v>41.195999999999998</c:v>
                </c:pt>
                <c:pt idx="104">
                  <c:v>41.595999999999997</c:v>
                </c:pt>
                <c:pt idx="105">
                  <c:v>41.996000000000002</c:v>
                </c:pt>
                <c:pt idx="106">
                  <c:v>42.371000000000002</c:v>
                </c:pt>
                <c:pt idx="107">
                  <c:v>42.771000000000001</c:v>
                </c:pt>
                <c:pt idx="108">
                  <c:v>43.170999999999999</c:v>
                </c:pt>
                <c:pt idx="109">
                  <c:v>43.566000000000003</c:v>
                </c:pt>
                <c:pt idx="110">
                  <c:v>43.963000000000001</c:v>
                </c:pt>
                <c:pt idx="111">
                  <c:v>44.362000000000002</c:v>
                </c:pt>
                <c:pt idx="112">
                  <c:v>44.762</c:v>
                </c:pt>
                <c:pt idx="113">
                  <c:v>45.161999999999999</c:v>
                </c:pt>
                <c:pt idx="114">
                  <c:v>45.561999999999998</c:v>
                </c:pt>
                <c:pt idx="115">
                  <c:v>45.941000000000003</c:v>
                </c:pt>
                <c:pt idx="116">
                  <c:v>46.341000000000001</c:v>
                </c:pt>
                <c:pt idx="117">
                  <c:v>46.722999999999999</c:v>
                </c:pt>
                <c:pt idx="118">
                  <c:v>47.116</c:v>
                </c:pt>
                <c:pt idx="119">
                  <c:v>47.509</c:v>
                </c:pt>
                <c:pt idx="120">
                  <c:v>47.908999999999999</c:v>
                </c:pt>
                <c:pt idx="121">
                  <c:v>48.290999999999997</c:v>
                </c:pt>
                <c:pt idx="122">
                  <c:v>48.688000000000002</c:v>
                </c:pt>
                <c:pt idx="123">
                  <c:v>49.088000000000001</c:v>
                </c:pt>
                <c:pt idx="124">
                  <c:v>49.456000000000003</c:v>
                </c:pt>
                <c:pt idx="125">
                  <c:v>49.835999999999999</c:v>
                </c:pt>
                <c:pt idx="126">
                  <c:v>50.204000000000001</c:v>
                </c:pt>
                <c:pt idx="127">
                  <c:v>50.594000000000001</c:v>
                </c:pt>
                <c:pt idx="128">
                  <c:v>50.975000000000001</c:v>
                </c:pt>
                <c:pt idx="129">
                  <c:v>51.366</c:v>
                </c:pt>
                <c:pt idx="130">
                  <c:v>51.765999999999998</c:v>
                </c:pt>
                <c:pt idx="131">
                  <c:v>52.165999999999997</c:v>
                </c:pt>
                <c:pt idx="132">
                  <c:v>52.533000000000001</c:v>
                </c:pt>
                <c:pt idx="133">
                  <c:v>52.933</c:v>
                </c:pt>
              </c:numCache>
            </c:numRef>
          </c:xVal>
          <c:yVal>
            <c:numRef>
              <c:f>'T=1'!$I$2:$I$135</c:f>
              <c:numCache>
                <c:formatCode>General</c:formatCode>
                <c:ptCount val="134"/>
                <c:pt idx="0">
                  <c:v>8.3430120961913906E-2</c:v>
                </c:pt>
                <c:pt idx="1">
                  <c:v>0.46819521836424877</c:v>
                </c:pt>
                <c:pt idx="2">
                  <c:v>0.74548592123759805</c:v>
                </c:pt>
                <c:pt idx="3">
                  <c:v>0.97218524553350227</c:v>
                </c:pt>
                <c:pt idx="4">
                  <c:v>1.1757049453775543</c:v>
                </c:pt>
                <c:pt idx="5">
                  <c:v>1.3663895206795476</c:v>
                </c:pt>
                <c:pt idx="6">
                  <c:v>1.5487394333658606</c:v>
                </c:pt>
                <c:pt idx="7">
                  <c:v>1.7250228438333608</c:v>
                </c:pt>
                <c:pt idx="8">
                  <c:v>1.896933909492833</c:v>
                </c:pt>
                <c:pt idx="9">
                  <c:v>2.0644014348260664</c:v>
                </c:pt>
                <c:pt idx="10">
                  <c:v>2.2281072605294976</c:v>
                </c:pt>
                <c:pt idx="11">
                  <c:v>2.3882442585693315</c:v>
                </c:pt>
                <c:pt idx="12">
                  <c:v>2.5449671791061856</c:v>
                </c:pt>
                <c:pt idx="13">
                  <c:v>2.698404487402756</c:v>
                </c:pt>
                <c:pt idx="14">
                  <c:v>2.8486548823803788</c:v>
                </c:pt>
                <c:pt idx="15">
                  <c:v>2.9960264717829079</c:v>
                </c:pt>
                <c:pt idx="16">
                  <c:v>2.9864455394541487</c:v>
                </c:pt>
                <c:pt idx="17">
                  <c:v>2.9799853730191055</c:v>
                </c:pt>
                <c:pt idx="18">
                  <c:v>2.9740442897999828</c:v>
                </c:pt>
                <c:pt idx="19">
                  <c:v>2.9683214930841335</c:v>
                </c:pt>
                <c:pt idx="20">
                  <c:v>2.9627247246205735</c:v>
                </c:pt>
                <c:pt idx="21">
                  <c:v>3.2561613177050761</c:v>
                </c:pt>
                <c:pt idx="22">
                  <c:v>3.5143333258194835</c:v>
                </c:pt>
                <c:pt idx="23">
                  <c:v>3.7453076015433422</c:v>
                </c:pt>
                <c:pt idx="24">
                  <c:v>3.9547843122102404</c:v>
                </c:pt>
                <c:pt idx="25">
                  <c:v>4.1476367823382061</c:v>
                </c:pt>
                <c:pt idx="26">
                  <c:v>4.3278411684725882</c:v>
                </c:pt>
                <c:pt idx="27">
                  <c:v>4.4984454743393281</c:v>
                </c:pt>
                <c:pt idx="28">
                  <c:v>4.6617018456955286</c:v>
                </c:pt>
                <c:pt idx="29">
                  <c:v>4.8192385536349107</c:v>
                </c:pt>
                <c:pt idx="30">
                  <c:v>4.9722103929444428</c:v>
                </c:pt>
                <c:pt idx="31">
                  <c:v>5.1214480360272834</c:v>
                </c:pt>
                <c:pt idx="32">
                  <c:v>5.2675318395038015</c:v>
                </c:pt>
                <c:pt idx="33">
                  <c:v>5.4108816654520364</c:v>
                </c:pt>
                <c:pt idx="34">
                  <c:v>5.5517958735742834</c:v>
                </c:pt>
                <c:pt idx="35">
                  <c:v>5.6904885726416623</c:v>
                </c:pt>
                <c:pt idx="36">
                  <c:v>5.7096493928661323</c:v>
                </c:pt>
                <c:pt idx="37">
                  <c:v>5.6979719353017702</c:v>
                </c:pt>
                <c:pt idx="38">
                  <c:v>5.686145471958465</c:v>
                </c:pt>
                <c:pt idx="39">
                  <c:v>5.674298119954555</c:v>
                </c:pt>
                <c:pt idx="40">
                  <c:v>5.6624667825904176</c:v>
                </c:pt>
                <c:pt idx="41">
                  <c:v>5.7881695199190561</c:v>
                </c:pt>
                <c:pt idx="42">
                  <c:v>5.9349913894034296</c:v>
                </c:pt>
                <c:pt idx="43">
                  <c:v>6.0750763176998284</c:v>
                </c:pt>
                <c:pt idx="44">
                  <c:v>6.2102148111660309</c:v>
                </c:pt>
                <c:pt idx="45">
                  <c:v>6.3415745459295954</c:v>
                </c:pt>
                <c:pt idx="46">
                  <c:v>6.4699604317123516</c:v>
                </c:pt>
                <c:pt idx="47">
                  <c:v>6.5959260180201813</c:v>
                </c:pt>
                <c:pt idx="48">
                  <c:v>6.7198640116723709</c:v>
                </c:pt>
                <c:pt idx="49">
                  <c:v>6.8420473578341525</c:v>
                </c:pt>
                <c:pt idx="50">
                  <c:v>6.9626668396056424</c:v>
                </c:pt>
                <c:pt idx="51">
                  <c:v>7.0818638035902151</c:v>
                </c:pt>
                <c:pt idx="52">
                  <c:v>7.1997301598945755</c:v>
                </c:pt>
                <c:pt idx="53">
                  <c:v>7.3163404114081194</c:v>
                </c:pt>
                <c:pt idx="54">
                  <c:v>7.4317446909163412</c:v>
                </c:pt>
                <c:pt idx="55">
                  <c:v>7.5459819905856786</c:v>
                </c:pt>
                <c:pt idx="56">
                  <c:v>7.5848355955912918</c:v>
                </c:pt>
                <c:pt idx="57">
                  <c:v>7.5681580889678681</c:v>
                </c:pt>
                <c:pt idx="58">
                  <c:v>7.5512800512026619</c:v>
                </c:pt>
                <c:pt idx="59">
                  <c:v>7.5343797321994996</c:v>
                </c:pt>
                <c:pt idx="60">
                  <c:v>7.5175079610324742</c:v>
                </c:pt>
                <c:pt idx="61">
                  <c:v>7.5949582405182801</c:v>
                </c:pt>
                <c:pt idx="62">
                  <c:v>7.7175015679310892</c:v>
                </c:pt>
                <c:pt idx="63">
                  <c:v>7.8312765319124651</c:v>
                </c:pt>
                <c:pt idx="64">
                  <c:v>7.9391595010271505</c:v>
                </c:pt>
                <c:pt idx="65">
                  <c:v>8.0429998180269209</c:v>
                </c:pt>
                <c:pt idx="66">
                  <c:v>8.1439909217208086</c:v>
                </c:pt>
                <c:pt idx="67">
                  <c:v>8.2429036036849297</c:v>
                </c:pt>
                <c:pt idx="68">
                  <c:v>8.3402384954850444</c:v>
                </c:pt>
                <c:pt idx="69">
                  <c:v>8.4363200676491523</c:v>
                </c:pt>
                <c:pt idx="70">
                  <c:v>8.5313537253397609</c:v>
                </c:pt>
                <c:pt idx="71">
                  <c:v>8.6254780300055778</c:v>
                </c:pt>
                <c:pt idx="72">
                  <c:v>8.7187821065985052</c:v>
                </c:pt>
                <c:pt idx="73">
                  <c:v>8.8113237470794861</c:v>
                </c:pt>
                <c:pt idx="74">
                  <c:v>8.9031412473262908</c:v>
                </c:pt>
                <c:pt idx="75">
                  <c:v>8.9942589774430424</c:v>
                </c:pt>
                <c:pt idx="76">
                  <c:v>9.042937215817723</c:v>
                </c:pt>
                <c:pt idx="77">
                  <c:v>9.022473987604803</c:v>
                </c:pt>
                <c:pt idx="78">
                  <c:v>9.0012587676102438</c:v>
                </c:pt>
                <c:pt idx="79">
                  <c:v>8.9800275329759103</c:v>
                </c:pt>
                <c:pt idx="80">
                  <c:v>8.9588401645288513</c:v>
                </c:pt>
                <c:pt idx="81">
                  <c:v>8.9660446635699564</c:v>
                </c:pt>
                <c:pt idx="82">
                  <c:v>9.0201114800909004</c:v>
                </c:pt>
                <c:pt idx="83">
                  <c:v>9.0862707422334488</c:v>
                </c:pt>
                <c:pt idx="84">
                  <c:v>9.1594604312454688</c:v>
                </c:pt>
                <c:pt idx="85">
                  <c:v>9.2367296756727484</c:v>
                </c:pt>
                <c:pt idx="86">
                  <c:v>9.3163043319416197</c:v>
                </c:pt>
                <c:pt idx="87">
                  <c:v>9.3970981897008894</c:v>
                </c:pt>
                <c:pt idx="88">
                  <c:v>9.4784518635642598</c:v>
                </c:pt>
                <c:pt idx="89">
                  <c:v>9.5599503654744513</c:v>
                </c:pt>
                <c:pt idx="90">
                  <c:v>9.6413353723286939</c:v>
                </c:pt>
                <c:pt idx="91">
                  <c:v>9.7224502191725506</c:v>
                </c:pt>
                <c:pt idx="92">
                  <c:v>9.8031960330124281</c:v>
                </c:pt>
                <c:pt idx="93">
                  <c:v>9.8835087552891903</c:v>
                </c:pt>
                <c:pt idx="94">
                  <c:v>9.9633549641459034</c:v>
                </c:pt>
                <c:pt idx="95">
                  <c:v>10.042708896901097</c:v>
                </c:pt>
                <c:pt idx="96">
                  <c:v>10.121558716647153</c:v>
                </c:pt>
                <c:pt idx="97">
                  <c:v>10.199899549363238</c:v>
                </c:pt>
                <c:pt idx="98">
                  <c:v>10.277723735873785</c:v>
                </c:pt>
                <c:pt idx="99">
                  <c:v>10.355031276178831</c:v>
                </c:pt>
                <c:pt idx="100">
                  <c:v>10.43182565172182</c:v>
                </c:pt>
                <c:pt idx="101">
                  <c:v>10.508105469925296</c:v>
                </c:pt>
                <c:pt idx="102">
                  <c:v>10.583872123366715</c:v>
                </c:pt>
                <c:pt idx="103">
                  <c:v>10.659127700912105</c:v>
                </c:pt>
                <c:pt idx="104">
                  <c:v>10.733872898850175</c:v>
                </c:pt>
                <c:pt idx="105">
                  <c:v>10.808116072645131</c:v>
                </c:pt>
                <c:pt idx="106">
                  <c:v>10.881854437142238</c:v>
                </c:pt>
                <c:pt idx="107">
                  <c:v>10.955093562651001</c:v>
                </c:pt>
                <c:pt idx="108">
                  <c:v>11.027833449171423</c:v>
                </c:pt>
                <c:pt idx="109">
                  <c:v>11.100076881858202</c:v>
                </c:pt>
                <c:pt idx="110">
                  <c:v>11.171829431020882</c:v>
                </c:pt>
                <c:pt idx="111">
                  <c:v>11.243091096659462</c:v>
                </c:pt>
                <c:pt idx="112">
                  <c:v>11.313866056506065</c:v>
                </c:pt>
                <c:pt idx="113">
                  <c:v>11.384157792004098</c:v>
                </c:pt>
                <c:pt idx="114">
                  <c:v>11.453966303153562</c:v>
                </c:pt>
                <c:pt idx="115">
                  <c:v>11.523296463975292</c:v>
                </c:pt>
                <c:pt idx="116">
                  <c:v>11.592148274469249</c:v>
                </c:pt>
                <c:pt idx="117">
                  <c:v>11.660528001233651</c:v>
                </c:pt>
                <c:pt idx="118">
                  <c:v>11.728438429423237</c:v>
                </c:pt>
                <c:pt idx="119">
                  <c:v>11.795875381305844</c:v>
                </c:pt>
                <c:pt idx="120">
                  <c:v>11.862851390077875</c:v>
                </c:pt>
                <c:pt idx="121">
                  <c:v>11.92936088542986</c:v>
                </c:pt>
                <c:pt idx="122">
                  <c:v>11.995410830248618</c:v>
                </c:pt>
                <c:pt idx="123">
                  <c:v>12.060998439379413</c:v>
                </c:pt>
                <c:pt idx="124">
                  <c:v>12.126136246018611</c:v>
                </c:pt>
                <c:pt idx="125">
                  <c:v>12.19081867985674</c:v>
                </c:pt>
                <c:pt idx="126">
                  <c:v>12.255052703780617</c:v>
                </c:pt>
                <c:pt idx="127">
                  <c:v>12.3188216068618</c:v>
                </c:pt>
                <c:pt idx="128">
                  <c:v>12.366819571189609</c:v>
                </c:pt>
                <c:pt idx="129">
                  <c:v>12.330800557427493</c:v>
                </c:pt>
                <c:pt idx="130">
                  <c:v>12.226819590112985</c:v>
                </c:pt>
                <c:pt idx="131">
                  <c:v>12.086797327798404</c:v>
                </c:pt>
                <c:pt idx="132">
                  <c:v>11.929863605861648</c:v>
                </c:pt>
                <c:pt idx="133">
                  <c:v>11.772794803919661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1B-4C50-91FB-63CE5E78710F}"/>
            </c:ext>
          </c:extLst>
        </c:ser>
        <c:ser>
          <c:idx val="8"/>
          <c:order val="8"/>
          <c:tx>
            <c:strRef>
              <c:f>'T=1'!$J$1</c:f>
              <c:strCache>
                <c:ptCount val="1"/>
                <c:pt idx="0">
                  <c:v>P/m [W/kg]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'T=1'!$A$2:$A$135</c:f>
              <c:numCache>
                <c:formatCode>General</c:formatCode>
                <c:ptCount val="13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40.795999999999999</c:v>
                </c:pt>
                <c:pt idx="103">
                  <c:v>41.195999999999998</c:v>
                </c:pt>
                <c:pt idx="104">
                  <c:v>41.595999999999997</c:v>
                </c:pt>
                <c:pt idx="105">
                  <c:v>41.996000000000002</c:v>
                </c:pt>
                <c:pt idx="106">
                  <c:v>42.371000000000002</c:v>
                </c:pt>
                <c:pt idx="107">
                  <c:v>42.771000000000001</c:v>
                </c:pt>
                <c:pt idx="108">
                  <c:v>43.170999999999999</c:v>
                </c:pt>
                <c:pt idx="109">
                  <c:v>43.566000000000003</c:v>
                </c:pt>
                <c:pt idx="110">
                  <c:v>43.963000000000001</c:v>
                </c:pt>
                <c:pt idx="111">
                  <c:v>44.362000000000002</c:v>
                </c:pt>
                <c:pt idx="112">
                  <c:v>44.762</c:v>
                </c:pt>
                <c:pt idx="113">
                  <c:v>45.161999999999999</c:v>
                </c:pt>
                <c:pt idx="114">
                  <c:v>45.561999999999998</c:v>
                </c:pt>
                <c:pt idx="115">
                  <c:v>45.941000000000003</c:v>
                </c:pt>
                <c:pt idx="116">
                  <c:v>46.341000000000001</c:v>
                </c:pt>
                <c:pt idx="117">
                  <c:v>46.722999999999999</c:v>
                </c:pt>
                <c:pt idx="118">
                  <c:v>47.116</c:v>
                </c:pt>
                <c:pt idx="119">
                  <c:v>47.509</c:v>
                </c:pt>
                <c:pt idx="120">
                  <c:v>47.908999999999999</c:v>
                </c:pt>
                <c:pt idx="121">
                  <c:v>48.290999999999997</c:v>
                </c:pt>
                <c:pt idx="122">
                  <c:v>48.688000000000002</c:v>
                </c:pt>
                <c:pt idx="123">
                  <c:v>49.088000000000001</c:v>
                </c:pt>
                <c:pt idx="124">
                  <c:v>49.456000000000003</c:v>
                </c:pt>
                <c:pt idx="125">
                  <c:v>49.835999999999999</c:v>
                </c:pt>
                <c:pt idx="126">
                  <c:v>50.204000000000001</c:v>
                </c:pt>
                <c:pt idx="127">
                  <c:v>50.594000000000001</c:v>
                </c:pt>
                <c:pt idx="128">
                  <c:v>50.975000000000001</c:v>
                </c:pt>
                <c:pt idx="129">
                  <c:v>51.366</c:v>
                </c:pt>
                <c:pt idx="130">
                  <c:v>51.765999999999998</c:v>
                </c:pt>
                <c:pt idx="131">
                  <c:v>52.165999999999997</c:v>
                </c:pt>
                <c:pt idx="132">
                  <c:v>52.533000000000001</c:v>
                </c:pt>
                <c:pt idx="133">
                  <c:v>52.933</c:v>
                </c:pt>
              </c:numCache>
            </c:numRef>
          </c:xVal>
          <c:yVal>
            <c:numRef>
              <c:f>'T=1'!$J$2:$J$135</c:f>
              <c:numCache>
                <c:formatCode>General</c:formatCode>
                <c:ptCount val="134"/>
                <c:pt idx="0">
                  <c:v>0.14964111792989579</c:v>
                </c:pt>
                <c:pt idx="1">
                  <c:v>3.9799452523837506</c:v>
                </c:pt>
                <c:pt idx="2">
                  <c:v>5.4006499290128449</c:v>
                </c:pt>
                <c:pt idx="3">
                  <c:v>6.7237616539028711</c:v>
                </c:pt>
                <c:pt idx="4">
                  <c:v>8.2752961750260408</c:v>
                </c:pt>
                <c:pt idx="5">
                  <c:v>10.002123055449225</c:v>
                </c:pt>
                <c:pt idx="6">
                  <c:v>11.868452108156717</c:v>
                </c:pt>
                <c:pt idx="7">
                  <c:v>13.856079182499315</c:v>
                </c:pt>
                <c:pt idx="8">
                  <c:v>15.974665886647553</c:v>
                </c:pt>
                <c:pt idx="9">
                  <c:v>18.159930366029197</c:v>
                </c:pt>
                <c:pt idx="10">
                  <c:v>20.441887437906026</c:v>
                </c:pt>
                <c:pt idx="11">
                  <c:v>22.798867401943998</c:v>
                </c:pt>
                <c:pt idx="12">
                  <c:v>25.224572496648197</c:v>
                </c:pt>
                <c:pt idx="13">
                  <c:v>27.713170835700996</c:v>
                </c:pt>
                <c:pt idx="14">
                  <c:v>30.258498098182972</c:v>
                </c:pt>
                <c:pt idx="15">
                  <c:v>32.87146859419228</c:v>
                </c:pt>
                <c:pt idx="16">
                  <c:v>25.248737995094338</c:v>
                </c:pt>
                <c:pt idx="17">
                  <c:v>25.053076785296469</c:v>
                </c:pt>
                <c:pt idx="18">
                  <c:v>24.788199493733245</c:v>
                </c:pt>
                <c:pt idx="19">
                  <c:v>24.574947600363465</c:v>
                </c:pt>
                <c:pt idx="20">
                  <c:v>24.414683845407268</c:v>
                </c:pt>
                <c:pt idx="21">
                  <c:v>47.000266258737909</c:v>
                </c:pt>
                <c:pt idx="22">
                  <c:v>50.902960645306727</c:v>
                </c:pt>
                <c:pt idx="23">
                  <c:v>54.676475690854659</c:v>
                </c:pt>
                <c:pt idx="24">
                  <c:v>58.391025318558221</c:v>
                </c:pt>
                <c:pt idx="25">
                  <c:v>62.129996650491776</c:v>
                </c:pt>
                <c:pt idx="26">
                  <c:v>65.938389958170006</c:v>
                </c:pt>
                <c:pt idx="27">
                  <c:v>69.830740036120247</c:v>
                </c:pt>
                <c:pt idx="28">
                  <c:v>73.807984568430896</c:v>
                </c:pt>
                <c:pt idx="29">
                  <c:v>77.865057223099839</c:v>
                </c:pt>
                <c:pt idx="30">
                  <c:v>81.99446420199277</c:v>
                </c:pt>
                <c:pt idx="31">
                  <c:v>86.189915257531766</c:v>
                </c:pt>
                <c:pt idx="32">
                  <c:v>90.444182017495763</c:v>
                </c:pt>
                <c:pt idx="33">
                  <c:v>94.752777882261483</c:v>
                </c:pt>
                <c:pt idx="34">
                  <c:v>99.109508876455209</c:v>
                </c:pt>
                <c:pt idx="35">
                  <c:v>103.50965086015081</c:v>
                </c:pt>
                <c:pt idx="36">
                  <c:v>91.889150147273085</c:v>
                </c:pt>
                <c:pt idx="37">
                  <c:v>91.619488338103437</c:v>
                </c:pt>
                <c:pt idx="38">
                  <c:v>90.742433399587881</c:v>
                </c:pt>
                <c:pt idx="39">
                  <c:v>89.938934196129409</c:v>
                </c:pt>
                <c:pt idx="40">
                  <c:v>89.318780807652587</c:v>
                </c:pt>
                <c:pt idx="41">
                  <c:v>105.47531114607777</c:v>
                </c:pt>
                <c:pt idx="42">
                  <c:v>112.98829189219654</c:v>
                </c:pt>
                <c:pt idx="43">
                  <c:v>117.14653716119368</c:v>
                </c:pt>
                <c:pt idx="44">
                  <c:v>121.42412943207719</c:v>
                </c:pt>
                <c:pt idx="45">
                  <c:v>125.80308567114585</c:v>
                </c:pt>
                <c:pt idx="46">
                  <c:v>130.25495437174629</c:v>
                </c:pt>
                <c:pt idx="47">
                  <c:v>134.7643834185491</c:v>
                </c:pt>
                <c:pt idx="48">
                  <c:v>139.32186876931638</c:v>
                </c:pt>
                <c:pt idx="49">
                  <c:v>143.91941320828903</c:v>
                </c:pt>
                <c:pt idx="50">
                  <c:v>148.55351142118587</c:v>
                </c:pt>
                <c:pt idx="51">
                  <c:v>153.21961133800616</c:v>
                </c:pt>
                <c:pt idx="52">
                  <c:v>157.91438928585697</c:v>
                </c:pt>
                <c:pt idx="53">
                  <c:v>162.63748891088684</c:v>
                </c:pt>
                <c:pt idx="54">
                  <c:v>167.38383076141298</c:v>
                </c:pt>
                <c:pt idx="55">
                  <c:v>172.15259498945383</c:v>
                </c:pt>
                <c:pt idx="56">
                  <c:v>163.32674599665432</c:v>
                </c:pt>
                <c:pt idx="57">
                  <c:v>161.23060000550055</c:v>
                </c:pt>
                <c:pt idx="58">
                  <c:v>159.94471304874665</c:v>
                </c:pt>
                <c:pt idx="59">
                  <c:v>158.60057859172886</c:v>
                </c:pt>
                <c:pt idx="60">
                  <c:v>157.52301090978065</c:v>
                </c:pt>
                <c:pt idx="61">
                  <c:v>169.09326300799279</c:v>
                </c:pt>
                <c:pt idx="62">
                  <c:v>181.2165573570008</c:v>
                </c:pt>
                <c:pt idx="63">
                  <c:v>184.9004783210388</c:v>
                </c:pt>
                <c:pt idx="64">
                  <c:v>188.79954217414843</c:v>
                </c:pt>
                <c:pt idx="65">
                  <c:v>192.89671125145838</c:v>
                </c:pt>
                <c:pt idx="66">
                  <c:v>197.11936731382139</c:v>
                </c:pt>
                <c:pt idx="67">
                  <c:v>201.42084785577219</c:v>
                </c:pt>
                <c:pt idx="68">
                  <c:v>205.77431620809</c:v>
                </c:pt>
                <c:pt idx="69">
                  <c:v>210.16660095992239</c:v>
                </c:pt>
                <c:pt idx="70">
                  <c:v>214.58714514566651</c:v>
                </c:pt>
                <c:pt idx="71">
                  <c:v>219.03233901767001</c:v>
                </c:pt>
                <c:pt idx="72">
                  <c:v>223.49517955666903</c:v>
                </c:pt>
                <c:pt idx="73">
                  <c:v>227.97536144670477</c:v>
                </c:pt>
                <c:pt idx="74">
                  <c:v>232.46891091971358</c:v>
                </c:pt>
                <c:pt idx="75">
                  <c:v>236.97591220464986</c:v>
                </c:pt>
                <c:pt idx="76">
                  <c:v>232.33388274254872</c:v>
                </c:pt>
                <c:pt idx="77">
                  <c:v>228.50847179456142</c:v>
                </c:pt>
                <c:pt idx="78">
                  <c:v>227.11586476187071</c:v>
                </c:pt>
                <c:pt idx="79">
                  <c:v>225.31772672006625</c:v>
                </c:pt>
                <c:pt idx="80">
                  <c:v>223.81684511321387</c:v>
                </c:pt>
                <c:pt idx="81">
                  <c:v>221.5076779563515</c:v>
                </c:pt>
                <c:pt idx="82">
                  <c:v>232.24984170966235</c:v>
                </c:pt>
                <c:pt idx="83">
                  <c:v>237.69498825516976</c:v>
                </c:pt>
                <c:pt idx="84">
                  <c:v>242.57603399243433</c:v>
                </c:pt>
                <c:pt idx="85">
                  <c:v>247.21354346712351</c:v>
                </c:pt>
                <c:pt idx="86">
                  <c:v>251.72640264078208</c:v>
                </c:pt>
                <c:pt idx="87">
                  <c:v>256.17529509677865</c:v>
                </c:pt>
                <c:pt idx="88">
                  <c:v>260.58697775052588</c:v>
                </c:pt>
                <c:pt idx="89">
                  <c:v>264.97782933092128</c:v>
                </c:pt>
                <c:pt idx="90">
                  <c:v>269.35765016435238</c:v>
                </c:pt>
                <c:pt idx="91">
                  <c:v>273.73289820743889</c:v>
                </c:pt>
                <c:pt idx="92">
                  <c:v>278.10492117051956</c:v>
                </c:pt>
                <c:pt idx="93">
                  <c:v>282.47771143457538</c:v>
                </c:pt>
                <c:pt idx="94">
                  <c:v>286.8498751192613</c:v>
                </c:pt>
                <c:pt idx="95">
                  <c:v>291.22667047132222</c:v>
                </c:pt>
                <c:pt idx="96">
                  <c:v>295.60255768670351</c:v>
                </c:pt>
                <c:pt idx="97">
                  <c:v>299.9819172562793</c:v>
                </c:pt>
                <c:pt idx="98">
                  <c:v>304.36341875360881</c:v>
                </c:pt>
                <c:pt idx="99">
                  <c:v>308.74398885442275</c:v>
                </c:pt>
                <c:pt idx="100">
                  <c:v>313.12855795099881</c:v>
                </c:pt>
                <c:pt idx="101">
                  <c:v>317.5123645129089</c:v>
                </c:pt>
                <c:pt idx="102">
                  <c:v>322.05352613745623</c:v>
                </c:pt>
                <c:pt idx="103">
                  <c:v>326.28050356133861</c:v>
                </c:pt>
                <c:pt idx="104">
                  <c:v>330.66432065331554</c:v>
                </c:pt>
                <c:pt idx="105">
                  <c:v>335.04654180544651</c:v>
                </c:pt>
                <c:pt idx="106">
                  <c:v>340.45026382528175</c:v>
                </c:pt>
                <c:pt idx="107">
                  <c:v>343.80670229976624</c:v>
                </c:pt>
                <c:pt idx="108">
                  <c:v>348.18640144589244</c:v>
                </c:pt>
                <c:pt idx="109">
                  <c:v>352.74639659918085</c:v>
                </c:pt>
                <c:pt idx="110">
                  <c:v>357.03109251142746</c:v>
                </c:pt>
                <c:pt idx="111">
                  <c:v>361.32093968636883</c:v>
                </c:pt>
                <c:pt idx="112">
                  <c:v>365.66253280379976</c:v>
                </c:pt>
                <c:pt idx="113">
                  <c:v>370.02358385051434</c:v>
                </c:pt>
                <c:pt idx="114">
                  <c:v>374.37953502426734</c:v>
                </c:pt>
                <c:pt idx="115">
                  <c:v>379.55580826882397</c:v>
                </c:pt>
                <c:pt idx="116">
                  <c:v>383.07604548046527</c:v>
                </c:pt>
                <c:pt idx="117">
                  <c:v>388.11254834020451</c:v>
                </c:pt>
                <c:pt idx="118">
                  <c:v>392.02288818316498</c:v>
                </c:pt>
                <c:pt idx="119">
                  <c:v>396.34309727352797</c:v>
                </c:pt>
                <c:pt idx="120">
                  <c:v>400.40047135365336</c:v>
                </c:pt>
                <c:pt idx="121">
                  <c:v>405.43105261336677</c:v>
                </c:pt>
                <c:pt idx="122">
                  <c:v>409.13247691900114</c:v>
                </c:pt>
                <c:pt idx="123">
                  <c:v>413.320848720833</c:v>
                </c:pt>
                <c:pt idx="124">
                  <c:v>418.9180845496175</c:v>
                </c:pt>
                <c:pt idx="125">
                  <c:v>422.68922936525428</c:v>
                </c:pt>
                <c:pt idx="126">
                  <c:v>427.46804042470654</c:v>
                </c:pt>
                <c:pt idx="127">
                  <c:v>430.80820047422031</c:v>
                </c:pt>
                <c:pt idx="128">
                  <c:v>430.68354620163518</c:v>
                </c:pt>
                <c:pt idx="129">
                  <c:v>427.11024770710452</c:v>
                </c:pt>
                <c:pt idx="130">
                  <c:v>435.84419188157335</c:v>
                </c:pt>
                <c:pt idx="131">
                  <c:v>433.84631968279206</c:v>
                </c:pt>
                <c:pt idx="132">
                  <c:v>445.29603376605928</c:v>
                </c:pt>
                <c:pt idx="133">
                  <c:v>414.41750810192315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1B-4C50-91FB-63CE5E787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3983"/>
        <c:axId val="2492443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'T=1'!$B$1</c15:sqref>
                        </c15:formulaRef>
                      </c:ext>
                    </c:extLst>
                    <c:strCache>
                      <c:ptCount val="1"/>
                      <c:pt idx="0">
                        <c:v>Abs. time [ms]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'T=1'!$A$2:$A$135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  <c:pt idx="26">
                        <c:v>10.4</c:v>
                      </c:pt>
                      <c:pt idx="27">
                        <c:v>10.8</c:v>
                      </c:pt>
                      <c:pt idx="28">
                        <c:v>11.2</c:v>
                      </c:pt>
                      <c:pt idx="29">
                        <c:v>11.6</c:v>
                      </c:pt>
                      <c:pt idx="30">
                        <c:v>12</c:v>
                      </c:pt>
                      <c:pt idx="31">
                        <c:v>12.4</c:v>
                      </c:pt>
                      <c:pt idx="32">
                        <c:v>12.8</c:v>
                      </c:pt>
                      <c:pt idx="33">
                        <c:v>13.2</c:v>
                      </c:pt>
                      <c:pt idx="34">
                        <c:v>13.6</c:v>
                      </c:pt>
                      <c:pt idx="35">
                        <c:v>14</c:v>
                      </c:pt>
                      <c:pt idx="36">
                        <c:v>14.4</c:v>
                      </c:pt>
                      <c:pt idx="37">
                        <c:v>14.8</c:v>
                      </c:pt>
                      <c:pt idx="38">
                        <c:v>15.2</c:v>
                      </c:pt>
                      <c:pt idx="39">
                        <c:v>15.6</c:v>
                      </c:pt>
                      <c:pt idx="40">
                        <c:v>16</c:v>
                      </c:pt>
                      <c:pt idx="41">
                        <c:v>16.399999999999999</c:v>
                      </c:pt>
                      <c:pt idx="42">
                        <c:v>16.8</c:v>
                      </c:pt>
                      <c:pt idx="43">
                        <c:v>17.2</c:v>
                      </c:pt>
                      <c:pt idx="44">
                        <c:v>17.600000000000001</c:v>
                      </c:pt>
                      <c:pt idx="45">
                        <c:v>18</c:v>
                      </c:pt>
                      <c:pt idx="46">
                        <c:v>18.399999999999999</c:v>
                      </c:pt>
                      <c:pt idx="47">
                        <c:v>18.8</c:v>
                      </c:pt>
                      <c:pt idx="48">
                        <c:v>19.2</c:v>
                      </c:pt>
                      <c:pt idx="49">
                        <c:v>19.600000000000001</c:v>
                      </c:pt>
                      <c:pt idx="50">
                        <c:v>20</c:v>
                      </c:pt>
                      <c:pt idx="51">
                        <c:v>20.399999999999999</c:v>
                      </c:pt>
                      <c:pt idx="52">
                        <c:v>20.8</c:v>
                      </c:pt>
                      <c:pt idx="53">
                        <c:v>21.2</c:v>
                      </c:pt>
                      <c:pt idx="54">
                        <c:v>21.6</c:v>
                      </c:pt>
                      <c:pt idx="55">
                        <c:v>22</c:v>
                      </c:pt>
                      <c:pt idx="56">
                        <c:v>22.4</c:v>
                      </c:pt>
                      <c:pt idx="57">
                        <c:v>22.8</c:v>
                      </c:pt>
                      <c:pt idx="58">
                        <c:v>23.2</c:v>
                      </c:pt>
                      <c:pt idx="59">
                        <c:v>23.6</c:v>
                      </c:pt>
                      <c:pt idx="60">
                        <c:v>24</c:v>
                      </c:pt>
                      <c:pt idx="61">
                        <c:v>24.4</c:v>
                      </c:pt>
                      <c:pt idx="62">
                        <c:v>24.8</c:v>
                      </c:pt>
                      <c:pt idx="63">
                        <c:v>25.2</c:v>
                      </c:pt>
                      <c:pt idx="64">
                        <c:v>25.6</c:v>
                      </c:pt>
                      <c:pt idx="65">
                        <c:v>26</c:v>
                      </c:pt>
                      <c:pt idx="66">
                        <c:v>26.4</c:v>
                      </c:pt>
                      <c:pt idx="67">
                        <c:v>26.8</c:v>
                      </c:pt>
                      <c:pt idx="68">
                        <c:v>27.2</c:v>
                      </c:pt>
                      <c:pt idx="69">
                        <c:v>27.6</c:v>
                      </c:pt>
                      <c:pt idx="70">
                        <c:v>28</c:v>
                      </c:pt>
                      <c:pt idx="71">
                        <c:v>28.4</c:v>
                      </c:pt>
                      <c:pt idx="72">
                        <c:v>28.8</c:v>
                      </c:pt>
                      <c:pt idx="73">
                        <c:v>29.2</c:v>
                      </c:pt>
                      <c:pt idx="74">
                        <c:v>29.6</c:v>
                      </c:pt>
                      <c:pt idx="75">
                        <c:v>30</c:v>
                      </c:pt>
                      <c:pt idx="76">
                        <c:v>30.4</c:v>
                      </c:pt>
                      <c:pt idx="77">
                        <c:v>30.8</c:v>
                      </c:pt>
                      <c:pt idx="78">
                        <c:v>31.2</c:v>
                      </c:pt>
                      <c:pt idx="79">
                        <c:v>31.6</c:v>
                      </c:pt>
                      <c:pt idx="80">
                        <c:v>32</c:v>
                      </c:pt>
                      <c:pt idx="81">
                        <c:v>32.4</c:v>
                      </c:pt>
                      <c:pt idx="82">
                        <c:v>32.799999999999997</c:v>
                      </c:pt>
                      <c:pt idx="83">
                        <c:v>33.200000000000003</c:v>
                      </c:pt>
                      <c:pt idx="84">
                        <c:v>33.6</c:v>
                      </c:pt>
                      <c:pt idx="85">
                        <c:v>34</c:v>
                      </c:pt>
                      <c:pt idx="86">
                        <c:v>34.4</c:v>
                      </c:pt>
                      <c:pt idx="87">
                        <c:v>34.799999999999997</c:v>
                      </c:pt>
                      <c:pt idx="88">
                        <c:v>35.200000000000003</c:v>
                      </c:pt>
                      <c:pt idx="89">
                        <c:v>35.6</c:v>
                      </c:pt>
                      <c:pt idx="90">
                        <c:v>36</c:v>
                      </c:pt>
                      <c:pt idx="91">
                        <c:v>36.4</c:v>
                      </c:pt>
                      <c:pt idx="92">
                        <c:v>36.799999999999997</c:v>
                      </c:pt>
                      <c:pt idx="93">
                        <c:v>37.200000000000003</c:v>
                      </c:pt>
                      <c:pt idx="94">
                        <c:v>37.6</c:v>
                      </c:pt>
                      <c:pt idx="95">
                        <c:v>38</c:v>
                      </c:pt>
                      <c:pt idx="96">
                        <c:v>38.4</c:v>
                      </c:pt>
                      <c:pt idx="97">
                        <c:v>38.799999999999997</c:v>
                      </c:pt>
                      <c:pt idx="98">
                        <c:v>39.200000000000003</c:v>
                      </c:pt>
                      <c:pt idx="99">
                        <c:v>39.6</c:v>
                      </c:pt>
                      <c:pt idx="100">
                        <c:v>40</c:v>
                      </c:pt>
                      <c:pt idx="101">
                        <c:v>40.4</c:v>
                      </c:pt>
                      <c:pt idx="102">
                        <c:v>40.795999999999999</c:v>
                      </c:pt>
                      <c:pt idx="103">
                        <c:v>41.195999999999998</c:v>
                      </c:pt>
                      <c:pt idx="104">
                        <c:v>41.595999999999997</c:v>
                      </c:pt>
                      <c:pt idx="105">
                        <c:v>41.996000000000002</c:v>
                      </c:pt>
                      <c:pt idx="106">
                        <c:v>42.371000000000002</c:v>
                      </c:pt>
                      <c:pt idx="107">
                        <c:v>42.771000000000001</c:v>
                      </c:pt>
                      <c:pt idx="108">
                        <c:v>43.170999999999999</c:v>
                      </c:pt>
                      <c:pt idx="109">
                        <c:v>43.566000000000003</c:v>
                      </c:pt>
                      <c:pt idx="110">
                        <c:v>43.963000000000001</c:v>
                      </c:pt>
                      <c:pt idx="111">
                        <c:v>44.362000000000002</c:v>
                      </c:pt>
                      <c:pt idx="112">
                        <c:v>44.762</c:v>
                      </c:pt>
                      <c:pt idx="113">
                        <c:v>45.161999999999999</c:v>
                      </c:pt>
                      <c:pt idx="114">
                        <c:v>45.561999999999998</c:v>
                      </c:pt>
                      <c:pt idx="115">
                        <c:v>45.941000000000003</c:v>
                      </c:pt>
                      <c:pt idx="116">
                        <c:v>46.341000000000001</c:v>
                      </c:pt>
                      <c:pt idx="117">
                        <c:v>46.722999999999999</c:v>
                      </c:pt>
                      <c:pt idx="118">
                        <c:v>47.116</c:v>
                      </c:pt>
                      <c:pt idx="119">
                        <c:v>47.509</c:v>
                      </c:pt>
                      <c:pt idx="120">
                        <c:v>47.908999999999999</c:v>
                      </c:pt>
                      <c:pt idx="121">
                        <c:v>48.290999999999997</c:v>
                      </c:pt>
                      <c:pt idx="122">
                        <c:v>48.688000000000002</c:v>
                      </c:pt>
                      <c:pt idx="123">
                        <c:v>49.088000000000001</c:v>
                      </c:pt>
                      <c:pt idx="124">
                        <c:v>49.456000000000003</c:v>
                      </c:pt>
                      <c:pt idx="125">
                        <c:v>49.835999999999999</c:v>
                      </c:pt>
                      <c:pt idx="126">
                        <c:v>50.204000000000001</c:v>
                      </c:pt>
                      <c:pt idx="127">
                        <c:v>50.594000000000001</c:v>
                      </c:pt>
                      <c:pt idx="128">
                        <c:v>50.975000000000001</c:v>
                      </c:pt>
                      <c:pt idx="129">
                        <c:v>51.366</c:v>
                      </c:pt>
                      <c:pt idx="130">
                        <c:v>51.765999999999998</c:v>
                      </c:pt>
                      <c:pt idx="131">
                        <c:v>52.165999999999997</c:v>
                      </c:pt>
                      <c:pt idx="132">
                        <c:v>52.533000000000001</c:v>
                      </c:pt>
                      <c:pt idx="133">
                        <c:v>52.933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'T=1'!$B$2:$B$135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0">
                        <c:v>13147</c:v>
                      </c:pt>
                      <c:pt idx="1">
                        <c:v>13547</c:v>
                      </c:pt>
                      <c:pt idx="2">
                        <c:v>13947</c:v>
                      </c:pt>
                      <c:pt idx="3">
                        <c:v>14347</c:v>
                      </c:pt>
                      <c:pt idx="4">
                        <c:v>14747</c:v>
                      </c:pt>
                      <c:pt idx="5">
                        <c:v>15147</c:v>
                      </c:pt>
                      <c:pt idx="6">
                        <c:v>15547</c:v>
                      </c:pt>
                      <c:pt idx="7">
                        <c:v>15947</c:v>
                      </c:pt>
                      <c:pt idx="8">
                        <c:v>16347</c:v>
                      </c:pt>
                      <c:pt idx="9">
                        <c:v>16747</c:v>
                      </c:pt>
                      <c:pt idx="10">
                        <c:v>17147</c:v>
                      </c:pt>
                      <c:pt idx="11">
                        <c:v>17547</c:v>
                      </c:pt>
                      <c:pt idx="12">
                        <c:v>17947</c:v>
                      </c:pt>
                      <c:pt idx="13">
                        <c:v>18347</c:v>
                      </c:pt>
                      <c:pt idx="14">
                        <c:v>18747</c:v>
                      </c:pt>
                      <c:pt idx="15">
                        <c:v>19147</c:v>
                      </c:pt>
                      <c:pt idx="16">
                        <c:v>19547</c:v>
                      </c:pt>
                      <c:pt idx="17">
                        <c:v>19947</c:v>
                      </c:pt>
                      <c:pt idx="18">
                        <c:v>20347</c:v>
                      </c:pt>
                      <c:pt idx="19">
                        <c:v>20747</c:v>
                      </c:pt>
                      <c:pt idx="20">
                        <c:v>21147</c:v>
                      </c:pt>
                      <c:pt idx="21">
                        <c:v>21547</c:v>
                      </c:pt>
                      <c:pt idx="22">
                        <c:v>21947</c:v>
                      </c:pt>
                      <c:pt idx="23">
                        <c:v>22347</c:v>
                      </c:pt>
                      <c:pt idx="24">
                        <c:v>22747</c:v>
                      </c:pt>
                      <c:pt idx="25">
                        <c:v>23147</c:v>
                      </c:pt>
                      <c:pt idx="26">
                        <c:v>23547</c:v>
                      </c:pt>
                      <c:pt idx="27">
                        <c:v>23947</c:v>
                      </c:pt>
                      <c:pt idx="28">
                        <c:v>24347</c:v>
                      </c:pt>
                      <c:pt idx="29">
                        <c:v>24747</c:v>
                      </c:pt>
                      <c:pt idx="30">
                        <c:v>25147</c:v>
                      </c:pt>
                      <c:pt idx="31">
                        <c:v>25547</c:v>
                      </c:pt>
                      <c:pt idx="32">
                        <c:v>25947</c:v>
                      </c:pt>
                      <c:pt idx="33">
                        <c:v>26347</c:v>
                      </c:pt>
                      <c:pt idx="34">
                        <c:v>26747</c:v>
                      </c:pt>
                      <c:pt idx="35">
                        <c:v>27147</c:v>
                      </c:pt>
                      <c:pt idx="36">
                        <c:v>27547</c:v>
                      </c:pt>
                      <c:pt idx="37">
                        <c:v>27947</c:v>
                      </c:pt>
                      <c:pt idx="38">
                        <c:v>28347</c:v>
                      </c:pt>
                      <c:pt idx="39">
                        <c:v>28747</c:v>
                      </c:pt>
                      <c:pt idx="40">
                        <c:v>29147</c:v>
                      </c:pt>
                      <c:pt idx="41">
                        <c:v>29547</c:v>
                      </c:pt>
                      <c:pt idx="42">
                        <c:v>29947</c:v>
                      </c:pt>
                      <c:pt idx="43">
                        <c:v>30347</c:v>
                      </c:pt>
                      <c:pt idx="44">
                        <c:v>30747</c:v>
                      </c:pt>
                      <c:pt idx="45">
                        <c:v>31147</c:v>
                      </c:pt>
                      <c:pt idx="46">
                        <c:v>31547</c:v>
                      </c:pt>
                      <c:pt idx="47">
                        <c:v>31947</c:v>
                      </c:pt>
                      <c:pt idx="48">
                        <c:v>32347</c:v>
                      </c:pt>
                      <c:pt idx="49">
                        <c:v>32747</c:v>
                      </c:pt>
                      <c:pt idx="50">
                        <c:v>33147</c:v>
                      </c:pt>
                      <c:pt idx="51">
                        <c:v>33547</c:v>
                      </c:pt>
                      <c:pt idx="52">
                        <c:v>33947</c:v>
                      </c:pt>
                      <c:pt idx="53">
                        <c:v>34347</c:v>
                      </c:pt>
                      <c:pt idx="54">
                        <c:v>34747</c:v>
                      </c:pt>
                      <c:pt idx="55">
                        <c:v>35147</c:v>
                      </c:pt>
                      <c:pt idx="56">
                        <c:v>35547</c:v>
                      </c:pt>
                      <c:pt idx="57">
                        <c:v>35947</c:v>
                      </c:pt>
                      <c:pt idx="58">
                        <c:v>36347</c:v>
                      </c:pt>
                      <c:pt idx="59">
                        <c:v>36747</c:v>
                      </c:pt>
                      <c:pt idx="60">
                        <c:v>37147</c:v>
                      </c:pt>
                      <c:pt idx="61">
                        <c:v>37547</c:v>
                      </c:pt>
                      <c:pt idx="62">
                        <c:v>37947</c:v>
                      </c:pt>
                      <c:pt idx="63">
                        <c:v>38347</c:v>
                      </c:pt>
                      <c:pt idx="64">
                        <c:v>38747</c:v>
                      </c:pt>
                      <c:pt idx="65">
                        <c:v>39147</c:v>
                      </c:pt>
                      <c:pt idx="66">
                        <c:v>39547</c:v>
                      </c:pt>
                      <c:pt idx="67">
                        <c:v>39947</c:v>
                      </c:pt>
                      <c:pt idx="68">
                        <c:v>40347</c:v>
                      </c:pt>
                      <c:pt idx="69">
                        <c:v>40747</c:v>
                      </c:pt>
                      <c:pt idx="70">
                        <c:v>41147</c:v>
                      </c:pt>
                      <c:pt idx="71">
                        <c:v>41547</c:v>
                      </c:pt>
                      <c:pt idx="72">
                        <c:v>41947</c:v>
                      </c:pt>
                      <c:pt idx="73">
                        <c:v>42347</c:v>
                      </c:pt>
                      <c:pt idx="74">
                        <c:v>42747</c:v>
                      </c:pt>
                      <c:pt idx="75">
                        <c:v>43147</c:v>
                      </c:pt>
                      <c:pt idx="76">
                        <c:v>43547</c:v>
                      </c:pt>
                      <c:pt idx="77">
                        <c:v>43947</c:v>
                      </c:pt>
                      <c:pt idx="78">
                        <c:v>44347</c:v>
                      </c:pt>
                      <c:pt idx="79">
                        <c:v>44747</c:v>
                      </c:pt>
                      <c:pt idx="80">
                        <c:v>45147</c:v>
                      </c:pt>
                      <c:pt idx="81">
                        <c:v>45547</c:v>
                      </c:pt>
                      <c:pt idx="82">
                        <c:v>45947</c:v>
                      </c:pt>
                      <c:pt idx="83">
                        <c:v>46347</c:v>
                      </c:pt>
                      <c:pt idx="84">
                        <c:v>46747</c:v>
                      </c:pt>
                      <c:pt idx="85">
                        <c:v>47147</c:v>
                      </c:pt>
                      <c:pt idx="86">
                        <c:v>47547</c:v>
                      </c:pt>
                      <c:pt idx="87">
                        <c:v>47947</c:v>
                      </c:pt>
                      <c:pt idx="88">
                        <c:v>48347</c:v>
                      </c:pt>
                      <c:pt idx="89">
                        <c:v>48747</c:v>
                      </c:pt>
                      <c:pt idx="90">
                        <c:v>49147</c:v>
                      </c:pt>
                      <c:pt idx="91">
                        <c:v>49547</c:v>
                      </c:pt>
                      <c:pt idx="92">
                        <c:v>49947</c:v>
                      </c:pt>
                      <c:pt idx="93">
                        <c:v>50347</c:v>
                      </c:pt>
                      <c:pt idx="94">
                        <c:v>50747</c:v>
                      </c:pt>
                      <c:pt idx="95">
                        <c:v>51147</c:v>
                      </c:pt>
                      <c:pt idx="96">
                        <c:v>51547</c:v>
                      </c:pt>
                      <c:pt idx="97">
                        <c:v>51947</c:v>
                      </c:pt>
                      <c:pt idx="98">
                        <c:v>52347</c:v>
                      </c:pt>
                      <c:pt idx="99">
                        <c:v>52747</c:v>
                      </c:pt>
                      <c:pt idx="100">
                        <c:v>53147</c:v>
                      </c:pt>
                      <c:pt idx="101">
                        <c:v>53547</c:v>
                      </c:pt>
                      <c:pt idx="102">
                        <c:v>53943</c:v>
                      </c:pt>
                      <c:pt idx="103">
                        <c:v>54343</c:v>
                      </c:pt>
                      <c:pt idx="104">
                        <c:v>54743</c:v>
                      </c:pt>
                      <c:pt idx="105">
                        <c:v>55143</c:v>
                      </c:pt>
                      <c:pt idx="106">
                        <c:v>55518</c:v>
                      </c:pt>
                      <c:pt idx="107">
                        <c:v>55918</c:v>
                      </c:pt>
                      <c:pt idx="108">
                        <c:v>56318</c:v>
                      </c:pt>
                      <c:pt idx="109">
                        <c:v>56713</c:v>
                      </c:pt>
                      <c:pt idx="110">
                        <c:v>57110</c:v>
                      </c:pt>
                      <c:pt idx="111">
                        <c:v>57509</c:v>
                      </c:pt>
                      <c:pt idx="112">
                        <c:v>57909</c:v>
                      </c:pt>
                      <c:pt idx="113">
                        <c:v>58309</c:v>
                      </c:pt>
                      <c:pt idx="114">
                        <c:v>58709</c:v>
                      </c:pt>
                      <c:pt idx="115">
                        <c:v>59088</c:v>
                      </c:pt>
                      <c:pt idx="116">
                        <c:v>59488</c:v>
                      </c:pt>
                      <c:pt idx="117">
                        <c:v>59870</c:v>
                      </c:pt>
                      <c:pt idx="118">
                        <c:v>60263</c:v>
                      </c:pt>
                      <c:pt idx="119">
                        <c:v>60656</c:v>
                      </c:pt>
                      <c:pt idx="120">
                        <c:v>61056</c:v>
                      </c:pt>
                      <c:pt idx="121">
                        <c:v>61438</c:v>
                      </c:pt>
                      <c:pt idx="122">
                        <c:v>61835</c:v>
                      </c:pt>
                      <c:pt idx="123">
                        <c:v>62235</c:v>
                      </c:pt>
                      <c:pt idx="124">
                        <c:v>62603</c:v>
                      </c:pt>
                      <c:pt idx="125">
                        <c:v>62983</c:v>
                      </c:pt>
                      <c:pt idx="126">
                        <c:v>63351</c:v>
                      </c:pt>
                      <c:pt idx="127">
                        <c:v>63741</c:v>
                      </c:pt>
                      <c:pt idx="128">
                        <c:v>64122</c:v>
                      </c:pt>
                      <c:pt idx="129">
                        <c:v>64513</c:v>
                      </c:pt>
                      <c:pt idx="130">
                        <c:v>64913</c:v>
                      </c:pt>
                      <c:pt idx="131">
                        <c:v>65313</c:v>
                      </c:pt>
                      <c:pt idx="132">
                        <c:v>65680</c:v>
                      </c:pt>
                      <c:pt idx="133">
                        <c:v>66080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D1B-4C50-91FB-63CE5E7871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'T=1'!$C$1</c15:sqref>
                        </c15:formulaRef>
                      </c:ext>
                    </c:extLst>
                    <c:strCache>
                      <c:ptCount val="1"/>
                      <c:pt idx="0">
                        <c:v>delta [deg]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'T=1'!$A$2:$A$135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  <c:pt idx="26">
                        <c:v>10.4</c:v>
                      </c:pt>
                      <c:pt idx="27">
                        <c:v>10.8</c:v>
                      </c:pt>
                      <c:pt idx="28">
                        <c:v>11.2</c:v>
                      </c:pt>
                      <c:pt idx="29">
                        <c:v>11.6</c:v>
                      </c:pt>
                      <c:pt idx="30">
                        <c:v>12</c:v>
                      </c:pt>
                      <c:pt idx="31">
                        <c:v>12.4</c:v>
                      </c:pt>
                      <c:pt idx="32">
                        <c:v>12.8</c:v>
                      </c:pt>
                      <c:pt idx="33">
                        <c:v>13.2</c:v>
                      </c:pt>
                      <c:pt idx="34">
                        <c:v>13.6</c:v>
                      </c:pt>
                      <c:pt idx="35">
                        <c:v>14</c:v>
                      </c:pt>
                      <c:pt idx="36">
                        <c:v>14.4</c:v>
                      </c:pt>
                      <c:pt idx="37">
                        <c:v>14.8</c:v>
                      </c:pt>
                      <c:pt idx="38">
                        <c:v>15.2</c:v>
                      </c:pt>
                      <c:pt idx="39">
                        <c:v>15.6</c:v>
                      </c:pt>
                      <c:pt idx="40">
                        <c:v>16</c:v>
                      </c:pt>
                      <c:pt idx="41">
                        <c:v>16.399999999999999</c:v>
                      </c:pt>
                      <c:pt idx="42">
                        <c:v>16.8</c:v>
                      </c:pt>
                      <c:pt idx="43">
                        <c:v>17.2</c:v>
                      </c:pt>
                      <c:pt idx="44">
                        <c:v>17.600000000000001</c:v>
                      </c:pt>
                      <c:pt idx="45">
                        <c:v>18</c:v>
                      </c:pt>
                      <c:pt idx="46">
                        <c:v>18.399999999999999</c:v>
                      </c:pt>
                      <c:pt idx="47">
                        <c:v>18.8</c:v>
                      </c:pt>
                      <c:pt idx="48">
                        <c:v>19.2</c:v>
                      </c:pt>
                      <c:pt idx="49">
                        <c:v>19.600000000000001</c:v>
                      </c:pt>
                      <c:pt idx="50">
                        <c:v>20</c:v>
                      </c:pt>
                      <c:pt idx="51">
                        <c:v>20.399999999999999</c:v>
                      </c:pt>
                      <c:pt idx="52">
                        <c:v>20.8</c:v>
                      </c:pt>
                      <c:pt idx="53">
                        <c:v>21.2</c:v>
                      </c:pt>
                      <c:pt idx="54">
                        <c:v>21.6</c:v>
                      </c:pt>
                      <c:pt idx="55">
                        <c:v>22</c:v>
                      </c:pt>
                      <c:pt idx="56">
                        <c:v>22.4</c:v>
                      </c:pt>
                      <c:pt idx="57">
                        <c:v>22.8</c:v>
                      </c:pt>
                      <c:pt idx="58">
                        <c:v>23.2</c:v>
                      </c:pt>
                      <c:pt idx="59">
                        <c:v>23.6</c:v>
                      </c:pt>
                      <c:pt idx="60">
                        <c:v>24</c:v>
                      </c:pt>
                      <c:pt idx="61">
                        <c:v>24.4</c:v>
                      </c:pt>
                      <c:pt idx="62">
                        <c:v>24.8</c:v>
                      </c:pt>
                      <c:pt idx="63">
                        <c:v>25.2</c:v>
                      </c:pt>
                      <c:pt idx="64">
                        <c:v>25.6</c:v>
                      </c:pt>
                      <c:pt idx="65">
                        <c:v>26</c:v>
                      </c:pt>
                      <c:pt idx="66">
                        <c:v>26.4</c:v>
                      </c:pt>
                      <c:pt idx="67">
                        <c:v>26.8</c:v>
                      </c:pt>
                      <c:pt idx="68">
                        <c:v>27.2</c:v>
                      </c:pt>
                      <c:pt idx="69">
                        <c:v>27.6</c:v>
                      </c:pt>
                      <c:pt idx="70">
                        <c:v>28</c:v>
                      </c:pt>
                      <c:pt idx="71">
                        <c:v>28.4</c:v>
                      </c:pt>
                      <c:pt idx="72">
                        <c:v>28.8</c:v>
                      </c:pt>
                      <c:pt idx="73">
                        <c:v>29.2</c:v>
                      </c:pt>
                      <c:pt idx="74">
                        <c:v>29.6</c:v>
                      </c:pt>
                      <c:pt idx="75">
                        <c:v>30</c:v>
                      </c:pt>
                      <c:pt idx="76">
                        <c:v>30.4</c:v>
                      </c:pt>
                      <c:pt idx="77">
                        <c:v>30.8</c:v>
                      </c:pt>
                      <c:pt idx="78">
                        <c:v>31.2</c:v>
                      </c:pt>
                      <c:pt idx="79">
                        <c:v>31.6</c:v>
                      </c:pt>
                      <c:pt idx="80">
                        <c:v>32</c:v>
                      </c:pt>
                      <c:pt idx="81">
                        <c:v>32.4</c:v>
                      </c:pt>
                      <c:pt idx="82">
                        <c:v>32.799999999999997</c:v>
                      </c:pt>
                      <c:pt idx="83">
                        <c:v>33.200000000000003</c:v>
                      </c:pt>
                      <c:pt idx="84">
                        <c:v>33.6</c:v>
                      </c:pt>
                      <c:pt idx="85">
                        <c:v>34</c:v>
                      </c:pt>
                      <c:pt idx="86">
                        <c:v>34.4</c:v>
                      </c:pt>
                      <c:pt idx="87">
                        <c:v>34.799999999999997</c:v>
                      </c:pt>
                      <c:pt idx="88">
                        <c:v>35.200000000000003</c:v>
                      </c:pt>
                      <c:pt idx="89">
                        <c:v>35.6</c:v>
                      </c:pt>
                      <c:pt idx="90">
                        <c:v>36</c:v>
                      </c:pt>
                      <c:pt idx="91">
                        <c:v>36.4</c:v>
                      </c:pt>
                      <c:pt idx="92">
                        <c:v>36.799999999999997</c:v>
                      </c:pt>
                      <c:pt idx="93">
                        <c:v>37.200000000000003</c:v>
                      </c:pt>
                      <c:pt idx="94">
                        <c:v>37.6</c:v>
                      </c:pt>
                      <c:pt idx="95">
                        <c:v>38</c:v>
                      </c:pt>
                      <c:pt idx="96">
                        <c:v>38.4</c:v>
                      </c:pt>
                      <c:pt idx="97">
                        <c:v>38.799999999999997</c:v>
                      </c:pt>
                      <c:pt idx="98">
                        <c:v>39.200000000000003</c:v>
                      </c:pt>
                      <c:pt idx="99">
                        <c:v>39.6</c:v>
                      </c:pt>
                      <c:pt idx="100">
                        <c:v>40</c:v>
                      </c:pt>
                      <c:pt idx="101">
                        <c:v>40.4</c:v>
                      </c:pt>
                      <c:pt idx="102">
                        <c:v>40.795999999999999</c:v>
                      </c:pt>
                      <c:pt idx="103">
                        <c:v>41.195999999999998</c:v>
                      </c:pt>
                      <c:pt idx="104">
                        <c:v>41.595999999999997</c:v>
                      </c:pt>
                      <c:pt idx="105">
                        <c:v>41.996000000000002</c:v>
                      </c:pt>
                      <c:pt idx="106">
                        <c:v>42.371000000000002</c:v>
                      </c:pt>
                      <c:pt idx="107">
                        <c:v>42.771000000000001</c:v>
                      </c:pt>
                      <c:pt idx="108">
                        <c:v>43.170999999999999</c:v>
                      </c:pt>
                      <c:pt idx="109">
                        <c:v>43.566000000000003</c:v>
                      </c:pt>
                      <c:pt idx="110">
                        <c:v>43.963000000000001</c:v>
                      </c:pt>
                      <c:pt idx="111">
                        <c:v>44.362000000000002</c:v>
                      </c:pt>
                      <c:pt idx="112">
                        <c:v>44.762</c:v>
                      </c:pt>
                      <c:pt idx="113">
                        <c:v>45.161999999999999</c:v>
                      </c:pt>
                      <c:pt idx="114">
                        <c:v>45.561999999999998</c:v>
                      </c:pt>
                      <c:pt idx="115">
                        <c:v>45.941000000000003</c:v>
                      </c:pt>
                      <c:pt idx="116">
                        <c:v>46.341000000000001</c:v>
                      </c:pt>
                      <c:pt idx="117">
                        <c:v>46.722999999999999</c:v>
                      </c:pt>
                      <c:pt idx="118">
                        <c:v>47.116</c:v>
                      </c:pt>
                      <c:pt idx="119">
                        <c:v>47.509</c:v>
                      </c:pt>
                      <c:pt idx="120">
                        <c:v>47.908999999999999</c:v>
                      </c:pt>
                      <c:pt idx="121">
                        <c:v>48.290999999999997</c:v>
                      </c:pt>
                      <c:pt idx="122">
                        <c:v>48.688000000000002</c:v>
                      </c:pt>
                      <c:pt idx="123">
                        <c:v>49.088000000000001</c:v>
                      </c:pt>
                      <c:pt idx="124">
                        <c:v>49.456000000000003</c:v>
                      </c:pt>
                      <c:pt idx="125">
                        <c:v>49.835999999999999</c:v>
                      </c:pt>
                      <c:pt idx="126">
                        <c:v>50.204000000000001</c:v>
                      </c:pt>
                      <c:pt idx="127">
                        <c:v>50.594000000000001</c:v>
                      </c:pt>
                      <c:pt idx="128">
                        <c:v>50.975000000000001</c:v>
                      </c:pt>
                      <c:pt idx="129">
                        <c:v>51.366</c:v>
                      </c:pt>
                      <c:pt idx="130">
                        <c:v>51.765999999999998</c:v>
                      </c:pt>
                      <c:pt idx="131">
                        <c:v>52.165999999999997</c:v>
                      </c:pt>
                      <c:pt idx="132">
                        <c:v>52.533000000000001</c:v>
                      </c:pt>
                      <c:pt idx="133">
                        <c:v>52.933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'T=1'!$C$2:$C$135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-1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D1B-4C50-91FB-63CE5E78710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'T=1'!$D$1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'T=1'!$A$2:$A$135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  <c:pt idx="26">
                        <c:v>10.4</c:v>
                      </c:pt>
                      <c:pt idx="27">
                        <c:v>10.8</c:v>
                      </c:pt>
                      <c:pt idx="28">
                        <c:v>11.2</c:v>
                      </c:pt>
                      <c:pt idx="29">
                        <c:v>11.6</c:v>
                      </c:pt>
                      <c:pt idx="30">
                        <c:v>12</c:v>
                      </c:pt>
                      <c:pt idx="31">
                        <c:v>12.4</c:v>
                      </c:pt>
                      <c:pt idx="32">
                        <c:v>12.8</c:v>
                      </c:pt>
                      <c:pt idx="33">
                        <c:v>13.2</c:v>
                      </c:pt>
                      <c:pt idx="34">
                        <c:v>13.6</c:v>
                      </c:pt>
                      <c:pt idx="35">
                        <c:v>14</c:v>
                      </c:pt>
                      <c:pt idx="36">
                        <c:v>14.4</c:v>
                      </c:pt>
                      <c:pt idx="37">
                        <c:v>14.8</c:v>
                      </c:pt>
                      <c:pt idx="38">
                        <c:v>15.2</c:v>
                      </c:pt>
                      <c:pt idx="39">
                        <c:v>15.6</c:v>
                      </c:pt>
                      <c:pt idx="40">
                        <c:v>16</c:v>
                      </c:pt>
                      <c:pt idx="41">
                        <c:v>16.399999999999999</c:v>
                      </c:pt>
                      <c:pt idx="42">
                        <c:v>16.8</c:v>
                      </c:pt>
                      <c:pt idx="43">
                        <c:v>17.2</c:v>
                      </c:pt>
                      <c:pt idx="44">
                        <c:v>17.600000000000001</c:v>
                      </c:pt>
                      <c:pt idx="45">
                        <c:v>18</c:v>
                      </c:pt>
                      <c:pt idx="46">
                        <c:v>18.399999999999999</c:v>
                      </c:pt>
                      <c:pt idx="47">
                        <c:v>18.8</c:v>
                      </c:pt>
                      <c:pt idx="48">
                        <c:v>19.2</c:v>
                      </c:pt>
                      <c:pt idx="49">
                        <c:v>19.600000000000001</c:v>
                      </c:pt>
                      <c:pt idx="50">
                        <c:v>20</c:v>
                      </c:pt>
                      <c:pt idx="51">
                        <c:v>20.399999999999999</c:v>
                      </c:pt>
                      <c:pt idx="52">
                        <c:v>20.8</c:v>
                      </c:pt>
                      <c:pt idx="53">
                        <c:v>21.2</c:v>
                      </c:pt>
                      <c:pt idx="54">
                        <c:v>21.6</c:v>
                      </c:pt>
                      <c:pt idx="55">
                        <c:v>22</c:v>
                      </c:pt>
                      <c:pt idx="56">
                        <c:v>22.4</c:v>
                      </c:pt>
                      <c:pt idx="57">
                        <c:v>22.8</c:v>
                      </c:pt>
                      <c:pt idx="58">
                        <c:v>23.2</c:v>
                      </c:pt>
                      <c:pt idx="59">
                        <c:v>23.6</c:v>
                      </c:pt>
                      <c:pt idx="60">
                        <c:v>24</c:v>
                      </c:pt>
                      <c:pt idx="61">
                        <c:v>24.4</c:v>
                      </c:pt>
                      <c:pt idx="62">
                        <c:v>24.8</c:v>
                      </c:pt>
                      <c:pt idx="63">
                        <c:v>25.2</c:v>
                      </c:pt>
                      <c:pt idx="64">
                        <c:v>25.6</c:v>
                      </c:pt>
                      <c:pt idx="65">
                        <c:v>26</c:v>
                      </c:pt>
                      <c:pt idx="66">
                        <c:v>26.4</c:v>
                      </c:pt>
                      <c:pt idx="67">
                        <c:v>26.8</c:v>
                      </c:pt>
                      <c:pt idx="68">
                        <c:v>27.2</c:v>
                      </c:pt>
                      <c:pt idx="69">
                        <c:v>27.6</c:v>
                      </c:pt>
                      <c:pt idx="70">
                        <c:v>28</c:v>
                      </c:pt>
                      <c:pt idx="71">
                        <c:v>28.4</c:v>
                      </c:pt>
                      <c:pt idx="72">
                        <c:v>28.8</c:v>
                      </c:pt>
                      <c:pt idx="73">
                        <c:v>29.2</c:v>
                      </c:pt>
                      <c:pt idx="74">
                        <c:v>29.6</c:v>
                      </c:pt>
                      <c:pt idx="75">
                        <c:v>30</c:v>
                      </c:pt>
                      <c:pt idx="76">
                        <c:v>30.4</c:v>
                      </c:pt>
                      <c:pt idx="77">
                        <c:v>30.8</c:v>
                      </c:pt>
                      <c:pt idx="78">
                        <c:v>31.2</c:v>
                      </c:pt>
                      <c:pt idx="79">
                        <c:v>31.6</c:v>
                      </c:pt>
                      <c:pt idx="80">
                        <c:v>32</c:v>
                      </c:pt>
                      <c:pt idx="81">
                        <c:v>32.4</c:v>
                      </c:pt>
                      <c:pt idx="82">
                        <c:v>32.799999999999997</c:v>
                      </c:pt>
                      <c:pt idx="83">
                        <c:v>33.200000000000003</c:v>
                      </c:pt>
                      <c:pt idx="84">
                        <c:v>33.6</c:v>
                      </c:pt>
                      <c:pt idx="85">
                        <c:v>34</c:v>
                      </c:pt>
                      <c:pt idx="86">
                        <c:v>34.4</c:v>
                      </c:pt>
                      <c:pt idx="87">
                        <c:v>34.799999999999997</c:v>
                      </c:pt>
                      <c:pt idx="88">
                        <c:v>35.200000000000003</c:v>
                      </c:pt>
                      <c:pt idx="89">
                        <c:v>35.6</c:v>
                      </c:pt>
                      <c:pt idx="90">
                        <c:v>36</c:v>
                      </c:pt>
                      <c:pt idx="91">
                        <c:v>36.4</c:v>
                      </c:pt>
                      <c:pt idx="92">
                        <c:v>36.799999999999997</c:v>
                      </c:pt>
                      <c:pt idx="93">
                        <c:v>37.200000000000003</c:v>
                      </c:pt>
                      <c:pt idx="94">
                        <c:v>37.6</c:v>
                      </c:pt>
                      <c:pt idx="95">
                        <c:v>38</c:v>
                      </c:pt>
                      <c:pt idx="96">
                        <c:v>38.4</c:v>
                      </c:pt>
                      <c:pt idx="97">
                        <c:v>38.799999999999997</c:v>
                      </c:pt>
                      <c:pt idx="98">
                        <c:v>39.200000000000003</c:v>
                      </c:pt>
                      <c:pt idx="99">
                        <c:v>39.6</c:v>
                      </c:pt>
                      <c:pt idx="100">
                        <c:v>40</c:v>
                      </c:pt>
                      <c:pt idx="101">
                        <c:v>40.4</c:v>
                      </c:pt>
                      <c:pt idx="102">
                        <c:v>40.795999999999999</c:v>
                      </c:pt>
                      <c:pt idx="103">
                        <c:v>41.195999999999998</c:v>
                      </c:pt>
                      <c:pt idx="104">
                        <c:v>41.595999999999997</c:v>
                      </c:pt>
                      <c:pt idx="105">
                        <c:v>41.996000000000002</c:v>
                      </c:pt>
                      <c:pt idx="106">
                        <c:v>42.371000000000002</c:v>
                      </c:pt>
                      <c:pt idx="107">
                        <c:v>42.771000000000001</c:v>
                      </c:pt>
                      <c:pt idx="108">
                        <c:v>43.170999999999999</c:v>
                      </c:pt>
                      <c:pt idx="109">
                        <c:v>43.566000000000003</c:v>
                      </c:pt>
                      <c:pt idx="110">
                        <c:v>43.963000000000001</c:v>
                      </c:pt>
                      <c:pt idx="111">
                        <c:v>44.362000000000002</c:v>
                      </c:pt>
                      <c:pt idx="112">
                        <c:v>44.762</c:v>
                      </c:pt>
                      <c:pt idx="113">
                        <c:v>45.161999999999999</c:v>
                      </c:pt>
                      <c:pt idx="114">
                        <c:v>45.561999999999998</c:v>
                      </c:pt>
                      <c:pt idx="115">
                        <c:v>45.941000000000003</c:v>
                      </c:pt>
                      <c:pt idx="116">
                        <c:v>46.341000000000001</c:v>
                      </c:pt>
                      <c:pt idx="117">
                        <c:v>46.722999999999999</c:v>
                      </c:pt>
                      <c:pt idx="118">
                        <c:v>47.116</c:v>
                      </c:pt>
                      <c:pt idx="119">
                        <c:v>47.509</c:v>
                      </c:pt>
                      <c:pt idx="120">
                        <c:v>47.908999999999999</c:v>
                      </c:pt>
                      <c:pt idx="121">
                        <c:v>48.290999999999997</c:v>
                      </c:pt>
                      <c:pt idx="122">
                        <c:v>48.688000000000002</c:v>
                      </c:pt>
                      <c:pt idx="123">
                        <c:v>49.088000000000001</c:v>
                      </c:pt>
                      <c:pt idx="124">
                        <c:v>49.456000000000003</c:v>
                      </c:pt>
                      <c:pt idx="125">
                        <c:v>49.835999999999999</c:v>
                      </c:pt>
                      <c:pt idx="126">
                        <c:v>50.204000000000001</c:v>
                      </c:pt>
                      <c:pt idx="127">
                        <c:v>50.594000000000001</c:v>
                      </c:pt>
                      <c:pt idx="128">
                        <c:v>50.975000000000001</c:v>
                      </c:pt>
                      <c:pt idx="129">
                        <c:v>51.366</c:v>
                      </c:pt>
                      <c:pt idx="130">
                        <c:v>51.765999999999998</c:v>
                      </c:pt>
                      <c:pt idx="131">
                        <c:v>52.165999999999997</c:v>
                      </c:pt>
                      <c:pt idx="132">
                        <c:v>52.533000000000001</c:v>
                      </c:pt>
                      <c:pt idx="133">
                        <c:v>52.933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'T=1'!$D$2:$D$135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D1B-4C50-91FB-63CE5E78710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'T=1'!$F$1</c15:sqref>
                        </c15:formulaRef>
                      </c:ext>
                    </c:extLst>
                    <c:strCache>
                      <c:ptCount val="1"/>
                      <c:pt idx="0">
                        <c:v>theta [deg]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'T=1'!$A$2:$A$135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0">
                        <c:v>0</c:v>
                      </c:pt>
                      <c:pt idx="1">
                        <c:v>0.4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2</c:v>
                      </c:pt>
                      <c:pt idx="6">
                        <c:v>2.4</c:v>
                      </c:pt>
                      <c:pt idx="7">
                        <c:v>2.8</c:v>
                      </c:pt>
                      <c:pt idx="8">
                        <c:v>3.2</c:v>
                      </c:pt>
                      <c:pt idx="9">
                        <c:v>3.6</c:v>
                      </c:pt>
                      <c:pt idx="10">
                        <c:v>4</c:v>
                      </c:pt>
                      <c:pt idx="11">
                        <c:v>4.4000000000000004</c:v>
                      </c:pt>
                      <c:pt idx="12">
                        <c:v>4.8</c:v>
                      </c:pt>
                      <c:pt idx="13">
                        <c:v>5.2</c:v>
                      </c:pt>
                      <c:pt idx="14">
                        <c:v>5.6</c:v>
                      </c:pt>
                      <c:pt idx="15">
                        <c:v>6</c:v>
                      </c:pt>
                      <c:pt idx="16">
                        <c:v>6.4</c:v>
                      </c:pt>
                      <c:pt idx="17">
                        <c:v>6.8</c:v>
                      </c:pt>
                      <c:pt idx="18">
                        <c:v>7.2</c:v>
                      </c:pt>
                      <c:pt idx="19">
                        <c:v>7.6</c:v>
                      </c:pt>
                      <c:pt idx="20">
                        <c:v>8</c:v>
                      </c:pt>
                      <c:pt idx="21">
                        <c:v>8.4</c:v>
                      </c:pt>
                      <c:pt idx="22">
                        <c:v>8.8000000000000007</c:v>
                      </c:pt>
                      <c:pt idx="23">
                        <c:v>9.1999999999999993</c:v>
                      </c:pt>
                      <c:pt idx="24">
                        <c:v>9.6</c:v>
                      </c:pt>
                      <c:pt idx="25">
                        <c:v>10</c:v>
                      </c:pt>
                      <c:pt idx="26">
                        <c:v>10.4</c:v>
                      </c:pt>
                      <c:pt idx="27">
                        <c:v>10.8</c:v>
                      </c:pt>
                      <c:pt idx="28">
                        <c:v>11.2</c:v>
                      </c:pt>
                      <c:pt idx="29">
                        <c:v>11.6</c:v>
                      </c:pt>
                      <c:pt idx="30">
                        <c:v>12</c:v>
                      </c:pt>
                      <c:pt idx="31">
                        <c:v>12.4</c:v>
                      </c:pt>
                      <c:pt idx="32">
                        <c:v>12.8</c:v>
                      </c:pt>
                      <c:pt idx="33">
                        <c:v>13.2</c:v>
                      </c:pt>
                      <c:pt idx="34">
                        <c:v>13.6</c:v>
                      </c:pt>
                      <c:pt idx="35">
                        <c:v>14</c:v>
                      </c:pt>
                      <c:pt idx="36">
                        <c:v>14.4</c:v>
                      </c:pt>
                      <c:pt idx="37">
                        <c:v>14.8</c:v>
                      </c:pt>
                      <c:pt idx="38">
                        <c:v>15.2</c:v>
                      </c:pt>
                      <c:pt idx="39">
                        <c:v>15.6</c:v>
                      </c:pt>
                      <c:pt idx="40">
                        <c:v>16</c:v>
                      </c:pt>
                      <c:pt idx="41">
                        <c:v>16.399999999999999</c:v>
                      </c:pt>
                      <c:pt idx="42">
                        <c:v>16.8</c:v>
                      </c:pt>
                      <c:pt idx="43">
                        <c:v>17.2</c:v>
                      </c:pt>
                      <c:pt idx="44">
                        <c:v>17.600000000000001</c:v>
                      </c:pt>
                      <c:pt idx="45">
                        <c:v>18</c:v>
                      </c:pt>
                      <c:pt idx="46">
                        <c:v>18.399999999999999</c:v>
                      </c:pt>
                      <c:pt idx="47">
                        <c:v>18.8</c:v>
                      </c:pt>
                      <c:pt idx="48">
                        <c:v>19.2</c:v>
                      </c:pt>
                      <c:pt idx="49">
                        <c:v>19.600000000000001</c:v>
                      </c:pt>
                      <c:pt idx="50">
                        <c:v>20</c:v>
                      </c:pt>
                      <c:pt idx="51">
                        <c:v>20.399999999999999</c:v>
                      </c:pt>
                      <c:pt idx="52">
                        <c:v>20.8</c:v>
                      </c:pt>
                      <c:pt idx="53">
                        <c:v>21.2</c:v>
                      </c:pt>
                      <c:pt idx="54">
                        <c:v>21.6</c:v>
                      </c:pt>
                      <c:pt idx="55">
                        <c:v>22</c:v>
                      </c:pt>
                      <c:pt idx="56">
                        <c:v>22.4</c:v>
                      </c:pt>
                      <c:pt idx="57">
                        <c:v>22.8</c:v>
                      </c:pt>
                      <c:pt idx="58">
                        <c:v>23.2</c:v>
                      </c:pt>
                      <c:pt idx="59">
                        <c:v>23.6</c:v>
                      </c:pt>
                      <c:pt idx="60">
                        <c:v>24</c:v>
                      </c:pt>
                      <c:pt idx="61">
                        <c:v>24.4</c:v>
                      </c:pt>
                      <c:pt idx="62">
                        <c:v>24.8</c:v>
                      </c:pt>
                      <c:pt idx="63">
                        <c:v>25.2</c:v>
                      </c:pt>
                      <c:pt idx="64">
                        <c:v>25.6</c:v>
                      </c:pt>
                      <c:pt idx="65">
                        <c:v>26</c:v>
                      </c:pt>
                      <c:pt idx="66">
                        <c:v>26.4</c:v>
                      </c:pt>
                      <c:pt idx="67">
                        <c:v>26.8</c:v>
                      </c:pt>
                      <c:pt idx="68">
                        <c:v>27.2</c:v>
                      </c:pt>
                      <c:pt idx="69">
                        <c:v>27.6</c:v>
                      </c:pt>
                      <c:pt idx="70">
                        <c:v>28</c:v>
                      </c:pt>
                      <c:pt idx="71">
                        <c:v>28.4</c:v>
                      </c:pt>
                      <c:pt idx="72">
                        <c:v>28.8</c:v>
                      </c:pt>
                      <c:pt idx="73">
                        <c:v>29.2</c:v>
                      </c:pt>
                      <c:pt idx="74">
                        <c:v>29.6</c:v>
                      </c:pt>
                      <c:pt idx="75">
                        <c:v>30</c:v>
                      </c:pt>
                      <c:pt idx="76">
                        <c:v>30.4</c:v>
                      </c:pt>
                      <c:pt idx="77">
                        <c:v>30.8</c:v>
                      </c:pt>
                      <c:pt idx="78">
                        <c:v>31.2</c:v>
                      </c:pt>
                      <c:pt idx="79">
                        <c:v>31.6</c:v>
                      </c:pt>
                      <c:pt idx="80">
                        <c:v>32</c:v>
                      </c:pt>
                      <c:pt idx="81">
                        <c:v>32.4</c:v>
                      </c:pt>
                      <c:pt idx="82">
                        <c:v>32.799999999999997</c:v>
                      </c:pt>
                      <c:pt idx="83">
                        <c:v>33.200000000000003</c:v>
                      </c:pt>
                      <c:pt idx="84">
                        <c:v>33.6</c:v>
                      </c:pt>
                      <c:pt idx="85">
                        <c:v>34</c:v>
                      </c:pt>
                      <c:pt idx="86">
                        <c:v>34.4</c:v>
                      </c:pt>
                      <c:pt idx="87">
                        <c:v>34.799999999999997</c:v>
                      </c:pt>
                      <c:pt idx="88">
                        <c:v>35.200000000000003</c:v>
                      </c:pt>
                      <c:pt idx="89">
                        <c:v>35.6</c:v>
                      </c:pt>
                      <c:pt idx="90">
                        <c:v>36</c:v>
                      </c:pt>
                      <c:pt idx="91">
                        <c:v>36.4</c:v>
                      </c:pt>
                      <c:pt idx="92">
                        <c:v>36.799999999999997</c:v>
                      </c:pt>
                      <c:pt idx="93">
                        <c:v>37.200000000000003</c:v>
                      </c:pt>
                      <c:pt idx="94">
                        <c:v>37.6</c:v>
                      </c:pt>
                      <c:pt idx="95">
                        <c:v>38</c:v>
                      </c:pt>
                      <c:pt idx="96">
                        <c:v>38.4</c:v>
                      </c:pt>
                      <c:pt idx="97">
                        <c:v>38.799999999999997</c:v>
                      </c:pt>
                      <c:pt idx="98">
                        <c:v>39.200000000000003</c:v>
                      </c:pt>
                      <c:pt idx="99">
                        <c:v>39.6</c:v>
                      </c:pt>
                      <c:pt idx="100">
                        <c:v>40</c:v>
                      </c:pt>
                      <c:pt idx="101">
                        <c:v>40.4</c:v>
                      </c:pt>
                      <c:pt idx="102">
                        <c:v>40.795999999999999</c:v>
                      </c:pt>
                      <c:pt idx="103">
                        <c:v>41.195999999999998</c:v>
                      </c:pt>
                      <c:pt idx="104">
                        <c:v>41.595999999999997</c:v>
                      </c:pt>
                      <c:pt idx="105">
                        <c:v>41.996000000000002</c:v>
                      </c:pt>
                      <c:pt idx="106">
                        <c:v>42.371000000000002</c:v>
                      </c:pt>
                      <c:pt idx="107">
                        <c:v>42.771000000000001</c:v>
                      </c:pt>
                      <c:pt idx="108">
                        <c:v>43.170999999999999</c:v>
                      </c:pt>
                      <c:pt idx="109">
                        <c:v>43.566000000000003</c:v>
                      </c:pt>
                      <c:pt idx="110">
                        <c:v>43.963000000000001</c:v>
                      </c:pt>
                      <c:pt idx="111">
                        <c:v>44.362000000000002</c:v>
                      </c:pt>
                      <c:pt idx="112">
                        <c:v>44.762</c:v>
                      </c:pt>
                      <c:pt idx="113">
                        <c:v>45.161999999999999</c:v>
                      </c:pt>
                      <c:pt idx="114">
                        <c:v>45.561999999999998</c:v>
                      </c:pt>
                      <c:pt idx="115">
                        <c:v>45.941000000000003</c:v>
                      </c:pt>
                      <c:pt idx="116">
                        <c:v>46.341000000000001</c:v>
                      </c:pt>
                      <c:pt idx="117">
                        <c:v>46.722999999999999</c:v>
                      </c:pt>
                      <c:pt idx="118">
                        <c:v>47.116</c:v>
                      </c:pt>
                      <c:pt idx="119">
                        <c:v>47.509</c:v>
                      </c:pt>
                      <c:pt idx="120">
                        <c:v>47.908999999999999</c:v>
                      </c:pt>
                      <c:pt idx="121">
                        <c:v>48.290999999999997</c:v>
                      </c:pt>
                      <c:pt idx="122">
                        <c:v>48.688000000000002</c:v>
                      </c:pt>
                      <c:pt idx="123">
                        <c:v>49.088000000000001</c:v>
                      </c:pt>
                      <c:pt idx="124">
                        <c:v>49.456000000000003</c:v>
                      </c:pt>
                      <c:pt idx="125">
                        <c:v>49.835999999999999</c:v>
                      </c:pt>
                      <c:pt idx="126">
                        <c:v>50.204000000000001</c:v>
                      </c:pt>
                      <c:pt idx="127">
                        <c:v>50.594000000000001</c:v>
                      </c:pt>
                      <c:pt idx="128">
                        <c:v>50.975000000000001</c:v>
                      </c:pt>
                      <c:pt idx="129">
                        <c:v>51.366</c:v>
                      </c:pt>
                      <c:pt idx="130">
                        <c:v>51.765999999999998</c:v>
                      </c:pt>
                      <c:pt idx="131">
                        <c:v>52.165999999999997</c:v>
                      </c:pt>
                      <c:pt idx="132">
                        <c:v>52.533000000000001</c:v>
                      </c:pt>
                      <c:pt idx="133">
                        <c:v>52.933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'T=1'!$F$2:$F$135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0">
                        <c:v>179.99963378906199</c:v>
                      </c:pt>
                      <c:pt idx="1">
                        <c:v>-179.99916076660099</c:v>
                      </c:pt>
                      <c:pt idx="2">
                        <c:v>-179.99806213378901</c:v>
                      </c:pt>
                      <c:pt idx="3">
                        <c:v>-179.997146606445</c:v>
                      </c:pt>
                      <c:pt idx="4">
                        <c:v>-179.99623107910099</c:v>
                      </c:pt>
                      <c:pt idx="5">
                        <c:v>-179.99523925781199</c:v>
                      </c:pt>
                      <c:pt idx="6">
                        <c:v>-179.99424743652301</c:v>
                      </c:pt>
                      <c:pt idx="7">
                        <c:v>-179.9931640625</c:v>
                      </c:pt>
                      <c:pt idx="8">
                        <c:v>-179.99206542968699</c:v>
                      </c:pt>
                      <c:pt idx="9">
                        <c:v>-179.99089050292901</c:v>
                      </c:pt>
                      <c:pt idx="10">
                        <c:v>-179.98971557617099</c:v>
                      </c:pt>
                      <c:pt idx="11">
                        <c:v>-179.98846435546801</c:v>
                      </c:pt>
                      <c:pt idx="12">
                        <c:v>-179.98718261718699</c:v>
                      </c:pt>
                      <c:pt idx="13">
                        <c:v>-179.98585510253901</c:v>
                      </c:pt>
                      <c:pt idx="14">
                        <c:v>-179.98449707031199</c:v>
                      </c:pt>
                      <c:pt idx="15">
                        <c:v>-179.98306274414</c:v>
                      </c:pt>
                      <c:pt idx="16">
                        <c:v>-179.98268127441401</c:v>
                      </c:pt>
                      <c:pt idx="17">
                        <c:v>-179.98268127441401</c:v>
                      </c:pt>
                      <c:pt idx="18">
                        <c:v>-179.98268127441401</c:v>
                      </c:pt>
                      <c:pt idx="19">
                        <c:v>-179.98268127441401</c:v>
                      </c:pt>
                      <c:pt idx="20">
                        <c:v>-179.98271179199199</c:v>
                      </c:pt>
                      <c:pt idx="21">
                        <c:v>-179.980865478515</c:v>
                      </c:pt>
                      <c:pt idx="22">
                        <c:v>-179.97784423828099</c:v>
                      </c:pt>
                      <c:pt idx="23">
                        <c:v>-179.97473144531199</c:v>
                      </c:pt>
                      <c:pt idx="24">
                        <c:v>-179.97187805175699</c:v>
                      </c:pt>
                      <c:pt idx="25">
                        <c:v>-179.96923828125</c:v>
                      </c:pt>
                      <c:pt idx="26">
                        <c:v>-179.966705322265</c:v>
                      </c:pt>
                      <c:pt idx="27">
                        <c:v>-179.96427917480401</c:v>
                      </c:pt>
                      <c:pt idx="28">
                        <c:v>-179.96186828613199</c:v>
                      </c:pt>
                      <c:pt idx="29">
                        <c:v>-179.95951843261699</c:v>
                      </c:pt>
                      <c:pt idx="30">
                        <c:v>-179.95715332031199</c:v>
                      </c:pt>
                      <c:pt idx="31">
                        <c:v>-179.954818725585</c:v>
                      </c:pt>
                      <c:pt idx="32">
                        <c:v>-179.95246887207</c:v>
                      </c:pt>
                      <c:pt idx="33">
                        <c:v>-179.950103759765</c:v>
                      </c:pt>
                      <c:pt idx="34">
                        <c:v>-179.94775390625</c:v>
                      </c:pt>
                      <c:pt idx="35">
                        <c:v>-179.94537353515599</c:v>
                      </c:pt>
                      <c:pt idx="36">
                        <c:v>-179.943756103515</c:v>
                      </c:pt>
                      <c:pt idx="37">
                        <c:v>-179.94331359863199</c:v>
                      </c:pt>
                      <c:pt idx="38">
                        <c:v>-179.94323730468699</c:v>
                      </c:pt>
                      <c:pt idx="39">
                        <c:v>-179.94323730468699</c:v>
                      </c:pt>
                      <c:pt idx="40">
                        <c:v>-179.94328308105401</c:v>
                      </c:pt>
                      <c:pt idx="41">
                        <c:v>-179.94241333007801</c:v>
                      </c:pt>
                      <c:pt idx="42">
                        <c:v>-179.94029235839801</c:v>
                      </c:pt>
                      <c:pt idx="43">
                        <c:v>-179.93780517578099</c:v>
                      </c:pt>
                      <c:pt idx="44">
                        <c:v>-179.93522644042901</c:v>
                      </c:pt>
                      <c:pt idx="45">
                        <c:v>-179.932693481445</c:v>
                      </c:pt>
                      <c:pt idx="46">
                        <c:v>-179.93013000488199</c:v>
                      </c:pt>
                      <c:pt idx="47">
                        <c:v>-179.927642822265</c:v>
                      </c:pt>
                      <c:pt idx="48">
                        <c:v>-179.92514038085901</c:v>
                      </c:pt>
                      <c:pt idx="49">
                        <c:v>-179.922607421875</c:v>
                      </c:pt>
                      <c:pt idx="50">
                        <c:v>-179.92007446289</c:v>
                      </c:pt>
                      <c:pt idx="51">
                        <c:v>-179.91754150390599</c:v>
                      </c:pt>
                      <c:pt idx="52">
                        <c:v>-179.91500854492099</c:v>
                      </c:pt>
                      <c:pt idx="53">
                        <c:v>-179.91246032714801</c:v>
                      </c:pt>
                      <c:pt idx="54">
                        <c:v>-179.90986633300699</c:v>
                      </c:pt>
                      <c:pt idx="55">
                        <c:v>-179.907302856445</c:v>
                      </c:pt>
                      <c:pt idx="56">
                        <c:v>-179.90512084960901</c:v>
                      </c:pt>
                      <c:pt idx="57">
                        <c:v>-179.90419006347599</c:v>
                      </c:pt>
                      <c:pt idx="58">
                        <c:v>-179.90391540527301</c:v>
                      </c:pt>
                      <c:pt idx="59">
                        <c:v>-179.90382385253901</c:v>
                      </c:pt>
                      <c:pt idx="60">
                        <c:v>-179.90382385253901</c:v>
                      </c:pt>
                      <c:pt idx="61">
                        <c:v>-179.9033203125</c:v>
                      </c:pt>
                      <c:pt idx="62">
                        <c:v>-179.90142822265599</c:v>
                      </c:pt>
                      <c:pt idx="63">
                        <c:v>-179.899002075195</c:v>
                      </c:pt>
                      <c:pt idx="64">
                        <c:v>-179.89640808105401</c:v>
                      </c:pt>
                      <c:pt idx="65">
                        <c:v>-179.893783569335</c:v>
                      </c:pt>
                      <c:pt idx="66">
                        <c:v>-179.89125061035099</c:v>
                      </c:pt>
                      <c:pt idx="67">
                        <c:v>-179.88871765136699</c:v>
                      </c:pt>
                      <c:pt idx="68">
                        <c:v>-179.88616943359301</c:v>
                      </c:pt>
                      <c:pt idx="69">
                        <c:v>-179.883697509765</c:v>
                      </c:pt>
                      <c:pt idx="70">
                        <c:v>-179.88121032714801</c:v>
                      </c:pt>
                      <c:pt idx="71">
                        <c:v>-179.87870788574199</c:v>
                      </c:pt>
                      <c:pt idx="72">
                        <c:v>-179.876205444335</c:v>
                      </c:pt>
                      <c:pt idx="73">
                        <c:v>-179.87365722656199</c:v>
                      </c:pt>
                      <c:pt idx="74">
                        <c:v>-179.87118530273401</c:v>
                      </c:pt>
                      <c:pt idx="75">
                        <c:v>-179.86860656738199</c:v>
                      </c:pt>
                      <c:pt idx="76">
                        <c:v>-179.86630249023401</c:v>
                      </c:pt>
                      <c:pt idx="77">
                        <c:v>-179.86505126953099</c:v>
                      </c:pt>
                      <c:pt idx="78">
                        <c:v>-179.86453247070301</c:v>
                      </c:pt>
                      <c:pt idx="79">
                        <c:v>-179.86439514160099</c:v>
                      </c:pt>
                      <c:pt idx="80">
                        <c:v>-179.864334106445</c:v>
                      </c:pt>
                      <c:pt idx="81">
                        <c:v>-179.86427307128901</c:v>
                      </c:pt>
                      <c:pt idx="82">
                        <c:v>-179.86341857910099</c:v>
                      </c:pt>
                      <c:pt idx="83">
                        <c:v>-179.862045288085</c:v>
                      </c:pt>
                      <c:pt idx="84">
                        <c:v>-179.86022949218699</c:v>
                      </c:pt>
                      <c:pt idx="85">
                        <c:v>-179.858154296875</c:v>
                      </c:pt>
                      <c:pt idx="86">
                        <c:v>-179.85592651367099</c:v>
                      </c:pt>
                      <c:pt idx="87">
                        <c:v>-179.85360717773401</c:v>
                      </c:pt>
                      <c:pt idx="88">
                        <c:v>-179.85121154785099</c:v>
                      </c:pt>
                      <c:pt idx="89">
                        <c:v>-179.84875488281199</c:v>
                      </c:pt>
                      <c:pt idx="90">
                        <c:v>-179.846267700195</c:v>
                      </c:pt>
                      <c:pt idx="91">
                        <c:v>-179.84379577636699</c:v>
                      </c:pt>
                      <c:pt idx="92">
                        <c:v>-179.84129333496</c:v>
                      </c:pt>
                      <c:pt idx="93">
                        <c:v>-179.83872985839801</c:v>
                      </c:pt>
                      <c:pt idx="94">
                        <c:v>-179.83622741699199</c:v>
                      </c:pt>
                      <c:pt idx="95">
                        <c:v>-179.83367919921801</c:v>
                      </c:pt>
                      <c:pt idx="96">
                        <c:v>-179.83114624023401</c:v>
                      </c:pt>
                      <c:pt idx="97">
                        <c:v>-179.82855224609301</c:v>
                      </c:pt>
                      <c:pt idx="98">
                        <c:v>-179.82600402832</c:v>
                      </c:pt>
                      <c:pt idx="99">
                        <c:v>-179.82345581054599</c:v>
                      </c:pt>
                      <c:pt idx="100">
                        <c:v>-179.82084655761699</c:v>
                      </c:pt>
                      <c:pt idx="101">
                        <c:v>-179.81823730468699</c:v>
                      </c:pt>
                      <c:pt idx="102">
                        <c:v>-179.81564331054599</c:v>
                      </c:pt>
                      <c:pt idx="103">
                        <c:v>-179.813064575195</c:v>
                      </c:pt>
                      <c:pt idx="104">
                        <c:v>-179.810455322265</c:v>
                      </c:pt>
                      <c:pt idx="105">
                        <c:v>-179.80781555175699</c:v>
                      </c:pt>
                      <c:pt idx="106">
                        <c:v>-179.80519104003901</c:v>
                      </c:pt>
                      <c:pt idx="107">
                        <c:v>-179.80258178710901</c:v>
                      </c:pt>
                      <c:pt idx="108">
                        <c:v>-179.79997253417901</c:v>
                      </c:pt>
                      <c:pt idx="109">
                        <c:v>-179.79728698730401</c:v>
                      </c:pt>
                      <c:pt idx="110">
                        <c:v>-179.79464721679599</c:v>
                      </c:pt>
                      <c:pt idx="111">
                        <c:v>-179.79202270507801</c:v>
                      </c:pt>
                      <c:pt idx="112">
                        <c:v>-179.78932189941401</c:v>
                      </c:pt>
                      <c:pt idx="113">
                        <c:v>-179.78668212890599</c:v>
                      </c:pt>
                      <c:pt idx="114">
                        <c:v>-179.78399658203099</c:v>
                      </c:pt>
                      <c:pt idx="115">
                        <c:v>-179.781326293945</c:v>
                      </c:pt>
                      <c:pt idx="116">
                        <c:v>-179.77862548828099</c:v>
                      </c:pt>
                      <c:pt idx="117">
                        <c:v>-179.77598571777301</c:v>
                      </c:pt>
                      <c:pt idx="118">
                        <c:v>-179.77325439453099</c:v>
                      </c:pt>
                      <c:pt idx="119">
                        <c:v>-179.77056884765599</c:v>
                      </c:pt>
                      <c:pt idx="120">
                        <c:v>-179.76788330078099</c:v>
                      </c:pt>
                      <c:pt idx="121">
                        <c:v>-179.76515197753901</c:v>
                      </c:pt>
                      <c:pt idx="122">
                        <c:v>-179.762451171875</c:v>
                      </c:pt>
                      <c:pt idx="123">
                        <c:v>-179.75973510742099</c:v>
                      </c:pt>
                      <c:pt idx="124">
                        <c:v>-179.75700378417901</c:v>
                      </c:pt>
                      <c:pt idx="125">
                        <c:v>-179.75431823730401</c:v>
                      </c:pt>
                      <c:pt idx="126">
                        <c:v>-179.75160217285099</c:v>
                      </c:pt>
                      <c:pt idx="127">
                        <c:v>-179.74885559082</c:v>
                      </c:pt>
                      <c:pt idx="128">
                        <c:v>-179.74620056152301</c:v>
                      </c:pt>
                      <c:pt idx="129">
                        <c:v>-179.74433898925699</c:v>
                      </c:pt>
                      <c:pt idx="130">
                        <c:v>-179.74395751953099</c:v>
                      </c:pt>
                      <c:pt idx="131">
                        <c:v>-179.74508666992099</c:v>
                      </c:pt>
                      <c:pt idx="132">
                        <c:v>-179.74446105957</c:v>
                      </c:pt>
                      <c:pt idx="133">
                        <c:v>-179.72477722167901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1B-4C50-91FB-63CE5E78710F}"/>
                  </c:ext>
                </c:extLst>
              </c15:ser>
            </c15:filteredScatterSeries>
          </c:ext>
        </c:extLst>
      </c:scatterChart>
      <c:valAx>
        <c:axId val="24924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44399"/>
        <c:crosses val="autoZero"/>
        <c:crossBetween val="midCat"/>
      </c:valAx>
      <c:valAx>
        <c:axId val="2492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4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'Power-speed curves'!$B$1</c:f>
              <c:strCache>
                <c:ptCount val="1"/>
                <c:pt idx="0">
                  <c:v>p [W/kg] (T = 0.25)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994919072615923"/>
                  <c:y val="-2.3248760571595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'Power-speed curves'!$A$2:$A$27</c:f>
              <c:numCache>
                <c:formatCode>General</c:formatCode>
                <c:ptCount val="26"/>
                <c:pt idx="0">
                  <c:v>0.41587385535240101</c:v>
                </c:pt>
                <c:pt idx="1">
                  <c:v>0.48998728394508301</c:v>
                </c:pt>
                <c:pt idx="2">
                  <c:v>0.55419510602951005</c:v>
                </c:pt>
                <c:pt idx="3">
                  <c:v>0.56425648927688599</c:v>
                </c:pt>
                <c:pt idx="4">
                  <c:v>0.61970162391662598</c:v>
                </c:pt>
                <c:pt idx="5">
                  <c:v>0.64654082059860196</c:v>
                </c:pt>
                <c:pt idx="6">
                  <c:v>0.68521964550018299</c:v>
                </c:pt>
                <c:pt idx="7">
                  <c:v>0.68667334318161</c:v>
                </c:pt>
                <c:pt idx="8">
                  <c:v>0.72215223312377896</c:v>
                </c:pt>
                <c:pt idx="9">
                  <c:v>0.72771823406219405</c:v>
                </c:pt>
                <c:pt idx="10">
                  <c:v>0.76054269075393599</c:v>
                </c:pt>
                <c:pt idx="11">
                  <c:v>0.76502007246017401</c:v>
                </c:pt>
                <c:pt idx="12">
                  <c:v>0.79419487714767401</c:v>
                </c:pt>
                <c:pt idx="13">
                  <c:v>0.80824553966522195</c:v>
                </c:pt>
                <c:pt idx="14">
                  <c:v>0.82197952270507801</c:v>
                </c:pt>
                <c:pt idx="15">
                  <c:v>0.85008186101913397</c:v>
                </c:pt>
                <c:pt idx="16">
                  <c:v>0.84762394428253096</c:v>
                </c:pt>
                <c:pt idx="17">
                  <c:v>0.81784534454345703</c:v>
                </c:pt>
                <c:pt idx="18">
                  <c:v>0.801899194717407</c:v>
                </c:pt>
                <c:pt idx="19">
                  <c:v>0.79444259405136097</c:v>
                </c:pt>
                <c:pt idx="20">
                  <c:v>0.79180538654327304</c:v>
                </c:pt>
                <c:pt idx="21">
                  <c:v>0.79160505533218295</c:v>
                </c:pt>
                <c:pt idx="22">
                  <c:v>0.79281383752822798</c:v>
                </c:pt>
                <c:pt idx="23">
                  <c:v>0.79456734657287598</c:v>
                </c:pt>
                <c:pt idx="24">
                  <c:v>0.79649353027343694</c:v>
                </c:pt>
                <c:pt idx="25">
                  <c:v>0.79842519760131803</c:v>
                </c:pt>
              </c:numCache>
            </c:numRef>
          </c:xVal>
          <c:yVal>
            <c:numRef>
              <c:f>'Power-speed curves'!$B$2:$B$27</c:f>
              <c:numCache>
                <c:formatCode>General</c:formatCode>
                <c:ptCount val="26"/>
                <c:pt idx="1">
                  <c:v>0.17843453484570956</c:v>
                </c:pt>
                <c:pt idx="2">
                  <c:v>0.20108036962108675</c:v>
                </c:pt>
                <c:pt idx="3">
                  <c:v>0.13043386019746461</c:v>
                </c:pt>
                <c:pt idx="4">
                  <c:v>0.22609279374366123</c:v>
                </c:pt>
                <c:pt idx="5">
                  <c:v>0.19598138684284719</c:v>
                </c:pt>
                <c:pt idx="6">
                  <c:v>0.237664161515411</c:v>
                </c:pt>
                <c:pt idx="7">
                  <c:v>0.17467846711093957</c:v>
                </c:pt>
                <c:pt idx="8">
                  <c:v>0.25443195192937157</c:v>
                </c:pt>
                <c:pt idx="9">
                  <c:v>0.20345554006825542</c:v>
                </c:pt>
                <c:pt idx="10">
                  <c:v>0.27356903881424771</c:v>
                </c:pt>
                <c:pt idx="11">
                  <c:v>0.22221909314326191</c:v>
                </c:pt>
                <c:pt idx="12">
                  <c:v>0.28818494369308378</c:v>
                </c:pt>
                <c:pt idx="13">
                  <c:v>0.26687067135160708</c:v>
                </c:pt>
                <c:pt idx="14">
                  <c:v>0.27487676160971636</c:v>
                </c:pt>
                <c:pt idx="15">
                  <c:v>0.32352771996030105</c:v>
                </c:pt>
                <c:pt idx="16">
                  <c:v>0.26749173893280087</c:v>
                </c:pt>
                <c:pt idx="17">
                  <c:v>0.30506618376523287</c:v>
                </c:pt>
                <c:pt idx="18">
                  <c:v>0.26671799811301178</c:v>
                </c:pt>
                <c:pt idx="19">
                  <c:v>0.24521084698442627</c:v>
                </c:pt>
                <c:pt idx="20">
                  <c:v>0.23409486610750163</c:v>
                </c:pt>
                <c:pt idx="21">
                  <c:v>0.22916826516871339</c:v>
                </c:pt>
                <c:pt idx="22">
                  <c:v>0.23185562106614793</c:v>
                </c:pt>
                <c:pt idx="23">
                  <c:v>0.23395768897818045</c:v>
                </c:pt>
                <c:pt idx="24">
                  <c:v>0.23542794558386423</c:v>
                </c:pt>
                <c:pt idx="25">
                  <c:v>0.23657393610228475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5-41AC-A757-3220E7661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23327"/>
        <c:axId val="1185522079"/>
      </c:scatterChart>
      <c:valAx>
        <c:axId val="11855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</a:t>
                </a:r>
                <a:r>
                  <a:rPr lang="en-CA" baseline="0"/>
                  <a:t> [m/s]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22079"/>
        <c:crosses val="autoZero"/>
        <c:crossBetween val="midCat"/>
      </c:valAx>
      <c:valAx>
        <c:axId val="1185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Specific power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'Power-speed curves'!$E$1</c:f>
              <c:strCache>
                <c:ptCount val="1"/>
                <c:pt idx="0">
                  <c:v>p [W/kg] (T = 0.5)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498862642169729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'Power-speed curves'!$D$2:$D$82</c:f>
              <c:numCache>
                <c:formatCode>General</c:formatCode>
                <c:ptCount val="81"/>
                <c:pt idx="0">
                  <c:v>0.46433156728744501</c:v>
                </c:pt>
                <c:pt idx="1">
                  <c:v>0.76989012956619196</c:v>
                </c:pt>
                <c:pt idx="2">
                  <c:v>0.982710421085357</c:v>
                </c:pt>
                <c:pt idx="3">
                  <c:v>1.16158103942871</c:v>
                </c:pt>
                <c:pt idx="4">
                  <c:v>1.32096755504608</c:v>
                </c:pt>
                <c:pt idx="5">
                  <c:v>1.5009402036666799</c:v>
                </c:pt>
                <c:pt idx="6">
                  <c:v>1.68742716312408</c:v>
                </c:pt>
                <c:pt idx="7">
                  <c:v>1.8716468811035101</c:v>
                </c:pt>
                <c:pt idx="8">
                  <c:v>2.0513944625854399</c:v>
                </c:pt>
                <c:pt idx="9">
                  <c:v>2.2256877422332701</c:v>
                </c:pt>
                <c:pt idx="10">
                  <c:v>2.3696072101593</c:v>
                </c:pt>
                <c:pt idx="11">
                  <c:v>2.4929723739624001</c:v>
                </c:pt>
                <c:pt idx="12">
                  <c:v>2.6049523353576598</c:v>
                </c:pt>
                <c:pt idx="13">
                  <c:v>2.7094380855560298</c:v>
                </c:pt>
                <c:pt idx="14">
                  <c:v>2.8081212043762198</c:v>
                </c:pt>
                <c:pt idx="15">
                  <c:v>2.90182209014892</c:v>
                </c:pt>
                <c:pt idx="16">
                  <c:v>2.9909968376159601</c:v>
                </c:pt>
                <c:pt idx="17">
                  <c:v>3.07594394683837</c:v>
                </c:pt>
                <c:pt idx="18">
                  <c:v>3.1568844318389799</c:v>
                </c:pt>
                <c:pt idx="19">
                  <c:v>3.23401546478271</c:v>
                </c:pt>
                <c:pt idx="20">
                  <c:v>3.3075141906738201</c:v>
                </c:pt>
                <c:pt idx="21">
                  <c:v>3.3775451183318999</c:v>
                </c:pt>
                <c:pt idx="22">
                  <c:v>3.4442665576934801</c:v>
                </c:pt>
                <c:pt idx="23">
                  <c:v>3.50782918930053</c:v>
                </c:pt>
                <c:pt idx="24">
                  <c:v>3.56837725639343</c:v>
                </c:pt>
                <c:pt idx="25">
                  <c:v>3.62605547904968</c:v>
                </c:pt>
                <c:pt idx="26">
                  <c:v>3.6809954643249498</c:v>
                </c:pt>
                <c:pt idx="27">
                  <c:v>3.7333238124847399</c:v>
                </c:pt>
                <c:pt idx="28">
                  <c:v>3.78316307067871</c:v>
                </c:pt>
                <c:pt idx="29">
                  <c:v>3.83063292503356</c:v>
                </c:pt>
                <c:pt idx="30">
                  <c:v>3.8758070468902499</c:v>
                </c:pt>
                <c:pt idx="31">
                  <c:v>3.9185016155242902</c:v>
                </c:pt>
                <c:pt idx="32">
                  <c:v>3.9585821628570499</c:v>
                </c:pt>
                <c:pt idx="33">
                  <c:v>3.9960882663726802</c:v>
                </c:pt>
                <c:pt idx="34">
                  <c:v>4.0311264991760201</c:v>
                </c:pt>
                <c:pt idx="35">
                  <c:v>4.0638294219970703</c:v>
                </c:pt>
                <c:pt idx="36">
                  <c:v>4.0943403244018501</c:v>
                </c:pt>
                <c:pt idx="37">
                  <c:v>4.1227993965148899</c:v>
                </c:pt>
                <c:pt idx="38">
                  <c:v>4.1493449211120597</c:v>
                </c:pt>
                <c:pt idx="39">
                  <c:v>4.1740989685058496</c:v>
                </c:pt>
                <c:pt idx="40">
                  <c:v>4.1971840858459402</c:v>
                </c:pt>
                <c:pt idx="41">
                  <c:v>4.2187123298645002</c:v>
                </c:pt>
                <c:pt idx="42">
                  <c:v>4.2387890815734801</c:v>
                </c:pt>
                <c:pt idx="43">
                  <c:v>4.2575149536132804</c:v>
                </c:pt>
                <c:pt idx="44">
                  <c:v>4.2749762535095197</c:v>
                </c:pt>
                <c:pt idx="45">
                  <c:v>4.2912583351135201</c:v>
                </c:pt>
                <c:pt idx="46">
                  <c:v>4.3064422607421804</c:v>
                </c:pt>
                <c:pt idx="47">
                  <c:v>4.3206024169921804</c:v>
                </c:pt>
                <c:pt idx="48">
                  <c:v>4.3338065147399902</c:v>
                </c:pt>
                <c:pt idx="49">
                  <c:v>4.3461189270019496</c:v>
                </c:pt>
                <c:pt idx="50">
                  <c:v>4.3576016426086399</c:v>
                </c:pt>
                <c:pt idx="51">
                  <c:v>4.3683085441589302</c:v>
                </c:pt>
                <c:pt idx="52">
                  <c:v>4.3782920837402299</c:v>
                </c:pt>
                <c:pt idx="53">
                  <c:v>4.3876018524169904</c:v>
                </c:pt>
                <c:pt idx="54">
                  <c:v>4.3962826728820801</c:v>
                </c:pt>
                <c:pt idx="55">
                  <c:v>4.4043784141540501</c:v>
                </c:pt>
                <c:pt idx="56">
                  <c:v>4.41192531585693</c:v>
                </c:pt>
                <c:pt idx="57">
                  <c:v>4.4189639091491699</c:v>
                </c:pt>
                <c:pt idx="58">
                  <c:v>4.4255275726318297</c:v>
                </c:pt>
                <c:pt idx="59">
                  <c:v>4.4316482543945304</c:v>
                </c:pt>
                <c:pt idx="60">
                  <c:v>4.4373536109924299</c:v>
                </c:pt>
                <c:pt idx="61">
                  <c:v>4.4426751136779696</c:v>
                </c:pt>
                <c:pt idx="62">
                  <c:v>4.4476375579833896</c:v>
                </c:pt>
                <c:pt idx="63">
                  <c:v>4.4522628784179599</c:v>
                </c:pt>
                <c:pt idx="64">
                  <c:v>4.4565777778625399</c:v>
                </c:pt>
                <c:pt idx="65">
                  <c:v>4.4605998992919904</c:v>
                </c:pt>
                <c:pt idx="66">
                  <c:v>4.46435070037841</c:v>
                </c:pt>
                <c:pt idx="67">
                  <c:v>4.4678468704223597</c:v>
                </c:pt>
                <c:pt idx="68">
                  <c:v>4.47110843658447</c:v>
                </c:pt>
                <c:pt idx="69">
                  <c:v>4.4741501808166504</c:v>
                </c:pt>
                <c:pt idx="70">
                  <c:v>4.4769859313964799</c:v>
                </c:pt>
                <c:pt idx="71">
                  <c:v>4.4796290397643999</c:v>
                </c:pt>
                <c:pt idx="72">
                  <c:v>4.48209381103515</c:v>
                </c:pt>
                <c:pt idx="73">
                  <c:v>4.48439168930053</c:v>
                </c:pt>
                <c:pt idx="74">
                  <c:v>4.4865341186523402</c:v>
                </c:pt>
                <c:pt idx="75">
                  <c:v>4.4885315895080504</c:v>
                </c:pt>
                <c:pt idx="76">
                  <c:v>4.4903931617736799</c:v>
                </c:pt>
                <c:pt idx="77">
                  <c:v>4.4921302795410103</c:v>
                </c:pt>
                <c:pt idx="78">
                  <c:v>4.4937515258789</c:v>
                </c:pt>
                <c:pt idx="79">
                  <c:v>4.4952616691589302</c:v>
                </c:pt>
                <c:pt idx="80">
                  <c:v>4.4966688156127903</c:v>
                </c:pt>
              </c:numCache>
            </c:numRef>
          </c:xVal>
          <c:yVal>
            <c:numRef>
              <c:f>'Power-speed curves'!$E$2:$E$82</c:f>
              <c:numCache>
                <c:formatCode>General</c:formatCode>
                <c:ptCount val="81"/>
                <c:pt idx="0">
                  <c:v>0.63054238196176238</c:v>
                </c:pt>
                <c:pt idx="1">
                  <c:v>0.80450537839181391</c:v>
                </c:pt>
                <c:pt idx="2">
                  <c:v>0.88271267641606399</c:v>
                </c:pt>
                <c:pt idx="3">
                  <c:v>1.0195320783841411</c:v>
                </c:pt>
                <c:pt idx="4">
                  <c:v>1.163370638504418</c:v>
                </c:pt>
                <c:pt idx="5">
                  <c:v>1.5122687578600884</c:v>
                </c:pt>
                <c:pt idx="6">
                  <c:v>1.8261712136743056</c:v>
                </c:pt>
                <c:pt idx="7">
                  <c:v>2.1769436860734608</c:v>
                </c:pt>
                <c:pt idx="8">
                  <c:v>2.4580678677753447</c:v>
                </c:pt>
                <c:pt idx="9">
                  <c:v>2.8110802258701688</c:v>
                </c:pt>
                <c:pt idx="10">
                  <c:v>2.9212653215413811</c:v>
                </c:pt>
                <c:pt idx="11">
                  <c:v>3.0507463760264129</c:v>
                </c:pt>
                <c:pt idx="12">
                  <c:v>3.2067050699827946</c:v>
                </c:pt>
                <c:pt idx="13">
                  <c:v>3.401543545932463</c:v>
                </c:pt>
                <c:pt idx="14">
                  <c:v>3.5931937607703843</c:v>
                </c:pt>
                <c:pt idx="15">
                  <c:v>3.7667291081469148</c:v>
                </c:pt>
                <c:pt idx="16">
                  <c:v>3.9487811019524819</c:v>
                </c:pt>
                <c:pt idx="17">
                  <c:v>4.1204685988793326</c:v>
                </c:pt>
                <c:pt idx="18">
                  <c:v>4.2881726819644594</c:v>
                </c:pt>
                <c:pt idx="19">
                  <c:v>4.4440793787396267</c:v>
                </c:pt>
                <c:pt idx="20">
                  <c:v>4.632805289039271</c:v>
                </c:pt>
                <c:pt idx="21">
                  <c:v>4.7695801177652344</c:v>
                </c:pt>
                <c:pt idx="22">
                  <c:v>4.9061179275472089</c:v>
                </c:pt>
                <c:pt idx="23">
                  <c:v>5.0795794264574337</c:v>
                </c:pt>
                <c:pt idx="24">
                  <c:v>5.1998714327910669</c:v>
                </c:pt>
                <c:pt idx="25">
                  <c:v>5.3544364294620514</c:v>
                </c:pt>
                <c:pt idx="26">
                  <c:v>5.4730839038490204</c:v>
                </c:pt>
                <c:pt idx="27">
                  <c:v>5.5900437185490599</c:v>
                </c:pt>
                <c:pt idx="28">
                  <c:v>5.72684500051166</c:v>
                </c:pt>
                <c:pt idx="29">
                  <c:v>5.821590722362914</c:v>
                </c:pt>
                <c:pt idx="30">
                  <c:v>5.9423875380481093</c:v>
                </c:pt>
                <c:pt idx="31">
                  <c:v>6.0400217483481544</c:v>
                </c:pt>
                <c:pt idx="32">
                  <c:v>6.1412504354476578</c:v>
                </c:pt>
                <c:pt idx="33">
                  <c:v>6.2184883667703659</c:v>
                </c:pt>
                <c:pt idx="34">
                  <c:v>6.3003541291077161</c:v>
                </c:pt>
                <c:pt idx="35">
                  <c:v>6.3673950067906162</c:v>
                </c:pt>
                <c:pt idx="36">
                  <c:v>6.4471857323143853</c:v>
                </c:pt>
                <c:pt idx="37">
                  <c:v>6.5033195234170851</c:v>
                </c:pt>
                <c:pt idx="38">
                  <c:v>6.5676821267507188</c:v>
                </c:pt>
                <c:pt idx="39">
                  <c:v>6.6344166450113198</c:v>
                </c:pt>
                <c:pt idx="40">
                  <c:v>6.6799227868602946</c:v>
                </c:pt>
                <c:pt idx="41">
                  <c:v>6.7348231220192698</c:v>
                </c:pt>
                <c:pt idx="42">
                  <c:v>6.7831268604190615</c:v>
                </c:pt>
                <c:pt idx="43">
                  <c:v>6.8276342905448679</c:v>
                </c:pt>
                <c:pt idx="44">
                  <c:v>6.8662764426687772</c:v>
                </c:pt>
                <c:pt idx="45">
                  <c:v>6.9087551533191718</c:v>
                </c:pt>
                <c:pt idx="46">
                  <c:v>6.9401907735598165</c:v>
                </c:pt>
                <c:pt idx="47">
                  <c:v>6.9816505531852702</c:v>
                </c:pt>
                <c:pt idx="48">
                  <c:v>7.0052559606568252</c:v>
                </c:pt>
                <c:pt idx="49">
                  <c:v>7.0395916583254925</c:v>
                </c:pt>
                <c:pt idx="50">
                  <c:v>7.0592231694674776</c:v>
                </c:pt>
                <c:pt idx="51">
                  <c:v>7.0961158040762875</c:v>
                </c:pt>
                <c:pt idx="52">
                  <c:v>7.1141859199160411</c:v>
                </c:pt>
                <c:pt idx="53">
                  <c:v>7.1350852509110965</c:v>
                </c:pt>
                <c:pt idx="54">
                  <c:v>7.1590129666868512</c:v>
                </c:pt>
                <c:pt idx="55">
                  <c:v>7.1764642242371828</c:v>
                </c:pt>
                <c:pt idx="56">
                  <c:v>7.1947835790195782</c:v>
                </c:pt>
                <c:pt idx="57">
                  <c:v>7.212576309302249</c:v>
                </c:pt>
                <c:pt idx="58">
                  <c:v>7.2245495661919081</c:v>
                </c:pt>
                <c:pt idx="59">
                  <c:v>7.2441192413369846</c:v>
                </c:pt>
                <c:pt idx="60">
                  <c:v>7.2551583845892536</c:v>
                </c:pt>
                <c:pt idx="61">
                  <c:v>7.2695319835596708</c:v>
                </c:pt>
                <c:pt idx="62">
                  <c:v>7.27925325327812</c:v>
                </c:pt>
                <c:pt idx="63">
                  <c:v>7.2931809976262905</c:v>
                </c:pt>
                <c:pt idx="64">
                  <c:v>7.300969064407969</c:v>
                </c:pt>
                <c:pt idx="65">
                  <c:v>7.3110428622700141</c:v>
                </c:pt>
                <c:pt idx="66">
                  <c:v>7.3212004246790237</c:v>
                </c:pt>
                <c:pt idx="67">
                  <c:v>7.329340324528637</c:v>
                </c:pt>
                <c:pt idx="68">
                  <c:v>7.3368794758048725</c:v>
                </c:pt>
                <c:pt idx="69">
                  <c:v>7.3439552435482147</c:v>
                </c:pt>
                <c:pt idx="70">
                  <c:v>7.350678521534344</c:v>
                </c:pt>
                <c:pt idx="71">
                  <c:v>7.3571044246741533</c:v>
                </c:pt>
                <c:pt idx="72">
                  <c:v>7.3635573225387683</c:v>
                </c:pt>
                <c:pt idx="73">
                  <c:v>7.368003470397249</c:v>
                </c:pt>
                <c:pt idx="74">
                  <c:v>7.3724844267856895</c:v>
                </c:pt>
                <c:pt idx="75">
                  <c:v>7.3790227883954014</c:v>
                </c:pt>
                <c:pt idx="76">
                  <c:v>7.3817502328053619</c:v>
                </c:pt>
                <c:pt idx="77">
                  <c:v>7.386065617309316</c:v>
                </c:pt>
                <c:pt idx="78">
                  <c:v>7.3917368010258127</c:v>
                </c:pt>
                <c:pt idx="79">
                  <c:v>7.3950535444003842</c:v>
                </c:pt>
                <c:pt idx="80">
                  <c:v>7.3980657534068728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1-4B3C-B494-FA4FD472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39039"/>
        <c:axId val="1032043615"/>
      </c:scatterChart>
      <c:valAx>
        <c:axId val="103203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43615"/>
        <c:crosses val="autoZero"/>
        <c:crossBetween val="midCat"/>
      </c:valAx>
      <c:valAx>
        <c:axId val="10320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Specific power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3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'Power-speed curves'!$H$1</c:f>
              <c:strCache>
                <c:ptCount val="1"/>
                <c:pt idx="0">
                  <c:v>p [W/kg] (T = 0.75)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4271675415573054"/>
                  <c:y val="8.2340332458442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'Power-speed curves'!$G$2:$G$131</c:f>
              <c:numCache>
                <c:formatCode>General</c:formatCode>
                <c:ptCount val="130"/>
                <c:pt idx="0">
                  <c:v>0.90821933746337802</c:v>
                </c:pt>
                <c:pt idx="1">
                  <c:v>1.5410344600677399</c:v>
                </c:pt>
                <c:pt idx="2">
                  <c:v>1.97199571132659</c:v>
                </c:pt>
                <c:pt idx="3">
                  <c:v>2.3272323608398402</c:v>
                </c:pt>
                <c:pt idx="4">
                  <c:v>2.64997363090515</c:v>
                </c:pt>
                <c:pt idx="5">
                  <c:v>2.9566650390625</c:v>
                </c:pt>
                <c:pt idx="6">
                  <c:v>3.2541406154632502</c:v>
                </c:pt>
                <c:pt idx="7">
                  <c:v>3.5449035167693999</c:v>
                </c:pt>
                <c:pt idx="8">
                  <c:v>3.8271794319152801</c:v>
                </c:pt>
                <c:pt idx="9">
                  <c:v>4.0993847846984801</c:v>
                </c:pt>
                <c:pt idx="10">
                  <c:v>4.36101818084716</c:v>
                </c:pt>
                <c:pt idx="11">
                  <c:v>4.6120419502258301</c:v>
                </c:pt>
                <c:pt idx="12">
                  <c:v>4.8526434898376403</c:v>
                </c:pt>
                <c:pt idx="13">
                  <c:v>5.0835990905761701</c:v>
                </c:pt>
                <c:pt idx="14">
                  <c:v>5.3044028282165501</c:v>
                </c:pt>
                <c:pt idx="15">
                  <c:v>5.5155272483825604</c:v>
                </c:pt>
                <c:pt idx="16">
                  <c:v>5.7170872688293404</c:v>
                </c:pt>
                <c:pt idx="17">
                  <c:v>5.9084000587463299</c:v>
                </c:pt>
                <c:pt idx="18">
                  <c:v>6.0874295234680096</c:v>
                </c:pt>
                <c:pt idx="19">
                  <c:v>6.2528362274169904</c:v>
                </c:pt>
                <c:pt idx="20">
                  <c:v>6.4101004600524902</c:v>
                </c:pt>
                <c:pt idx="21">
                  <c:v>6.5669631958007804</c:v>
                </c:pt>
                <c:pt idx="22">
                  <c:v>6.7245993614196697</c:v>
                </c:pt>
                <c:pt idx="23">
                  <c:v>6.87941217422485</c:v>
                </c:pt>
                <c:pt idx="24">
                  <c:v>7.0277042388915998</c:v>
                </c:pt>
                <c:pt idx="25">
                  <c:v>7.1681671142578098</c:v>
                </c:pt>
                <c:pt idx="26">
                  <c:v>7.3013243675231898</c:v>
                </c:pt>
                <c:pt idx="27">
                  <c:v>7.2975010871887198</c:v>
                </c:pt>
                <c:pt idx="28">
                  <c:v>7.28714752197265</c:v>
                </c:pt>
                <c:pt idx="29">
                  <c:v>7.2743930816650302</c:v>
                </c:pt>
                <c:pt idx="30">
                  <c:v>7.2613091468811</c:v>
                </c:pt>
                <c:pt idx="31">
                  <c:v>7.2482280731201101</c:v>
                </c:pt>
                <c:pt idx="32">
                  <c:v>7.8714127540588299</c:v>
                </c:pt>
                <c:pt idx="33">
                  <c:v>8.3504390716552699</c:v>
                </c:pt>
                <c:pt idx="34">
                  <c:v>8.7304639816284109</c:v>
                </c:pt>
                <c:pt idx="35">
                  <c:v>9.0448541641235298</c:v>
                </c:pt>
                <c:pt idx="36">
                  <c:v>9.3167028427124006</c:v>
                </c:pt>
                <c:pt idx="37">
                  <c:v>9.5609455108642507</c:v>
                </c:pt>
                <c:pt idx="38">
                  <c:v>9.7868566513061506</c:v>
                </c:pt>
                <c:pt idx="39">
                  <c:v>10.0000762939453</c:v>
                </c:pt>
                <c:pt idx="40">
                  <c:v>10.2040185928344</c:v>
                </c:pt>
                <c:pt idx="41">
                  <c:v>10.4007472991943</c:v>
                </c:pt>
                <c:pt idx="42">
                  <c:v>10.5915184020996</c:v>
                </c:pt>
                <c:pt idx="43">
                  <c:v>10.777117729186999</c:v>
                </c:pt>
                <c:pt idx="44">
                  <c:v>10.9580430984497</c:v>
                </c:pt>
                <c:pt idx="45">
                  <c:v>11.1346273422241</c:v>
                </c:pt>
                <c:pt idx="46">
                  <c:v>11.307099342346101</c:v>
                </c:pt>
                <c:pt idx="47">
                  <c:v>11.4756250381469</c:v>
                </c:pt>
                <c:pt idx="48">
                  <c:v>11.6403465270996</c:v>
                </c:pt>
                <c:pt idx="49">
                  <c:v>11.8013715744018</c:v>
                </c:pt>
                <c:pt idx="50">
                  <c:v>11.958799362182599</c:v>
                </c:pt>
                <c:pt idx="51">
                  <c:v>12.1127252578735</c:v>
                </c:pt>
                <c:pt idx="52">
                  <c:v>12.2632284164428</c:v>
                </c:pt>
                <c:pt idx="53">
                  <c:v>12.4103899002075</c:v>
                </c:pt>
                <c:pt idx="54">
                  <c:v>12.554292678833001</c:v>
                </c:pt>
                <c:pt idx="55">
                  <c:v>12.6950006484985</c:v>
                </c:pt>
                <c:pt idx="56">
                  <c:v>12.8325901031494</c:v>
                </c:pt>
                <c:pt idx="57">
                  <c:v>12.9671373367309</c:v>
                </c:pt>
                <c:pt idx="58">
                  <c:v>13.0987071990966</c:v>
                </c:pt>
                <c:pt idx="59">
                  <c:v>13.227367401123001</c:v>
                </c:pt>
                <c:pt idx="60">
                  <c:v>13.353181838989199</c:v>
                </c:pt>
                <c:pt idx="61">
                  <c:v>13.476219177246</c:v>
                </c:pt>
                <c:pt idx="62">
                  <c:v>13.5965366363525</c:v>
                </c:pt>
                <c:pt idx="63">
                  <c:v>13.7141962051391</c:v>
                </c:pt>
                <c:pt idx="64">
                  <c:v>13.8292589187622</c:v>
                </c:pt>
                <c:pt idx="65">
                  <c:v>13.941777229309</c:v>
                </c:pt>
                <c:pt idx="66">
                  <c:v>14.051820755004799</c:v>
                </c:pt>
                <c:pt idx="67">
                  <c:v>14.159430503845201</c:v>
                </c:pt>
                <c:pt idx="68">
                  <c:v>14.264672279357899</c:v>
                </c:pt>
                <c:pt idx="69">
                  <c:v>14.367595672607401</c:v>
                </c:pt>
                <c:pt idx="70">
                  <c:v>14.4682512283325</c:v>
                </c:pt>
                <c:pt idx="71">
                  <c:v>14.5438632965087</c:v>
                </c:pt>
                <c:pt idx="72">
                  <c:v>14.5145044326782</c:v>
                </c:pt>
                <c:pt idx="73">
                  <c:v>14.48473072052</c:v>
                </c:pt>
                <c:pt idx="74">
                  <c:v>14.4549961090087</c:v>
                </c:pt>
                <c:pt idx="75">
                  <c:v>14.4253377914428</c:v>
                </c:pt>
                <c:pt idx="76">
                  <c:v>14.436244010925201</c:v>
                </c:pt>
                <c:pt idx="77">
                  <c:v>14.629543304443301</c:v>
                </c:pt>
                <c:pt idx="78">
                  <c:v>14.799674987792899</c:v>
                </c:pt>
                <c:pt idx="79">
                  <c:v>14.955358505249</c:v>
                </c:pt>
                <c:pt idx="80">
                  <c:v>15.101534843444799</c:v>
                </c:pt>
                <c:pt idx="81">
                  <c:v>15.2411632537841</c:v>
                </c:pt>
                <c:pt idx="82">
                  <c:v>15.376044273376399</c:v>
                </c:pt>
                <c:pt idx="83">
                  <c:v>15.5072765350341</c:v>
                </c:pt>
                <c:pt idx="84">
                  <c:v>15.6355371475219</c:v>
                </c:pt>
                <c:pt idx="85">
                  <c:v>15.761247634887599</c:v>
                </c:pt>
                <c:pt idx="86">
                  <c:v>15.884671211242599</c:v>
                </c:pt>
                <c:pt idx="87">
                  <c:v>16.0059719085693</c:v>
                </c:pt>
                <c:pt idx="88">
                  <c:v>16.125278472900298</c:v>
                </c:pt>
                <c:pt idx="89">
                  <c:v>16.2426662445068</c:v>
                </c:pt>
                <c:pt idx="90">
                  <c:v>16.358190536498999</c:v>
                </c:pt>
                <c:pt idx="91">
                  <c:v>16.471904754638601</c:v>
                </c:pt>
                <c:pt idx="92">
                  <c:v>16.583845138549801</c:v>
                </c:pt>
                <c:pt idx="93">
                  <c:v>16.694047927856399</c:v>
                </c:pt>
                <c:pt idx="94">
                  <c:v>16.802543640136701</c:v>
                </c:pt>
                <c:pt idx="95">
                  <c:v>16.909353256225501</c:v>
                </c:pt>
                <c:pt idx="96">
                  <c:v>17.014520645141602</c:v>
                </c:pt>
                <c:pt idx="97">
                  <c:v>17.118062973022401</c:v>
                </c:pt>
                <c:pt idx="98">
                  <c:v>17.220005035400298</c:v>
                </c:pt>
                <c:pt idx="99">
                  <c:v>17.320371627807599</c:v>
                </c:pt>
                <c:pt idx="100">
                  <c:v>17.419189453125</c:v>
                </c:pt>
                <c:pt idx="101">
                  <c:v>17.516485214233398</c:v>
                </c:pt>
                <c:pt idx="102">
                  <c:v>17.612281799316399</c:v>
                </c:pt>
                <c:pt idx="103">
                  <c:v>17.706598281860298</c:v>
                </c:pt>
                <c:pt idx="104">
                  <c:v>17.799465179443299</c:v>
                </c:pt>
                <c:pt idx="105">
                  <c:v>17.890895843505799</c:v>
                </c:pt>
                <c:pt idx="106">
                  <c:v>17.9809169769287</c:v>
                </c:pt>
                <c:pt idx="107">
                  <c:v>18.069551467895501</c:v>
                </c:pt>
                <c:pt idx="108">
                  <c:v>18.156826019287099</c:v>
                </c:pt>
                <c:pt idx="109">
                  <c:v>18.242753982543899</c:v>
                </c:pt>
                <c:pt idx="110">
                  <c:v>18.327354431152301</c:v>
                </c:pt>
                <c:pt idx="111">
                  <c:v>18.410655975341701</c:v>
                </c:pt>
                <c:pt idx="112">
                  <c:v>18.4926738739013</c:v>
                </c:pt>
                <c:pt idx="113">
                  <c:v>18.5734252929687</c:v>
                </c:pt>
                <c:pt idx="114">
                  <c:v>18.652938842773398</c:v>
                </c:pt>
                <c:pt idx="115">
                  <c:v>18.731222152709901</c:v>
                </c:pt>
                <c:pt idx="116">
                  <c:v>18.808305740356399</c:v>
                </c:pt>
                <c:pt idx="117">
                  <c:v>18.884201049804599</c:v>
                </c:pt>
                <c:pt idx="118">
                  <c:v>18.958927154541001</c:v>
                </c:pt>
                <c:pt idx="119">
                  <c:v>19.0325012207031</c:v>
                </c:pt>
                <c:pt idx="120">
                  <c:v>19.104946136474599</c:v>
                </c:pt>
                <c:pt idx="121">
                  <c:v>19.176277160644499</c:v>
                </c:pt>
                <c:pt idx="122">
                  <c:v>19.246511459350501</c:v>
                </c:pt>
                <c:pt idx="123">
                  <c:v>19.3156623840332</c:v>
                </c:pt>
                <c:pt idx="124">
                  <c:v>19.383752822875898</c:v>
                </c:pt>
                <c:pt idx="125">
                  <c:v>19.4507961273193</c:v>
                </c:pt>
                <c:pt idx="126">
                  <c:v>19.5168857574462</c:v>
                </c:pt>
                <c:pt idx="127">
                  <c:v>19.478216171264599</c:v>
                </c:pt>
                <c:pt idx="128">
                  <c:v>19.435337066650298</c:v>
                </c:pt>
                <c:pt idx="129">
                  <c:v>19.3925247192382</c:v>
                </c:pt>
              </c:numCache>
            </c:numRef>
          </c:xVal>
          <c:yVal>
            <c:numRef>
              <c:f>'Power-speed curves'!$H$2:$H$131</c:f>
              <c:numCache>
                <c:formatCode>General</c:formatCode>
                <c:ptCount val="130"/>
                <c:pt idx="0">
                  <c:v>2.363267374277314</c:v>
                </c:pt>
                <c:pt idx="1">
                  <c:v>3.3050758909051767</c:v>
                </c:pt>
                <c:pt idx="2">
                  <c:v>3.5443309790562916</c:v>
                </c:pt>
                <c:pt idx="3">
                  <c:v>4.0439433044399733</c:v>
                </c:pt>
                <c:pt idx="4">
                  <c:v>4.7017287160771941</c:v>
                </c:pt>
                <c:pt idx="5">
                  <c:v>5.45829650713614</c:v>
                </c:pt>
                <c:pt idx="6">
                  <c:v>6.285874005081757</c:v>
                </c:pt>
                <c:pt idx="7">
                  <c:v>7.1642907153105</c:v>
                </c:pt>
                <c:pt idx="8">
                  <c:v>8.0479397167419702</c:v>
                </c:pt>
                <c:pt idx="9">
                  <c:v>8.9244800360626027</c:v>
                </c:pt>
                <c:pt idx="10">
                  <c:v>9.7953404789766676</c:v>
                </c:pt>
                <c:pt idx="11">
                  <c:v>10.659488039429618</c:v>
                </c:pt>
                <c:pt idx="12">
                  <c:v>11.515339818604584</c:v>
                </c:pt>
                <c:pt idx="13">
                  <c:v>12.369457210950818</c:v>
                </c:pt>
                <c:pt idx="14">
                  <c:v>13.199652368760892</c:v>
                </c:pt>
                <c:pt idx="15">
                  <c:v>14.016649662699157</c:v>
                </c:pt>
                <c:pt idx="16">
                  <c:v>14.812845614514991</c:v>
                </c:pt>
                <c:pt idx="17">
                  <c:v>15.569827652601251</c:v>
                </c:pt>
                <c:pt idx="18">
                  <c:v>16.252574964531181</c:v>
                </c:pt>
                <c:pt idx="19">
                  <c:v>16.858856686748588</c:v>
                </c:pt>
                <c:pt idx="20">
                  <c:v>17.520429499867998</c:v>
                </c:pt>
                <c:pt idx="21">
                  <c:v>18.318504453461404</c:v>
                </c:pt>
                <c:pt idx="22">
                  <c:v>19.158084675459012</c:v>
                </c:pt>
                <c:pt idx="23">
                  <c:v>19.939368204931373</c:v>
                </c:pt>
                <c:pt idx="24">
                  <c:v>20.635066869535663</c:v>
                </c:pt>
                <c:pt idx="25">
                  <c:v>21.274764772490048</c:v>
                </c:pt>
                <c:pt idx="26">
                  <c:v>21.891585751787623</c:v>
                </c:pt>
                <c:pt idx="27">
                  <c:v>19.636996215667452</c:v>
                </c:pt>
                <c:pt idx="28">
                  <c:v>19.647735754499905</c:v>
                </c:pt>
                <c:pt idx="29">
                  <c:v>19.58305276739431</c:v>
                </c:pt>
                <c:pt idx="30">
                  <c:v>19.500882515440566</c:v>
                </c:pt>
                <c:pt idx="31">
                  <c:v>19.422679386851332</c:v>
                </c:pt>
                <c:pt idx="32">
                  <c:v>34.903936934982859</c:v>
                </c:pt>
                <c:pt idx="33">
                  <c:v>35.480497451752484</c:v>
                </c:pt>
                <c:pt idx="34">
                  <c:v>36.126161302959211</c:v>
                </c:pt>
                <c:pt idx="35">
                  <c:v>36.974269838468857</c:v>
                </c:pt>
                <c:pt idx="36">
                  <c:v>38.019672097159244</c:v>
                </c:pt>
                <c:pt idx="37">
                  <c:v>39.210354010958632</c:v>
                </c:pt>
                <c:pt idx="38">
                  <c:v>40.495937545919098</c:v>
                </c:pt>
                <c:pt idx="39">
                  <c:v>41.839107269816147</c:v>
                </c:pt>
                <c:pt idx="40">
                  <c:v>43.21485843996583</c:v>
                </c:pt>
                <c:pt idx="41">
                  <c:v>44.60691427379335</c:v>
                </c:pt>
                <c:pt idx="42">
                  <c:v>46.004597863746241</c:v>
                </c:pt>
                <c:pt idx="43">
                  <c:v>47.401183995893838</c:v>
                </c:pt>
                <c:pt idx="44">
                  <c:v>48.792531184274004</c:v>
                </c:pt>
                <c:pt idx="45">
                  <c:v>50.175614858384549</c:v>
                </c:pt>
                <c:pt idx="46">
                  <c:v>51.548277560106314</c:v>
                </c:pt>
                <c:pt idx="47">
                  <c:v>52.909396874365555</c:v>
                </c:pt>
                <c:pt idx="48">
                  <c:v>54.258049376029085</c:v>
                </c:pt>
                <c:pt idx="49">
                  <c:v>55.593246364099848</c:v>
                </c:pt>
                <c:pt idx="50">
                  <c:v>56.914600878895193</c:v>
                </c:pt>
                <c:pt idx="51">
                  <c:v>58.221636491620025</c:v>
                </c:pt>
                <c:pt idx="52">
                  <c:v>59.513956386783263</c:v>
                </c:pt>
                <c:pt idx="53">
                  <c:v>60.791115432714285</c:v>
                </c:pt>
                <c:pt idx="54">
                  <c:v>62.053340741324995</c:v>
                </c:pt>
                <c:pt idx="55">
                  <c:v>63.299423707087477</c:v>
                </c:pt>
                <c:pt idx="56">
                  <c:v>64.530004358070187</c:v>
                </c:pt>
                <c:pt idx="57">
                  <c:v>65.744886299335747</c:v>
                </c:pt>
                <c:pt idx="58">
                  <c:v>66.943523149970503</c:v>
                </c:pt>
                <c:pt idx="59">
                  <c:v>68.126260168631347</c:v>
                </c:pt>
                <c:pt idx="60">
                  <c:v>69.292406824078498</c:v>
                </c:pt>
                <c:pt idx="61">
                  <c:v>70.442647982454105</c:v>
                </c:pt>
                <c:pt idx="62">
                  <c:v>71.576400991656755</c:v>
                </c:pt>
                <c:pt idx="63">
                  <c:v>72.693575819085154</c:v>
                </c:pt>
                <c:pt idx="64">
                  <c:v>73.794730048763228</c:v>
                </c:pt>
                <c:pt idx="65">
                  <c:v>74.879013682752344</c:v>
                </c:pt>
                <c:pt idx="66">
                  <c:v>75.947653511197259</c:v>
                </c:pt>
                <c:pt idx="67">
                  <c:v>76.999207276087333</c:v>
                </c:pt>
                <c:pt idx="68">
                  <c:v>78.035187370635285</c:v>
                </c:pt>
                <c:pt idx="69">
                  <c:v>79.054840268486686</c:v>
                </c:pt>
                <c:pt idx="70">
                  <c:v>80.058324916847184</c:v>
                </c:pt>
                <c:pt idx="71">
                  <c:v>79.968635660619427</c:v>
                </c:pt>
                <c:pt idx="72">
                  <c:v>78.1406140509702</c:v>
                </c:pt>
                <c:pt idx="73">
                  <c:v>77.819091949475293</c:v>
                </c:pt>
                <c:pt idx="74">
                  <c:v>77.428764932683023</c:v>
                </c:pt>
                <c:pt idx="75">
                  <c:v>77.069398804895428</c:v>
                </c:pt>
                <c:pt idx="76">
                  <c:v>76.486068020955614</c:v>
                </c:pt>
                <c:pt idx="77">
                  <c:v>85.260739939941573</c:v>
                </c:pt>
                <c:pt idx="78">
                  <c:v>86.308061244107904</c:v>
                </c:pt>
                <c:pt idx="79">
                  <c:v>87.491939884248538</c:v>
                </c:pt>
                <c:pt idx="80">
                  <c:v>88.778736803207238</c:v>
                </c:pt>
                <c:pt idx="81">
                  <c:v>90.121828048297957</c:v>
                </c:pt>
                <c:pt idx="82">
                  <c:v>91.492620970402271</c:v>
                </c:pt>
                <c:pt idx="83">
                  <c:v>92.874493467979391</c:v>
                </c:pt>
                <c:pt idx="84">
                  <c:v>94.258880358897414</c:v>
                </c:pt>
                <c:pt idx="85">
                  <c:v>95.63944566925899</c:v>
                </c:pt>
                <c:pt idx="86">
                  <c:v>97.01349784527298</c:v>
                </c:pt>
                <c:pt idx="87">
                  <c:v>98.378059495912609</c:v>
                </c:pt>
                <c:pt idx="88">
                  <c:v>99.733218759862908</c:v>
                </c:pt>
                <c:pt idx="89">
                  <c:v>101.07762969158789</c:v>
                </c:pt>
                <c:pt idx="90">
                  <c:v>102.40987283033343</c:v>
                </c:pt>
                <c:pt idx="91">
                  <c:v>103.73121501366681</c:v>
                </c:pt>
                <c:pt idx="92">
                  <c:v>105.04036068726779</c:v>
                </c:pt>
                <c:pt idx="93">
                  <c:v>106.33728004739611</c:v>
                </c:pt>
                <c:pt idx="94">
                  <c:v>107.62228653681417</c:v>
                </c:pt>
                <c:pt idx="95">
                  <c:v>108.89441922360891</c:v>
                </c:pt>
                <c:pt idx="96">
                  <c:v>110.15486476614544</c:v>
                </c:pt>
                <c:pt idx="97">
                  <c:v>111.40303941145572</c:v>
                </c:pt>
                <c:pt idx="98">
                  <c:v>112.63835849737073</c:v>
                </c:pt>
                <c:pt idx="99">
                  <c:v>113.86102850993545</c:v>
                </c:pt>
                <c:pt idx="100">
                  <c:v>115.07166829322927</c:v>
                </c:pt>
                <c:pt idx="101">
                  <c:v>116.27708513965068</c:v>
                </c:pt>
                <c:pt idx="102">
                  <c:v>117.45580591502831</c:v>
                </c:pt>
                <c:pt idx="103">
                  <c:v>118.62874508900195</c:v>
                </c:pt>
                <c:pt idx="104">
                  <c:v>119.83343706830377</c:v>
                </c:pt>
                <c:pt idx="105">
                  <c:v>121.00210692690685</c:v>
                </c:pt>
                <c:pt idx="106">
                  <c:v>122.07435721269762</c:v>
                </c:pt>
                <c:pt idx="107">
                  <c:v>123.19796710022668</c:v>
                </c:pt>
                <c:pt idx="108">
                  <c:v>124.30975486621389</c:v>
                </c:pt>
                <c:pt idx="109">
                  <c:v>125.46887557184006</c:v>
                </c:pt>
                <c:pt idx="110">
                  <c:v>126.49576047488638</c:v>
                </c:pt>
                <c:pt idx="111">
                  <c:v>127.57073598288747</c:v>
                </c:pt>
                <c:pt idx="112">
                  <c:v>128.6333764267348</c:v>
                </c:pt>
                <c:pt idx="113">
                  <c:v>129.6838769522569</c:v>
                </c:pt>
                <c:pt idx="114">
                  <c:v>130.72260565281456</c:v>
                </c:pt>
                <c:pt idx="115">
                  <c:v>131.7491890990504</c:v>
                </c:pt>
                <c:pt idx="116">
                  <c:v>132.76392321673811</c:v>
                </c:pt>
                <c:pt idx="117">
                  <c:v>133.76689956706778</c:v>
                </c:pt>
                <c:pt idx="118">
                  <c:v>134.75798734760679</c:v>
                </c:pt>
                <c:pt idx="119">
                  <c:v>135.73747125511099</c:v>
                </c:pt>
                <c:pt idx="120">
                  <c:v>136.70523257193355</c:v>
                </c:pt>
                <c:pt idx="121">
                  <c:v>137.66167640099366</c:v>
                </c:pt>
                <c:pt idx="122">
                  <c:v>138.60641687019609</c:v>
                </c:pt>
                <c:pt idx="123">
                  <c:v>139.53985780199733</c:v>
                </c:pt>
                <c:pt idx="124">
                  <c:v>140.4621658392681</c:v>
                </c:pt>
                <c:pt idx="125">
                  <c:v>141.3731714525253</c:v>
                </c:pt>
                <c:pt idx="126">
                  <c:v>142.27775818404521</c:v>
                </c:pt>
                <c:pt idx="127">
                  <c:v>140.54339510055584</c:v>
                </c:pt>
                <c:pt idx="128">
                  <c:v>140.17486219582204</c:v>
                </c:pt>
                <c:pt idx="129">
                  <c:v>139.4688300314572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B-4FD2-AB51-F0EA6A11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039455"/>
        <c:axId val="1025038207"/>
      </c:scatterChart>
      <c:valAx>
        <c:axId val="10250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38207"/>
        <c:crosses val="autoZero"/>
        <c:crossBetween val="midCat"/>
      </c:valAx>
      <c:valAx>
        <c:axId val="10250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Specific power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3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'Power-speed curves'!$K$1</c:f>
              <c:strCache>
                <c:ptCount val="1"/>
                <c:pt idx="0">
                  <c:v>p [W/kg] (T = 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0811986001749781"/>
                  <c:y val="5.5401356080489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'Power-speed curves'!$J$2:$J$135</c:f>
              <c:numCache>
                <c:formatCode>General</c:formatCode>
                <c:ptCount val="134"/>
                <c:pt idx="0">
                  <c:v>0.22854073345661099</c:v>
                </c:pt>
                <c:pt idx="1">
                  <c:v>1.2825305461883501</c:v>
                </c:pt>
                <c:pt idx="2">
                  <c:v>2.0421149730682302</c:v>
                </c:pt>
                <c:pt idx="3">
                  <c:v>2.66311407089233</c:v>
                </c:pt>
                <c:pt idx="4">
                  <c:v>3.2206170558929399</c:v>
                </c:pt>
                <c:pt idx="5">
                  <c:v>3.7429606914520201</c:v>
                </c:pt>
                <c:pt idx="6">
                  <c:v>4.2424731254577601</c:v>
                </c:pt>
                <c:pt idx="7">
                  <c:v>4.7253675460815403</c:v>
                </c:pt>
                <c:pt idx="8">
                  <c:v>5.19628477096557</c:v>
                </c:pt>
                <c:pt idx="9">
                  <c:v>5.6550297737121502</c:v>
                </c:pt>
                <c:pt idx="10">
                  <c:v>6.1034703254699698</c:v>
                </c:pt>
                <c:pt idx="11">
                  <c:v>6.5421347618103001</c:v>
                </c:pt>
                <c:pt idx="12">
                  <c:v>6.9714469909667898</c:v>
                </c:pt>
                <c:pt idx="13">
                  <c:v>7.3917589187621999</c:v>
                </c:pt>
                <c:pt idx="14">
                  <c:v>7.8033409118652299</c:v>
                </c:pt>
                <c:pt idx="15">
                  <c:v>8.2070369720458896</c:v>
                </c:pt>
                <c:pt idx="16">
                  <c:v>8.1807918548583896</c:v>
                </c:pt>
                <c:pt idx="17">
                  <c:v>8.1630954742431605</c:v>
                </c:pt>
                <c:pt idx="18">
                  <c:v>8.1468210220336896</c:v>
                </c:pt>
                <c:pt idx="19">
                  <c:v>8.1311445236206001</c:v>
                </c:pt>
                <c:pt idx="20">
                  <c:v>8.1158132553100497</c:v>
                </c:pt>
                <c:pt idx="21">
                  <c:v>8.9196262359619105</c:v>
                </c:pt>
                <c:pt idx="22">
                  <c:v>9.6268386840820295</c:v>
                </c:pt>
                <c:pt idx="23">
                  <c:v>10.259548187255801</c:v>
                </c:pt>
                <c:pt idx="24">
                  <c:v>10.8333692550659</c:v>
                </c:pt>
                <c:pt idx="25">
                  <c:v>11.3616514205932</c:v>
                </c:pt>
                <c:pt idx="26">
                  <c:v>11.855286598205501</c:v>
                </c:pt>
                <c:pt idx="27">
                  <c:v>12.322624206542899</c:v>
                </c:pt>
                <c:pt idx="28">
                  <c:v>12.769833564758301</c:v>
                </c:pt>
                <c:pt idx="29">
                  <c:v>13.2013750076293</c:v>
                </c:pt>
                <c:pt idx="30">
                  <c:v>13.6204118728637</c:v>
                </c:pt>
                <c:pt idx="31">
                  <c:v>14.0292196273803</c:v>
                </c:pt>
                <c:pt idx="32">
                  <c:v>14.4293880462646</c:v>
                </c:pt>
                <c:pt idx="33">
                  <c:v>14.8220672607421</c:v>
                </c:pt>
                <c:pt idx="34">
                  <c:v>15.2080745697021</c:v>
                </c:pt>
                <c:pt idx="35">
                  <c:v>15.5879964828491</c:v>
                </c:pt>
                <c:pt idx="36">
                  <c:v>15.640483856201101</c:v>
                </c:pt>
                <c:pt idx="37">
                  <c:v>15.608495712280201</c:v>
                </c:pt>
                <c:pt idx="38">
                  <c:v>15.5760993957519</c:v>
                </c:pt>
                <c:pt idx="39">
                  <c:v>15.5436458587646</c:v>
                </c:pt>
                <c:pt idx="40">
                  <c:v>15.511236190795801</c:v>
                </c:pt>
                <c:pt idx="41">
                  <c:v>15.8555746078491</c:v>
                </c:pt>
                <c:pt idx="42">
                  <c:v>16.257764816284102</c:v>
                </c:pt>
                <c:pt idx="43">
                  <c:v>16.641500473022401</c:v>
                </c:pt>
                <c:pt idx="44">
                  <c:v>17.0116863250732</c:v>
                </c:pt>
                <c:pt idx="45">
                  <c:v>17.3715209960937</c:v>
                </c:pt>
                <c:pt idx="46">
                  <c:v>17.723209381103501</c:v>
                </c:pt>
                <c:pt idx="47">
                  <c:v>18.0682678222656</c:v>
                </c:pt>
                <c:pt idx="48">
                  <c:v>18.407772064208899</c:v>
                </c:pt>
                <c:pt idx="49">
                  <c:v>18.742469787597599</c:v>
                </c:pt>
                <c:pt idx="50">
                  <c:v>19.072883605956999</c:v>
                </c:pt>
                <c:pt idx="51">
                  <c:v>19.399400711059499</c:v>
                </c:pt>
                <c:pt idx="52">
                  <c:v>19.722272872924801</c:v>
                </c:pt>
                <c:pt idx="53">
                  <c:v>20.041704177856399</c:v>
                </c:pt>
                <c:pt idx="54">
                  <c:v>20.357831954956001</c:v>
                </c:pt>
                <c:pt idx="55">
                  <c:v>20.670763015746999</c:v>
                </c:pt>
                <c:pt idx="56">
                  <c:v>20.777194976806602</c:v>
                </c:pt>
                <c:pt idx="57">
                  <c:v>20.731510162353501</c:v>
                </c:pt>
                <c:pt idx="58">
                  <c:v>20.685276031494102</c:v>
                </c:pt>
                <c:pt idx="59">
                  <c:v>20.638980865478501</c:v>
                </c:pt>
                <c:pt idx="60">
                  <c:v>20.5927639007568</c:v>
                </c:pt>
                <c:pt idx="61">
                  <c:v>20.804924011230401</c:v>
                </c:pt>
                <c:pt idx="62">
                  <c:v>21.140607833862301</c:v>
                </c:pt>
                <c:pt idx="63">
                  <c:v>21.452272415161101</c:v>
                </c:pt>
                <c:pt idx="64">
                  <c:v>21.747797012329102</c:v>
                </c:pt>
                <c:pt idx="65">
                  <c:v>22.032247543334901</c:v>
                </c:pt>
                <c:pt idx="66">
                  <c:v>22.308893203735298</c:v>
                </c:pt>
                <c:pt idx="67">
                  <c:v>22.579845428466701</c:v>
                </c:pt>
                <c:pt idx="68">
                  <c:v>22.8464756011962</c:v>
                </c:pt>
                <c:pt idx="69">
                  <c:v>23.109672546386701</c:v>
                </c:pt>
                <c:pt idx="70">
                  <c:v>23.369998931884702</c:v>
                </c:pt>
                <c:pt idx="71">
                  <c:v>23.627834320068299</c:v>
                </c:pt>
                <c:pt idx="72">
                  <c:v>23.8834228515625</c:v>
                </c:pt>
                <c:pt idx="73">
                  <c:v>24.1369228363037</c:v>
                </c:pt>
                <c:pt idx="74">
                  <c:v>24.388439178466701</c:v>
                </c:pt>
                <c:pt idx="75">
                  <c:v>24.638038635253899</c:v>
                </c:pt>
                <c:pt idx="76">
                  <c:v>24.771383285522401</c:v>
                </c:pt>
                <c:pt idx="77">
                  <c:v>24.715328216552699</c:v>
                </c:pt>
                <c:pt idx="78">
                  <c:v>24.657213211059499</c:v>
                </c:pt>
                <c:pt idx="79">
                  <c:v>24.599054336547798</c:v>
                </c:pt>
                <c:pt idx="80">
                  <c:v>24.541015625</c:v>
                </c:pt>
                <c:pt idx="81">
                  <c:v>24.5607509613037</c:v>
                </c:pt>
                <c:pt idx="82">
                  <c:v>24.708856582641602</c:v>
                </c:pt>
                <c:pt idx="83">
                  <c:v>24.890087127685501</c:v>
                </c:pt>
                <c:pt idx="84">
                  <c:v>25.090576171875</c:v>
                </c:pt>
                <c:pt idx="85">
                  <c:v>25.302240371704102</c:v>
                </c:pt>
                <c:pt idx="86">
                  <c:v>25.520219802856399</c:v>
                </c:pt>
                <c:pt idx="87">
                  <c:v>25.741539001464801</c:v>
                </c:pt>
                <c:pt idx="88">
                  <c:v>25.964391708373999</c:v>
                </c:pt>
                <c:pt idx="89">
                  <c:v>26.1876411437988</c:v>
                </c:pt>
                <c:pt idx="90">
                  <c:v>26.410579681396399</c:v>
                </c:pt>
                <c:pt idx="91">
                  <c:v>26.632778167724599</c:v>
                </c:pt>
                <c:pt idx="92">
                  <c:v>26.853965759277301</c:v>
                </c:pt>
                <c:pt idx="93">
                  <c:v>27.073966979980401</c:v>
                </c:pt>
                <c:pt idx="94">
                  <c:v>27.292690277099599</c:v>
                </c:pt>
                <c:pt idx="95">
                  <c:v>27.510065078735298</c:v>
                </c:pt>
                <c:pt idx="96">
                  <c:v>27.726058959960898</c:v>
                </c:pt>
                <c:pt idx="97">
                  <c:v>27.940658569335898</c:v>
                </c:pt>
                <c:pt idx="98">
                  <c:v>28.153842926025298</c:v>
                </c:pt>
                <c:pt idx="99">
                  <c:v>28.365612030029201</c:v>
                </c:pt>
                <c:pt idx="100">
                  <c:v>28.575975418090799</c:v>
                </c:pt>
                <c:pt idx="101">
                  <c:v>28.784929275512599</c:v>
                </c:pt>
                <c:pt idx="102">
                  <c:v>28.992477416992099</c:v>
                </c:pt>
                <c:pt idx="103">
                  <c:v>29.198625564575099</c:v>
                </c:pt>
                <c:pt idx="104">
                  <c:v>29.403375625610298</c:v>
                </c:pt>
                <c:pt idx="105">
                  <c:v>29.6067504882812</c:v>
                </c:pt>
                <c:pt idx="106">
                  <c:v>29.808742523193299</c:v>
                </c:pt>
                <c:pt idx="107">
                  <c:v>30.0093669891357</c:v>
                </c:pt>
                <c:pt idx="108">
                  <c:v>30.208623886108398</c:v>
                </c:pt>
                <c:pt idx="109">
                  <c:v>30.406520843505799</c:v>
                </c:pt>
                <c:pt idx="110">
                  <c:v>30.603073120117099</c:v>
                </c:pt>
                <c:pt idx="111">
                  <c:v>30.798280715942301</c:v>
                </c:pt>
                <c:pt idx="112">
                  <c:v>30.9921550750732</c:v>
                </c:pt>
                <c:pt idx="113">
                  <c:v>31.184705734252901</c:v>
                </c:pt>
                <c:pt idx="114">
                  <c:v>31.375932693481399</c:v>
                </c:pt>
                <c:pt idx="115">
                  <c:v>31.565849304199201</c:v>
                </c:pt>
                <c:pt idx="116">
                  <c:v>31.7544555664062</c:v>
                </c:pt>
                <c:pt idx="117">
                  <c:v>31.941768646240199</c:v>
                </c:pt>
                <c:pt idx="118">
                  <c:v>32.127796173095703</c:v>
                </c:pt>
                <c:pt idx="119">
                  <c:v>32.312526702880803</c:v>
                </c:pt>
                <c:pt idx="120">
                  <c:v>32.495994567871001</c:v>
                </c:pt>
                <c:pt idx="121">
                  <c:v>32.678184509277301</c:v>
                </c:pt>
                <c:pt idx="122">
                  <c:v>32.859115600585902</c:v>
                </c:pt>
                <c:pt idx="123">
                  <c:v>33.038780212402301</c:v>
                </c:pt>
                <c:pt idx="124">
                  <c:v>33.217212677001903</c:v>
                </c:pt>
                <c:pt idx="125">
                  <c:v>33.394397735595703</c:v>
                </c:pt>
                <c:pt idx="126">
                  <c:v>33.570354461669901</c:v>
                </c:pt>
                <c:pt idx="127">
                  <c:v>33.745037078857401</c:v>
                </c:pt>
                <c:pt idx="128">
                  <c:v>33.876518249511697</c:v>
                </c:pt>
                <c:pt idx="129">
                  <c:v>33.7778511047363</c:v>
                </c:pt>
                <c:pt idx="130">
                  <c:v>33.493015289306598</c:v>
                </c:pt>
                <c:pt idx="131">
                  <c:v>33.109451293945298</c:v>
                </c:pt>
                <c:pt idx="132">
                  <c:v>32.679561614990199</c:v>
                </c:pt>
                <c:pt idx="133">
                  <c:v>32.249301910400298</c:v>
                </c:pt>
              </c:numCache>
            </c:numRef>
          </c:xVal>
          <c:yVal>
            <c:numRef>
              <c:f>'Power-speed curves'!$K$2:$K$135</c:f>
              <c:numCache>
                <c:formatCode>General</c:formatCode>
                <c:ptCount val="134"/>
                <c:pt idx="0">
                  <c:v>0.14964111792989579</c:v>
                </c:pt>
                <c:pt idx="1">
                  <c:v>3.9799452523837506</c:v>
                </c:pt>
                <c:pt idx="2">
                  <c:v>5.4006499290128449</c:v>
                </c:pt>
                <c:pt idx="3">
                  <c:v>6.7237616539028711</c:v>
                </c:pt>
                <c:pt idx="4">
                  <c:v>8.2752961750260408</c:v>
                </c:pt>
                <c:pt idx="5">
                  <c:v>10.002123055449225</c:v>
                </c:pt>
                <c:pt idx="6">
                  <c:v>11.868452108156717</c:v>
                </c:pt>
                <c:pt idx="7">
                  <c:v>13.856079182499315</c:v>
                </c:pt>
                <c:pt idx="8">
                  <c:v>15.974665886647553</c:v>
                </c:pt>
                <c:pt idx="9">
                  <c:v>18.159930366029197</c:v>
                </c:pt>
                <c:pt idx="10">
                  <c:v>20.441887437906026</c:v>
                </c:pt>
                <c:pt idx="11">
                  <c:v>22.798867401943998</c:v>
                </c:pt>
                <c:pt idx="12">
                  <c:v>25.224572496648197</c:v>
                </c:pt>
                <c:pt idx="13">
                  <c:v>27.713170835700996</c:v>
                </c:pt>
                <c:pt idx="14">
                  <c:v>30.258498098182972</c:v>
                </c:pt>
                <c:pt idx="15">
                  <c:v>32.87146859419228</c:v>
                </c:pt>
                <c:pt idx="16">
                  <c:v>25.248737995094338</c:v>
                </c:pt>
                <c:pt idx="17">
                  <c:v>25.053076785296469</c:v>
                </c:pt>
                <c:pt idx="18">
                  <c:v>24.788199493733245</c:v>
                </c:pt>
                <c:pt idx="19">
                  <c:v>24.574947600363465</c:v>
                </c:pt>
                <c:pt idx="20">
                  <c:v>24.414683845407268</c:v>
                </c:pt>
                <c:pt idx="21">
                  <c:v>47.000266258737909</c:v>
                </c:pt>
                <c:pt idx="22">
                  <c:v>50.902960645306727</c:v>
                </c:pt>
                <c:pt idx="23">
                  <c:v>54.676475690854659</c:v>
                </c:pt>
                <c:pt idx="24">
                  <c:v>58.391025318558221</c:v>
                </c:pt>
                <c:pt idx="25">
                  <c:v>62.129996650491776</c:v>
                </c:pt>
                <c:pt idx="26">
                  <c:v>65.938389958170006</c:v>
                </c:pt>
                <c:pt idx="27">
                  <c:v>69.830740036120247</c:v>
                </c:pt>
                <c:pt idx="28">
                  <c:v>73.807984568430896</c:v>
                </c:pt>
                <c:pt idx="29">
                  <c:v>77.865057223099839</c:v>
                </c:pt>
                <c:pt idx="30">
                  <c:v>81.99446420199277</c:v>
                </c:pt>
                <c:pt idx="31">
                  <c:v>86.189915257531766</c:v>
                </c:pt>
                <c:pt idx="32">
                  <c:v>90.444182017495763</c:v>
                </c:pt>
                <c:pt idx="33">
                  <c:v>94.752777882261483</c:v>
                </c:pt>
                <c:pt idx="34">
                  <c:v>99.109508876455209</c:v>
                </c:pt>
                <c:pt idx="35">
                  <c:v>103.50965086015081</c:v>
                </c:pt>
                <c:pt idx="36">
                  <c:v>91.889150147273085</c:v>
                </c:pt>
                <c:pt idx="37">
                  <c:v>91.619488338103437</c:v>
                </c:pt>
                <c:pt idx="38">
                  <c:v>90.742433399587881</c:v>
                </c:pt>
                <c:pt idx="39">
                  <c:v>89.938934196129409</c:v>
                </c:pt>
                <c:pt idx="40">
                  <c:v>89.318780807652587</c:v>
                </c:pt>
                <c:pt idx="41">
                  <c:v>105.47531114607777</c:v>
                </c:pt>
                <c:pt idx="42">
                  <c:v>112.98829189219654</c:v>
                </c:pt>
                <c:pt idx="43">
                  <c:v>117.14653716119368</c:v>
                </c:pt>
                <c:pt idx="44">
                  <c:v>121.42412943207719</c:v>
                </c:pt>
                <c:pt idx="45">
                  <c:v>125.80308567114585</c:v>
                </c:pt>
                <c:pt idx="46">
                  <c:v>130.25495437174629</c:v>
                </c:pt>
                <c:pt idx="47">
                  <c:v>134.7643834185491</c:v>
                </c:pt>
                <c:pt idx="48">
                  <c:v>139.32186876931638</c:v>
                </c:pt>
                <c:pt idx="49">
                  <c:v>143.91941320828903</c:v>
                </c:pt>
                <c:pt idx="50">
                  <c:v>148.55351142118587</c:v>
                </c:pt>
                <c:pt idx="51">
                  <c:v>153.21961133800616</c:v>
                </c:pt>
                <c:pt idx="52">
                  <c:v>157.91438928585697</c:v>
                </c:pt>
                <c:pt idx="53">
                  <c:v>162.63748891088684</c:v>
                </c:pt>
                <c:pt idx="54">
                  <c:v>167.38383076141298</c:v>
                </c:pt>
                <c:pt idx="55">
                  <c:v>172.15259498945383</c:v>
                </c:pt>
                <c:pt idx="56">
                  <c:v>163.32674599665432</c:v>
                </c:pt>
                <c:pt idx="57">
                  <c:v>161.23060000550055</c:v>
                </c:pt>
                <c:pt idx="58">
                  <c:v>159.94471304874665</c:v>
                </c:pt>
                <c:pt idx="59">
                  <c:v>158.60057859172886</c:v>
                </c:pt>
                <c:pt idx="60">
                  <c:v>157.52301090978065</c:v>
                </c:pt>
                <c:pt idx="61">
                  <c:v>169.09326300799279</c:v>
                </c:pt>
                <c:pt idx="62">
                  <c:v>181.2165573570008</c:v>
                </c:pt>
                <c:pt idx="63">
                  <c:v>184.9004783210388</c:v>
                </c:pt>
                <c:pt idx="64">
                  <c:v>188.79954217414843</c:v>
                </c:pt>
                <c:pt idx="65">
                  <c:v>192.89671125145838</c:v>
                </c:pt>
                <c:pt idx="66">
                  <c:v>197.11936731382139</c:v>
                </c:pt>
                <c:pt idx="67">
                  <c:v>201.42084785577219</c:v>
                </c:pt>
                <c:pt idx="68">
                  <c:v>205.77431620809</c:v>
                </c:pt>
                <c:pt idx="69">
                  <c:v>210.16660095992239</c:v>
                </c:pt>
                <c:pt idx="70">
                  <c:v>214.58714514566651</c:v>
                </c:pt>
                <c:pt idx="71">
                  <c:v>219.03233901767001</c:v>
                </c:pt>
                <c:pt idx="72">
                  <c:v>223.49517955666903</c:v>
                </c:pt>
                <c:pt idx="73">
                  <c:v>227.97536144670477</c:v>
                </c:pt>
                <c:pt idx="74">
                  <c:v>232.46891091971358</c:v>
                </c:pt>
                <c:pt idx="75">
                  <c:v>236.97591220464986</c:v>
                </c:pt>
                <c:pt idx="76">
                  <c:v>232.33388274254872</c:v>
                </c:pt>
                <c:pt idx="77">
                  <c:v>228.50847179456142</c:v>
                </c:pt>
                <c:pt idx="78">
                  <c:v>227.11586476187071</c:v>
                </c:pt>
                <c:pt idx="79">
                  <c:v>225.31772672006625</c:v>
                </c:pt>
                <c:pt idx="80">
                  <c:v>223.81684511321387</c:v>
                </c:pt>
                <c:pt idx="81">
                  <c:v>221.5076779563515</c:v>
                </c:pt>
                <c:pt idx="82">
                  <c:v>232.24984170966235</c:v>
                </c:pt>
                <c:pt idx="83">
                  <c:v>237.69498825516976</c:v>
                </c:pt>
                <c:pt idx="84">
                  <c:v>242.57603399243433</c:v>
                </c:pt>
                <c:pt idx="85">
                  <c:v>247.21354346712351</c:v>
                </c:pt>
                <c:pt idx="86">
                  <c:v>251.72640264078208</c:v>
                </c:pt>
                <c:pt idx="87">
                  <c:v>256.17529509677865</c:v>
                </c:pt>
                <c:pt idx="88">
                  <c:v>260.58697775052588</c:v>
                </c:pt>
                <c:pt idx="89">
                  <c:v>264.97782933092128</c:v>
                </c:pt>
                <c:pt idx="90">
                  <c:v>269.35765016435238</c:v>
                </c:pt>
                <c:pt idx="91">
                  <c:v>273.73289820743889</c:v>
                </c:pt>
                <c:pt idx="92">
                  <c:v>278.10492117051956</c:v>
                </c:pt>
                <c:pt idx="93">
                  <c:v>282.47771143457538</c:v>
                </c:pt>
                <c:pt idx="94">
                  <c:v>286.8498751192613</c:v>
                </c:pt>
                <c:pt idx="95">
                  <c:v>291.22667047132222</c:v>
                </c:pt>
                <c:pt idx="96">
                  <c:v>295.60255768670351</c:v>
                </c:pt>
                <c:pt idx="97">
                  <c:v>299.9819172562793</c:v>
                </c:pt>
                <c:pt idx="98">
                  <c:v>304.36341875360881</c:v>
                </c:pt>
                <c:pt idx="99">
                  <c:v>308.74398885442275</c:v>
                </c:pt>
                <c:pt idx="100">
                  <c:v>313.12855795099881</c:v>
                </c:pt>
                <c:pt idx="101">
                  <c:v>317.5123645129089</c:v>
                </c:pt>
                <c:pt idx="102">
                  <c:v>322.05352613745623</c:v>
                </c:pt>
                <c:pt idx="103">
                  <c:v>326.28050356133861</c:v>
                </c:pt>
                <c:pt idx="104">
                  <c:v>330.66432065331554</c:v>
                </c:pt>
                <c:pt idx="105">
                  <c:v>335.04654180544651</c:v>
                </c:pt>
                <c:pt idx="106">
                  <c:v>340.45026382528175</c:v>
                </c:pt>
                <c:pt idx="107">
                  <c:v>343.80670229976624</c:v>
                </c:pt>
                <c:pt idx="108">
                  <c:v>348.18640144589244</c:v>
                </c:pt>
                <c:pt idx="109">
                  <c:v>352.74639659918085</c:v>
                </c:pt>
                <c:pt idx="110">
                  <c:v>357.03109251142746</c:v>
                </c:pt>
                <c:pt idx="111">
                  <c:v>361.32093968636883</c:v>
                </c:pt>
                <c:pt idx="112">
                  <c:v>365.66253280379976</c:v>
                </c:pt>
                <c:pt idx="113">
                  <c:v>370.02358385051434</c:v>
                </c:pt>
                <c:pt idx="114">
                  <c:v>374.37953502426734</c:v>
                </c:pt>
                <c:pt idx="115">
                  <c:v>379.55580826882397</c:v>
                </c:pt>
                <c:pt idx="116">
                  <c:v>383.07604548046527</c:v>
                </c:pt>
                <c:pt idx="117">
                  <c:v>388.11254834020451</c:v>
                </c:pt>
                <c:pt idx="118">
                  <c:v>392.02288818316498</c:v>
                </c:pt>
                <c:pt idx="119">
                  <c:v>396.34309727352797</c:v>
                </c:pt>
                <c:pt idx="120">
                  <c:v>400.40047135365336</c:v>
                </c:pt>
                <c:pt idx="121">
                  <c:v>405.43105261336677</c:v>
                </c:pt>
                <c:pt idx="122">
                  <c:v>409.13247691900114</c:v>
                </c:pt>
                <c:pt idx="123">
                  <c:v>413.320848720833</c:v>
                </c:pt>
                <c:pt idx="124">
                  <c:v>418.9180845496175</c:v>
                </c:pt>
                <c:pt idx="125">
                  <c:v>422.68922936525428</c:v>
                </c:pt>
                <c:pt idx="126">
                  <c:v>427.46804042470654</c:v>
                </c:pt>
                <c:pt idx="127">
                  <c:v>430.80820047422031</c:v>
                </c:pt>
                <c:pt idx="128">
                  <c:v>430.68354620163518</c:v>
                </c:pt>
                <c:pt idx="129">
                  <c:v>427.11024770710452</c:v>
                </c:pt>
                <c:pt idx="130">
                  <c:v>435.84419188157335</c:v>
                </c:pt>
                <c:pt idx="131">
                  <c:v>433.84631968279206</c:v>
                </c:pt>
                <c:pt idx="132">
                  <c:v>445.29603376605928</c:v>
                </c:pt>
                <c:pt idx="133">
                  <c:v>414.41750810192315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3-4398-8D33-C06CB486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85231"/>
        <c:axId val="1020496879"/>
      </c:scatterChart>
      <c:valAx>
        <c:axId val="10204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96879"/>
        <c:crosses val="autoZero"/>
        <c:crossBetween val="midCat"/>
      </c:valAx>
      <c:valAx>
        <c:axId val="102049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Specific power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Specific</a:t>
            </a:r>
            <a:r>
              <a:rPr lang="en-CA" baseline="0"/>
              <a:t> power curves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'Power-speed models'!$B$1</c:f>
              <c:strCache>
                <c:ptCount val="1"/>
                <c:pt idx="0">
                  <c:v>p [W/kg] (T = 0.25)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'Power-speed models'!$A$2:$A$32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'Power-speed models'!$B$2:$B$32</c:f>
              <c:numCache>
                <c:formatCode>General</c:formatCode>
                <c:ptCount val="31"/>
                <c:pt idx="0">
                  <c:v>0</c:v>
                </c:pt>
                <c:pt idx="1">
                  <c:v>0.33140000000000003</c:v>
                </c:pt>
                <c:pt idx="2">
                  <c:v>0.753</c:v>
                </c:pt>
                <c:pt idx="3">
                  <c:v>1.2648000000000001</c:v>
                </c:pt>
                <c:pt idx="4">
                  <c:v>1.8668</c:v>
                </c:pt>
                <c:pt idx="5">
                  <c:v>2.5590000000000002</c:v>
                </c:pt>
                <c:pt idx="6">
                  <c:v>3.3414000000000001</c:v>
                </c:pt>
                <c:pt idx="7">
                  <c:v>4.2140000000000004</c:v>
                </c:pt>
                <c:pt idx="8">
                  <c:v>5.1768000000000001</c:v>
                </c:pt>
                <c:pt idx="9">
                  <c:v>6.2298</c:v>
                </c:pt>
                <c:pt idx="10">
                  <c:v>7.3729999999999993</c:v>
                </c:pt>
                <c:pt idx="11">
                  <c:v>8.6064000000000007</c:v>
                </c:pt>
                <c:pt idx="12">
                  <c:v>9.93</c:v>
                </c:pt>
                <c:pt idx="13">
                  <c:v>11.3438</c:v>
                </c:pt>
                <c:pt idx="14">
                  <c:v>12.847800000000001</c:v>
                </c:pt>
                <c:pt idx="15">
                  <c:v>14.442</c:v>
                </c:pt>
                <c:pt idx="16">
                  <c:v>16.1264</c:v>
                </c:pt>
                <c:pt idx="17">
                  <c:v>17.901</c:v>
                </c:pt>
                <c:pt idx="18">
                  <c:v>19.765799999999999</c:v>
                </c:pt>
                <c:pt idx="19">
                  <c:v>21.720800000000004</c:v>
                </c:pt>
                <c:pt idx="20">
                  <c:v>23.765999999999998</c:v>
                </c:pt>
                <c:pt idx="21">
                  <c:v>25.901399999999999</c:v>
                </c:pt>
                <c:pt idx="22">
                  <c:v>28.127000000000002</c:v>
                </c:pt>
                <c:pt idx="23">
                  <c:v>30.442800000000002</c:v>
                </c:pt>
                <c:pt idx="24">
                  <c:v>32.848800000000004</c:v>
                </c:pt>
                <c:pt idx="25">
                  <c:v>35.344999999999999</c:v>
                </c:pt>
                <c:pt idx="26">
                  <c:v>37.931399999999996</c:v>
                </c:pt>
                <c:pt idx="27">
                  <c:v>40.608000000000004</c:v>
                </c:pt>
                <c:pt idx="28">
                  <c:v>43.374800000000008</c:v>
                </c:pt>
                <c:pt idx="29">
                  <c:v>46.2318</c:v>
                </c:pt>
                <c:pt idx="30">
                  <c:v>49.179000000000002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4-4D38-91F5-FF2AE67539FF}"/>
            </c:ext>
          </c:extLst>
        </c:ser>
        <c:ser>
          <c:idx val="1"/>
          <c:order val="1"/>
          <c:tx>
            <c:strRef>
              <c:f>'Power-speed models'!$C$1</c:f>
              <c:strCache>
                <c:ptCount val="1"/>
                <c:pt idx="0">
                  <c:v>p [W/kg] (T = 0.5)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'Power-speed models'!$A$2:$A$32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'Power-speed models'!$C$2:$C$32</c:f>
              <c:numCache>
                <c:formatCode>General</c:formatCode>
                <c:ptCount val="31"/>
                <c:pt idx="0">
                  <c:v>0</c:v>
                </c:pt>
                <c:pt idx="1">
                  <c:v>0.93259999999999998</c:v>
                </c:pt>
                <c:pt idx="2">
                  <c:v>2.2747999999999999</c:v>
                </c:pt>
                <c:pt idx="3">
                  <c:v>4.0266000000000002</c:v>
                </c:pt>
                <c:pt idx="4">
                  <c:v>6.1880000000000006</c:v>
                </c:pt>
                <c:pt idx="5">
                  <c:v>8.7590000000000003</c:v>
                </c:pt>
                <c:pt idx="6">
                  <c:v>11.739599999999999</c:v>
                </c:pt>
                <c:pt idx="7">
                  <c:v>15.129799999999999</c:v>
                </c:pt>
                <c:pt idx="8">
                  <c:v>18.929600000000001</c:v>
                </c:pt>
                <c:pt idx="9">
                  <c:v>23.138999999999999</c:v>
                </c:pt>
                <c:pt idx="10">
                  <c:v>27.758000000000003</c:v>
                </c:pt>
                <c:pt idx="11">
                  <c:v>32.786600000000007</c:v>
                </c:pt>
                <c:pt idx="12">
                  <c:v>38.224800000000002</c:v>
                </c:pt>
                <c:pt idx="13">
                  <c:v>44.072600000000001</c:v>
                </c:pt>
                <c:pt idx="14">
                  <c:v>50.33</c:v>
                </c:pt>
                <c:pt idx="15">
                  <c:v>56.997000000000007</c:v>
                </c:pt>
                <c:pt idx="16">
                  <c:v>64.073599999999999</c:v>
                </c:pt>
                <c:pt idx="17">
                  <c:v>71.55980000000001</c:v>
                </c:pt>
                <c:pt idx="18">
                  <c:v>79.455600000000004</c:v>
                </c:pt>
                <c:pt idx="19">
                  <c:v>87.760999999999996</c:v>
                </c:pt>
                <c:pt idx="20">
                  <c:v>96.475999999999999</c:v>
                </c:pt>
                <c:pt idx="21">
                  <c:v>105.6006</c:v>
                </c:pt>
                <c:pt idx="22">
                  <c:v>115.13480000000001</c:v>
                </c:pt>
                <c:pt idx="23">
                  <c:v>125.07860000000001</c:v>
                </c:pt>
                <c:pt idx="24">
                  <c:v>135.43200000000002</c:v>
                </c:pt>
                <c:pt idx="25">
                  <c:v>146.19499999999999</c:v>
                </c:pt>
                <c:pt idx="26">
                  <c:v>157.36760000000001</c:v>
                </c:pt>
                <c:pt idx="27">
                  <c:v>168.94980000000001</c:v>
                </c:pt>
                <c:pt idx="28">
                  <c:v>180.94159999999999</c:v>
                </c:pt>
                <c:pt idx="29">
                  <c:v>193.34300000000002</c:v>
                </c:pt>
                <c:pt idx="30">
                  <c:v>206.15400000000002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4-4D38-91F5-FF2AE67539FF}"/>
            </c:ext>
          </c:extLst>
        </c:ser>
        <c:ser>
          <c:idx val="2"/>
          <c:order val="2"/>
          <c:tx>
            <c:strRef>
              <c:f>'Power-speed models'!$D$1</c:f>
              <c:strCache>
                <c:ptCount val="1"/>
                <c:pt idx="0">
                  <c:v>p [W/kg] (T = 0.75)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'Power-speed models'!$A$2:$A$32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'Power-speed models'!$D$2:$D$32</c:f>
              <c:numCache>
                <c:formatCode>General</c:formatCode>
                <c:ptCount val="31"/>
                <c:pt idx="0">
                  <c:v>0</c:v>
                </c:pt>
                <c:pt idx="1">
                  <c:v>1.0573000000000001</c:v>
                </c:pt>
                <c:pt idx="2">
                  <c:v>2.7880000000000003</c:v>
                </c:pt>
                <c:pt idx="3">
                  <c:v>5.1920999999999999</c:v>
                </c:pt>
                <c:pt idx="4">
                  <c:v>8.2696000000000005</c:v>
                </c:pt>
                <c:pt idx="5">
                  <c:v>12.0205</c:v>
                </c:pt>
                <c:pt idx="6">
                  <c:v>16.444800000000001</c:v>
                </c:pt>
                <c:pt idx="7">
                  <c:v>21.5425</c:v>
                </c:pt>
                <c:pt idx="8">
                  <c:v>27.313600000000001</c:v>
                </c:pt>
                <c:pt idx="9">
                  <c:v>33.758099999999999</c:v>
                </c:pt>
                <c:pt idx="10">
                  <c:v>40.876000000000005</c:v>
                </c:pt>
                <c:pt idx="11">
                  <c:v>48.667299999999997</c:v>
                </c:pt>
                <c:pt idx="12">
                  <c:v>57.131999999999998</c:v>
                </c:pt>
                <c:pt idx="13">
                  <c:v>66.270099999999999</c:v>
                </c:pt>
                <c:pt idx="14">
                  <c:v>76.081600000000009</c:v>
                </c:pt>
                <c:pt idx="15">
                  <c:v>86.566499999999991</c:v>
                </c:pt>
                <c:pt idx="16">
                  <c:v>97.724800000000002</c:v>
                </c:pt>
                <c:pt idx="17">
                  <c:v>109.5565</c:v>
                </c:pt>
                <c:pt idx="18">
                  <c:v>122.0616</c:v>
                </c:pt>
                <c:pt idx="19">
                  <c:v>135.24009999999998</c:v>
                </c:pt>
                <c:pt idx="20">
                  <c:v>149.09200000000001</c:v>
                </c:pt>
                <c:pt idx="21">
                  <c:v>163.6173</c:v>
                </c:pt>
                <c:pt idx="22">
                  <c:v>178.81599999999997</c:v>
                </c:pt>
                <c:pt idx="23">
                  <c:v>194.68809999999999</c:v>
                </c:pt>
                <c:pt idx="24">
                  <c:v>211.2336</c:v>
                </c:pt>
                <c:pt idx="25">
                  <c:v>228.45249999999999</c:v>
                </c:pt>
                <c:pt idx="26">
                  <c:v>246.34479999999999</c:v>
                </c:pt>
                <c:pt idx="27">
                  <c:v>264.91050000000001</c:v>
                </c:pt>
                <c:pt idx="28">
                  <c:v>284.14960000000002</c:v>
                </c:pt>
                <c:pt idx="29">
                  <c:v>304.06209999999999</c:v>
                </c:pt>
                <c:pt idx="30">
                  <c:v>324.64799999999997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34-4D38-91F5-FF2AE67539FF}"/>
            </c:ext>
          </c:extLst>
        </c:ser>
        <c:ser>
          <c:idx val="3"/>
          <c:order val="3"/>
          <c:tx>
            <c:strRef>
              <c:f>'Power-speed models'!$E$1</c:f>
              <c:strCache>
                <c:ptCount val="1"/>
                <c:pt idx="0">
                  <c:v>p [W/kg] (T = 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'Power-speed models'!$A$2:$A$32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'Power-speed models'!$E$2:$E$32</c:f>
              <c:numCache>
                <c:formatCode>General</c:formatCode>
                <c:ptCount val="31"/>
                <c:pt idx="0">
                  <c:v>0</c:v>
                </c:pt>
                <c:pt idx="1">
                  <c:v>1.2012</c:v>
                </c:pt>
                <c:pt idx="2">
                  <c:v>3.1122000000000001</c:v>
                </c:pt>
                <c:pt idx="3">
                  <c:v>5.7329999999999997</c:v>
                </c:pt>
                <c:pt idx="4">
                  <c:v>9.063600000000001</c:v>
                </c:pt>
                <c:pt idx="5">
                  <c:v>13.104000000000001</c:v>
                </c:pt>
                <c:pt idx="6">
                  <c:v>17.854199999999999</c:v>
                </c:pt>
                <c:pt idx="7">
                  <c:v>23.3142</c:v>
                </c:pt>
                <c:pt idx="8">
                  <c:v>29.484000000000002</c:v>
                </c:pt>
                <c:pt idx="9">
                  <c:v>36.363599999999998</c:v>
                </c:pt>
                <c:pt idx="10">
                  <c:v>43.953000000000003</c:v>
                </c:pt>
                <c:pt idx="11">
                  <c:v>52.252200000000002</c:v>
                </c:pt>
                <c:pt idx="12">
                  <c:v>61.261199999999995</c:v>
                </c:pt>
                <c:pt idx="13">
                  <c:v>70.98</c:v>
                </c:pt>
                <c:pt idx="14">
                  <c:v>81.408600000000007</c:v>
                </c:pt>
                <c:pt idx="15">
                  <c:v>92.546999999999997</c:v>
                </c:pt>
                <c:pt idx="16">
                  <c:v>104.3952</c:v>
                </c:pt>
                <c:pt idx="17">
                  <c:v>116.9532</c:v>
                </c:pt>
                <c:pt idx="18">
                  <c:v>130.221</c:v>
                </c:pt>
                <c:pt idx="19">
                  <c:v>144.1986</c:v>
                </c:pt>
                <c:pt idx="20">
                  <c:v>158.88600000000002</c:v>
                </c:pt>
                <c:pt idx="21">
                  <c:v>174.28319999999999</c:v>
                </c:pt>
                <c:pt idx="22">
                  <c:v>190.39019999999999</c:v>
                </c:pt>
                <c:pt idx="23">
                  <c:v>207.20699999999999</c:v>
                </c:pt>
                <c:pt idx="24">
                  <c:v>224.73359999999997</c:v>
                </c:pt>
                <c:pt idx="25">
                  <c:v>242.97</c:v>
                </c:pt>
                <c:pt idx="26">
                  <c:v>261.9162</c:v>
                </c:pt>
                <c:pt idx="27">
                  <c:v>281.57220000000001</c:v>
                </c:pt>
                <c:pt idx="28">
                  <c:v>301.93799999999999</c:v>
                </c:pt>
                <c:pt idx="29">
                  <c:v>323.0136</c:v>
                </c:pt>
                <c:pt idx="30">
                  <c:v>344.79899999999998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34-4D38-91F5-FF2AE675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26015"/>
        <c:axId val="1185127679"/>
      </c:scatterChart>
      <c:valAx>
        <c:axId val="118512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27679"/>
        <c:crosses val="autoZero"/>
        <c:crossBetween val="midCat"/>
      </c:valAx>
      <c:valAx>
        <c:axId val="11851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Specific</a:t>
                </a:r>
                <a:r>
                  <a:rPr lang="en-CA" baseline="0"/>
                  <a:t> poewr [W/kg]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2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0</xdr:row>
      <xdr:rowOff>119061</xdr:rowOff>
    </xdr:from>
    <xdr:to>
      <xdr:col>19</xdr:col>
      <xdr:colOff>495299</xdr:colOff>
      <xdr:row>27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80289-A8FB-49C9-89EF-6DDE3278A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1</xdr:row>
      <xdr:rowOff>90487</xdr:rowOff>
    </xdr:from>
    <xdr:to>
      <xdr:col>21</xdr:col>
      <xdr:colOff>114300</xdr:colOff>
      <xdr:row>28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977A0-3E8F-4851-B0E7-3B8FFD189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1</xdr:row>
      <xdr:rowOff>14286</xdr:rowOff>
    </xdr:from>
    <xdr:to>
      <xdr:col>20</xdr:col>
      <xdr:colOff>171450</xdr:colOff>
      <xdr:row>27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900E5-0FB9-47AC-942F-02B418D89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157161</xdr:colOff>
      <xdr:row>0</xdr:row>
      <xdr:rowOff>176211</xdr:rowOff>
    </xdr:from>
    <xdr:to>
      <xdr:col>20</xdr:col>
      <xdr:colOff>257174</xdr:colOff>
      <xdr:row>27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FF91EE-FC9A-41DA-BA22-1422137C0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109537</xdr:rowOff>
    </xdr:from>
    <xdr:to>
      <xdr:col>20</xdr:col>
      <xdr:colOff>457200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07B06-88B3-439D-A5E2-153924CFE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142875</xdr:colOff>
      <xdr:row>1</xdr:row>
      <xdr:rowOff>109537</xdr:rowOff>
    </xdr:from>
    <xdr:to>
      <xdr:col>29</xdr:col>
      <xdr:colOff>447675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EC9B4-6E62-4689-A75F-BD9B3468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17</xdr:row>
      <xdr:rowOff>138112</xdr:rowOff>
    </xdr:from>
    <xdr:to>
      <xdr:col>20</xdr:col>
      <xdr:colOff>333375</xdr:colOff>
      <xdr:row>32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07957-AB68-4A0F-8437-3916898E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95250</xdr:colOff>
      <xdr:row>17</xdr:row>
      <xdr:rowOff>176212</xdr:rowOff>
    </xdr:from>
    <xdr:to>
      <xdr:col>29</xdr:col>
      <xdr:colOff>400050</xdr:colOff>
      <xdr:row>32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5CFD72-D3C9-4B93-967F-7C6EE0E1C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1</xdr:row>
      <xdr:rowOff>185737</xdr:rowOff>
    </xdr:from>
    <xdr:to>
      <xdr:col>15</xdr:col>
      <xdr:colOff>495299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4DAED-3309-437E-9BCB-D1E9E3267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1</xdr:row>
      <xdr:rowOff>166686</xdr:rowOff>
    </xdr:from>
    <xdr:to>
      <xdr:col>13</xdr:col>
      <xdr:colOff>419099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86335-3BB2-4A87-B90F-CF735EBB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8</xdr:row>
      <xdr:rowOff>42862</xdr:rowOff>
    </xdr:from>
    <xdr:to>
      <xdr:col>13</xdr:col>
      <xdr:colOff>228599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712D1-00FD-4C95-8E2F-037C66E33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475211-FDD6-425B-8041-DF129D379ED0}" name="Table1" displayName="Table1" ref="A1:J27" totalsRowShown="0">
  <autoFilter ref="A1:J27" xr:uid="{30946230-3287-45CA-A9EA-05F14498AD33}"/>
  <tableColumns count="10">
    <tableColumn id="1" xr3:uid="{06BF8C48-A743-42FD-A462-F2DE6FD1375A}" name="Rel. time [s]" dataDxfId="23">
      <calculatedColumnFormula>(Table1[[#This Row],[Abs. time '[ms']]]-MIN(Table1[Abs. time '[ms']]))/1000</calculatedColumnFormula>
    </tableColumn>
    <tableColumn id="7" xr3:uid="{D117236F-1A2E-4850-AF33-2895B7125556}" name="Abs. time [ms]"/>
    <tableColumn id="2" xr3:uid="{BEFEDA53-DDC4-45D2-81A1-5BB73F90519F}" name="delta [deg]"/>
    <tableColumn id="3" xr3:uid="{40430139-110C-46A8-8C85-7DDF6CD11642}" name="Throttle"/>
    <tableColumn id="4" xr3:uid="{A3E0819B-A4AE-475E-96FA-1E3FE3689AB0}" name="v [m/s]"/>
    <tableColumn id="5" xr3:uid="{86231ECA-32DA-4D74-9DC6-ACA280FF300D}" name="theta [deg]"/>
    <tableColumn id="6" xr3:uid="{B0A9DB94-E25B-4C57-9508-543A661CF13C}" name="Acceleration [m/s^2]" dataDxfId="24"/>
    <tableColumn id="9" xr3:uid="{C3000F81-14D8-4D5F-A260-AB746BEB6C07}" name="aF [m/s^2]" dataDxfId="10">
      <calculatedColumnFormula>Table1[[#This Row],[Acceleration '[m/s^2']]]+Table1[[#This Row],[aD '[m/s^2']]]</calculatedColumnFormula>
    </tableColumn>
    <tableColumn id="10" xr3:uid="{C05B8613-EF8B-444A-B10C-6386FE200DCE}" name="aD [m/s^2]" dataDxfId="9">
      <calculatedColumnFormula>b*Table1[[#This Row],[Acceleration '[m/s^2']]]</calculatedColumnFormula>
    </tableColumn>
    <tableColumn id="11" xr3:uid="{6EAF08F8-02B7-44CC-946C-1E2C317D2C31}" name="P/m [W/kg]" dataDxfId="8">
      <calculatedColumnFormula>(Table1[[#This Row],[Acceleration '[m/s^2']]]+b*Table1[[#This Row],[v '[m/s']]])*Table1[[#This Row],[v '[m/s']]]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9A5E3B-B673-479F-9CD3-7BA0E1197338}" name="Table13" displayName="Table13" ref="A6:C10" totalsRowShown="0">
  <autoFilter ref="A6:C10" xr:uid="{8F006DE3-8581-4648-8150-B60DFC3F4EB2}"/>
  <tableColumns count="3">
    <tableColumn id="1" xr3:uid="{DFAC2948-06C2-4716-BF32-06958E38CE27}" name="T"/>
    <tableColumn id="2" xr3:uid="{86B4801B-5523-4A82-969D-7658732F16DD}" name="c1"/>
    <tableColumn id="3" xr3:uid="{DFDC2152-1D0C-4B30-BE13-1207BDCCB00B}" name="c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FF81B9-0E28-4185-9454-E179171053E4}" name="Table5" displayName="Table5" ref="A1:C115" totalsRowShown="0">
  <autoFilter ref="A1:C115" xr:uid="{DAC6081E-B33F-4C1D-9405-B445FFFF9810}"/>
  <tableColumns count="3">
    <tableColumn id="1" xr3:uid="{2D8B1AD1-6E29-40DE-AD73-5449850FEFBD}" name="t"/>
    <tableColumn id="2" xr3:uid="{36D09254-876B-4602-A283-80761FD93F3D}" name="v" dataDxfId="6">
      <calculatedColumnFormula>B1-C1*(Table5[[#This Row],[t]]-A1)</calculatedColumnFormula>
    </tableColumn>
    <tableColumn id="3" xr3:uid="{0BA01294-4AD7-4E81-8F7E-7CFF3CC84AB0}" name="a" dataDxfId="7">
      <calculatedColumnFormula>Table5[[#This Row],[v]]*b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3BECFC-AB56-449E-A387-F76B47EB3345}" name="Table2" displayName="Table2" ref="A1:J82" totalsRowShown="0">
  <autoFilter ref="A1:J82" xr:uid="{899AA1AF-1F8D-48D7-B763-8B09C7634325}"/>
  <tableColumns count="10">
    <tableColumn id="1" xr3:uid="{879BFEF5-1EF9-490A-B6B0-6ED270AC78E8}" name="Rel. time [s]" dataDxfId="22">
      <calculatedColumnFormula>(Table2[[#This Row],[Abs. time '[ms']]]-MIN(Table2[Abs. time '[ms']]))/1000</calculatedColumnFormula>
    </tableColumn>
    <tableColumn id="2" xr3:uid="{A6289572-AD34-4209-BAE9-748D89F3B532}" name="Abs. time [ms]"/>
    <tableColumn id="3" xr3:uid="{697E5D8C-3D4F-46E2-8D6B-CB02EB5FD804}" name="delta [deg]"/>
    <tableColumn id="4" xr3:uid="{5AFEE649-19C0-4AA7-A8FE-BF150E38BBFB}" name="Throttle"/>
    <tableColumn id="5" xr3:uid="{507E0142-6CF1-46B3-A318-BFBFFC4D4023}" name="v [m/s]"/>
    <tableColumn id="6" xr3:uid="{BE3FC7AF-DED4-4C60-AAB0-054B042BEE56}" name="theta [deg]"/>
    <tableColumn id="7" xr3:uid="{8DD95CC7-C1C3-4AC8-B8D7-D99321EA001F}" name="Acceleration [m/s^2]"/>
    <tableColumn id="8" xr3:uid="{389BE199-2AC7-4AC1-9D56-D2722C42DC1F}" name="aF [m/s^2]" dataDxfId="14">
      <calculatedColumnFormula>Table2[[#This Row],[Acceleration '[m/s^2']]]+Table2[[#This Row],[aD '[m/s^2']]]</calculatedColumnFormula>
    </tableColumn>
    <tableColumn id="9" xr3:uid="{A669A96B-429E-40C5-B252-93CE7A59B246}" name="aD [m/s^2]" dataDxfId="15">
      <calculatedColumnFormula>b*Table2[[#This Row],[Acceleration '[m/s^2']]]</calculatedColumnFormula>
    </tableColumn>
    <tableColumn id="10" xr3:uid="{19E13018-8A22-4641-ADCE-84112C6DDD0B}" name="P/m [W/kg]" dataDxfId="11">
      <calculatedColumnFormula>(Table2[[#This Row],[Acceleration '[m/s^2']]]+b*Table2[[#This Row],[v '[m/s']]])*Table2[[#This Row],[v '[m/s']]]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9E9BFD-751F-4ECA-BE3F-33487A38D67C}" name="Table3" displayName="Table3" ref="A1:J131" totalsRowShown="0">
  <autoFilter ref="A1:J131" xr:uid="{B328BE7D-526B-4049-A99F-CEA52692E164}"/>
  <tableColumns count="10">
    <tableColumn id="1" xr3:uid="{16B7A887-B5DF-447B-8C4F-A28488C89692}" name="Rel. time [s]" dataDxfId="21">
      <calculatedColumnFormula>(Table3[[#This Row],[Abs. time '[ms']]]-MIN(Table3[Abs. time '[ms']]))/1000</calculatedColumnFormula>
    </tableColumn>
    <tableColumn id="2" xr3:uid="{C8FF0645-37AE-4BD6-AB1F-7C3484E9B946}" name="Abs. time [ms]"/>
    <tableColumn id="3" xr3:uid="{89B5D783-6A9F-43A6-953B-77B02174CCA3}" name="delta [deg]"/>
    <tableColumn id="4" xr3:uid="{C60DA478-ABE7-445C-82C3-15D177A200D3}" name="Throttle"/>
    <tableColumn id="5" xr3:uid="{757D11D7-FB47-43AE-B093-4CE1EC43EBBB}" name="v [m/s]"/>
    <tableColumn id="6" xr3:uid="{6435A51A-8ED2-4C80-915C-90ABC9346583}" name="theta [deg]"/>
    <tableColumn id="7" xr3:uid="{172794DC-D42A-445C-B081-CFC4ACEAA253}" name="Acceleration [m/s^2]"/>
    <tableColumn id="8" xr3:uid="{28B4C302-6C55-4348-9D84-45AE44EEA56C}" name="aF [m/s^2]" dataDxfId="16">
      <calculatedColumnFormula>Table3[[#This Row],[aD '[m/s^2']]]+Table3[[#This Row],[Acceleration '[m/s^2']]]</calculatedColumnFormula>
    </tableColumn>
    <tableColumn id="9" xr3:uid="{A7EF9C38-DC41-4E58-AB36-BD8BF3A79382}" name="aD [m/s^2]" dataDxfId="17">
      <calculatedColumnFormula>Table3[[#This Row],[v '[m/s']]]*b</calculatedColumnFormula>
    </tableColumn>
    <tableColumn id="10" xr3:uid="{52D8BAC9-431B-49B4-86BC-C28626958830}" name="P/m [W/kg]" dataDxfId="12">
      <calculatedColumnFormula>(Table3[[#This Row],[Acceleration '[m/s^2']]]+b*Table3[[#This Row],[v '[m/s']]])*Table3[[#This Row],[v '[m/s']]]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3FD9BB-0B15-4623-AD1E-8BE06E479C68}" name="Table4" displayName="Table4" ref="A1:J135" totalsRowShown="0">
  <autoFilter ref="A1:J135" xr:uid="{E9D5E9CC-E709-4703-95B1-E6B1FFAA37C0}"/>
  <tableColumns count="10">
    <tableColumn id="1" xr3:uid="{5D5E0A9D-E8EC-48B6-B6B0-5A878EEF008A}" name="Rel. time [s]" dataDxfId="20">
      <calculatedColumnFormula>(Table4[[#This Row],[Abs. time '[ms']]]-MIN(Table4[Abs. time '[ms']]))/1000</calculatedColumnFormula>
    </tableColumn>
    <tableColumn id="2" xr3:uid="{4C81CEE1-62C4-4A96-820A-D4923441A81E}" name="Abs. time [ms]"/>
    <tableColumn id="3" xr3:uid="{F6A3886E-3ABD-4F94-AE97-FE3014DBBA92}" name="delta [deg]"/>
    <tableColumn id="4" xr3:uid="{959A5471-E907-40B5-923F-E524C5EF2697}" name="Throttle"/>
    <tableColumn id="5" xr3:uid="{E49B8E83-474A-4401-8C35-B724E3618B30}" name="v [m/s]"/>
    <tableColumn id="6" xr3:uid="{5A0E948A-8544-45AA-98F2-16C1D8F79010}" name="theta [deg]"/>
    <tableColumn id="7" xr3:uid="{EFEAF57F-52F7-473A-B6A1-AED5419E8AC8}" name="Acceleration [m/s^2]"/>
    <tableColumn id="8" xr3:uid="{907DA861-50B6-4E1B-A87E-970296379894}" name="aF [m/s^2]" dataDxfId="18">
      <calculatedColumnFormula>Table4[[#This Row],[Acceleration '[m/s^2']]]+Table4[[#This Row],[aD '[m/s^2']]]</calculatedColumnFormula>
    </tableColumn>
    <tableColumn id="9" xr3:uid="{6BB6BA57-96F1-4BB3-8D28-54642C498929}" name="aD [m/s^2]" dataDxfId="19">
      <calculatedColumnFormula>b*Table4[[#This Row],[v '[m/s']]]</calculatedColumnFormula>
    </tableColumn>
    <tableColumn id="10" xr3:uid="{3E116BA7-7288-40F0-BA20-2D4A65308006}" name="P/m [W/kg]" dataDxfId="13">
      <calculatedColumnFormula>(Table4[[#This Row],[Acceleration '[m/s^2']]]+b*Table4[[#This Row],[v '[m/s']]])*Table4[[#This Row],[v '[m/s']]]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189585-7270-40DC-BF74-4AC0FDDFFA50}" name="Table8" displayName="Table8" ref="A1:B27" totalsRowShown="0">
  <autoFilter ref="A1:B27" xr:uid="{F9DE9357-3D88-4BB1-BEB1-B66825E9B31F}"/>
  <tableColumns count="2">
    <tableColumn id="1" xr3:uid="{551CCE59-5C95-487D-8355-313CD07844B0}" name="v [m/s]" dataDxfId="5">
      <calculatedColumnFormula>'T=0.25'!E2</calculatedColumnFormula>
    </tableColumn>
    <tableColumn id="2" xr3:uid="{D571EB6B-E472-43E2-8CB6-F799043CD985}" name="p [W/kg] (T = 0.25)" dataDxfId="4">
      <calculatedColumnFormula>'T=0.25'!J2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14ED77-E38E-4558-8817-5DDACEAAD546}" name="Table9" displayName="Table9" ref="D1:E82" totalsRowShown="0">
  <autoFilter ref="D1:E82" xr:uid="{935A3FF4-7C1E-454F-B101-473B726C5455}"/>
  <tableColumns count="2">
    <tableColumn id="1" xr3:uid="{2E3AB6D2-6458-4812-A9E4-42CF900BAB76}" name="v [m/s]">
      <calculatedColumnFormula>'T=0.5'!E2</calculatedColumnFormula>
    </tableColumn>
    <tableColumn id="2" xr3:uid="{F23B85E0-0C16-460C-970A-6806987CD70C}" name="p [W/kg] (T = 0.5)">
      <calculatedColumnFormula>'T=0.5'!J2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BCC74D-DCD2-47D0-BF5C-C3CD33878351}" name="Table10" displayName="Table10" ref="G1:H131" totalsRowShown="0">
  <autoFilter ref="G1:H131" xr:uid="{B90B2854-DBF3-4ED1-9A2D-C640A6C3F5F5}"/>
  <tableColumns count="2">
    <tableColumn id="1" xr3:uid="{F79A621D-E1AB-448D-B9FB-7CEB541BEFEF}" name="v [m/s]">
      <calculatedColumnFormula>Table3[[#This Row],[v '[m/s']]]</calculatedColumnFormula>
    </tableColumn>
    <tableColumn id="2" xr3:uid="{5F8A2DB0-7E54-4D36-BC3F-B32011FF1C3F}" name="p [W/kg] (T = 0.75)">
      <calculatedColumnFormula>Table3[[#This Row],[P/m '[W/kg']]]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060EAB-7FA7-4DC2-859B-16BEB46470CB}" name="Table11" displayName="Table11" ref="J1:K135" totalsRowShown="0">
  <autoFilter ref="J1:K135" xr:uid="{52467D8A-6E98-41E3-8AF7-D57A44BE5F9F}"/>
  <tableColumns count="2">
    <tableColumn id="1" xr3:uid="{38316F00-0CC5-4A8B-8C9E-C6DD2341D2D5}" name="v [m/s]">
      <calculatedColumnFormula>Table4[[#This Row],[v '[m/s']]]</calculatedColumnFormula>
    </tableColumn>
    <tableColumn id="2" xr3:uid="{5AF65E0A-31F6-4E2F-9DF6-717A187A0CDC}" name="p [W/kg] (T = 1)">
      <calculatedColumnFormula>Table4[[#This Row],[P/m '[W/kg']]]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71DC8CF-067B-48E9-A753-A324D3471BB4}" name="Table12" displayName="Table12" ref="A1:E32" totalsRowShown="0">
  <autoFilter ref="A1:E32" xr:uid="{88C8C2CD-F892-4BB8-8EC9-536349FF4737}"/>
  <tableColumns count="5">
    <tableColumn id="1" xr3:uid="{5BFA457A-54CC-41FE-99D8-C87F0769C0A1}" name="v [m/s]"/>
    <tableColumn id="2" xr3:uid="{7C00F53E-9A14-4249-83F2-2A2318E09F57}" name="p [W/kg] (T = 0.25)" dataDxfId="3">
      <calculatedColumnFormula>0.0451*Table12[[#This Row],[v '[m/s']]]^2+0.2863*Table12[[#This Row],[v '[m/s']]]</calculatedColumnFormula>
    </tableColumn>
    <tableColumn id="3" xr3:uid="{845E27A1-F5E2-4918-9D43-EB46A1244BC3}" name="p [W/kg] (T = 0.5)" dataDxfId="2">
      <calculatedColumnFormula>0.2048*Table12[[#This Row],[v '[m/s']]]^2+0.7278*Table12[[#This Row],[v '[m/s']]]</calculatedColumnFormula>
    </tableColumn>
    <tableColumn id="4" xr3:uid="{10984E7F-B5CC-445F-B6D5-57DBB7B42713}" name="p [W/kg] (T = 0.75)" dataDxfId="1">
      <calculatedColumnFormula>0.3367*Table12[[#This Row],[v '[m/s']]]^2+0.7206*Table12[[#This Row],[v '[m/s']]]</calculatedColumnFormula>
    </tableColumn>
    <tableColumn id="5" xr3:uid="{FC864F7A-D20C-4966-A87D-A5819F3A601B}" name="p [W/kg] (T = 1)" dataDxfId="0">
      <calculatedColumnFormula>0.3549*Table12[[#This Row],[v '[m/s']]]^2+0.8463*Table12[[#This Row],[v '[m/s']]]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L29" sqref="L29"/>
    </sheetView>
  </sheetViews>
  <sheetFormatPr defaultRowHeight="15" x14ac:dyDescent="0.25"/>
  <cols>
    <col min="1" max="1" width="14" bestFit="1" customWidth="1"/>
    <col min="2" max="2" width="12" customWidth="1"/>
    <col min="3" max="3" width="13.5703125" customWidth="1"/>
    <col min="4" max="4" width="10.28515625" customWidth="1"/>
    <col min="5" max="5" width="12" bestFit="1" customWidth="1"/>
    <col min="6" max="6" width="13" customWidth="1"/>
    <col min="7" max="7" width="14.28515625" customWidth="1"/>
    <col min="10" max="10" width="13.7109375" bestFit="1" customWidth="1"/>
  </cols>
  <sheetData>
    <row r="1" spans="1:10" x14ac:dyDescent="0.25">
      <c r="A1" t="s">
        <v>4</v>
      </c>
      <c r="B1" t="s">
        <v>5</v>
      </c>
      <c r="C1" t="s">
        <v>3</v>
      </c>
      <c r="D1" t="s">
        <v>0</v>
      </c>
      <c r="E1" t="s">
        <v>6</v>
      </c>
      <c r="F1" t="s">
        <v>2</v>
      </c>
      <c r="G1" t="s">
        <v>7</v>
      </c>
      <c r="H1" t="s">
        <v>11</v>
      </c>
      <c r="I1" t="s">
        <v>12</v>
      </c>
      <c r="J1" t="s">
        <v>13</v>
      </c>
    </row>
    <row r="2" spans="1:10" x14ac:dyDescent="0.25">
      <c r="A2">
        <f>(Table1[[#This Row],[Abs. time '[ms']]]-MIN(Table1[Abs. time '[ms']]))/1000</f>
        <v>0</v>
      </c>
      <c r="B2">
        <v>22552</v>
      </c>
      <c r="C2">
        <v>0</v>
      </c>
      <c r="D2">
        <v>0.25</v>
      </c>
      <c r="E2">
        <v>0.41587385535240101</v>
      </c>
      <c r="F2">
        <v>-179.99458312988199</v>
      </c>
      <c r="G2">
        <v>1.0396867067832201</v>
      </c>
      <c r="H2">
        <f>Table1[[#This Row],[Acceleration '[m/s^2']]]+Table1[[#This Row],[aD '[m/s^2']]]</f>
        <v>1.4192303723586437</v>
      </c>
      <c r="I2">
        <f>b*Table1[[#This Row],[Acceleration '[m/s^2']]]</f>
        <v>0.37954366557542352</v>
      </c>
      <c r="J2">
        <f>(Table1[[#This Row],[Acceleration '[m/s^2']]]+b*Table1[[#This Row],[v '[m/s']]])*Table1[[#This Row],[v '[m/s']]]</f>
        <v>0.4955153084919689</v>
      </c>
    </row>
    <row r="3" spans="1:10" x14ac:dyDescent="0.25">
      <c r="A3">
        <f>(Table1[[#This Row],[Abs. time '[ms']]]-MIN(Table1[Abs. time '[ms']]))/1000</f>
        <v>0.4</v>
      </c>
      <c r="B3">
        <v>22952</v>
      </c>
      <c r="C3">
        <v>0</v>
      </c>
      <c r="D3">
        <v>0.25</v>
      </c>
      <c r="E3">
        <v>0.48998728394508301</v>
      </c>
      <c r="F3">
        <v>-179.97706604003901</v>
      </c>
      <c r="G3">
        <v>0.18528886095239899</v>
      </c>
      <c r="H3">
        <f>Table1[[#This Row],[Acceleration '[m/s^2']]]+Table1[[#This Row],[aD '[m/s^2']]]</f>
        <v>0.25292963486760461</v>
      </c>
      <c r="I3">
        <f>b*Table1[[#This Row],[Acceleration '[m/s^2']]]</f>
        <v>6.7640773915205621E-2</v>
      </c>
      <c r="J3">
        <f>(Table1[[#This Row],[Acceleration '[m/s^2']]]+b*Table1[[#This Row],[v '[m/s']]])*Table1[[#This Row],[v '[m/s']]]</f>
        <v>0.17843453484570956</v>
      </c>
    </row>
    <row r="4" spans="1:10" x14ac:dyDescent="0.25">
      <c r="A4">
        <f>(Table1[[#This Row],[Abs. time '[ms']]]-MIN(Table1[Abs. time '[ms']]))/1000</f>
        <v>0.8</v>
      </c>
      <c r="B4">
        <v>23352</v>
      </c>
      <c r="C4">
        <v>0</v>
      </c>
      <c r="D4">
        <v>0.25</v>
      </c>
      <c r="E4">
        <v>0.55419510602951005</v>
      </c>
      <c r="F4">
        <v>-179.98057556152301</v>
      </c>
      <c r="G4">
        <v>0.16052103508434901</v>
      </c>
      <c r="H4">
        <f>Table1[[#This Row],[Acceleration '[m/s^2']]]+Table1[[#This Row],[aD '[m/s^2']]]</f>
        <v>0.21912017043962878</v>
      </c>
      <c r="I4">
        <f>b*Table1[[#This Row],[Acceleration '[m/s^2']]]</f>
        <v>5.8599135355279768E-2</v>
      </c>
      <c r="J4">
        <f>(Table1[[#This Row],[Acceleration '[m/s^2']]]+b*Table1[[#This Row],[v '[m/s']]])*Table1[[#This Row],[v '[m/s']]]</f>
        <v>0.20108036962108675</v>
      </c>
    </row>
    <row r="5" spans="1:10" x14ac:dyDescent="0.25">
      <c r="A5">
        <f>(Table1[[#This Row],[Abs. time '[ms']]]-MIN(Table1[Abs. time '[ms']]))/1000</f>
        <v>1.2</v>
      </c>
      <c r="B5">
        <v>23752</v>
      </c>
      <c r="C5">
        <v>0</v>
      </c>
      <c r="D5">
        <v>0.25</v>
      </c>
      <c r="E5">
        <v>0.56425648927688599</v>
      </c>
      <c r="F5">
        <v>-179.97497558593699</v>
      </c>
      <c r="G5">
        <v>2.5175479311383898E-2</v>
      </c>
      <c r="H5">
        <f>Table1[[#This Row],[Acceleration '[m/s^2']]]+Table1[[#This Row],[aD '[m/s^2']]]</f>
        <v>3.4365934126396928E-2</v>
      </c>
      <c r="I5">
        <f>b*Table1[[#This Row],[Acceleration '[m/s^2']]]</f>
        <v>9.1904548150130282E-3</v>
      </c>
      <c r="J5">
        <f>(Table1[[#This Row],[Acceleration '[m/s^2']]]+b*Table1[[#This Row],[v '[m/s']]])*Table1[[#This Row],[v '[m/s']]]</f>
        <v>0.13043386019746461</v>
      </c>
    </row>
    <row r="6" spans="1:10" x14ac:dyDescent="0.25">
      <c r="A6">
        <f>(Table1[[#This Row],[Abs. time '[ms']]]-MIN(Table1[Abs. time '[ms']]))/1000</f>
        <v>1.6</v>
      </c>
      <c r="B6">
        <v>24152</v>
      </c>
      <c r="C6">
        <v>0</v>
      </c>
      <c r="D6">
        <v>0.25</v>
      </c>
      <c r="E6">
        <v>0.61970162391662598</v>
      </c>
      <c r="F6">
        <v>-179.96304321289</v>
      </c>
      <c r="G6">
        <v>0.138615702994111</v>
      </c>
      <c r="H6">
        <f>Table1[[#This Row],[Acceleration '[m/s^2']]]+Table1[[#This Row],[aD '[m/s^2']]]</f>
        <v>0.18921816975400263</v>
      </c>
      <c r="I6">
        <f>b*Table1[[#This Row],[Acceleration '[m/s^2']]]</f>
        <v>5.0602466759891634E-2</v>
      </c>
      <c r="J6">
        <f>(Table1[[#This Row],[Acceleration '[m/s^2']]]+b*Table1[[#This Row],[v '[m/s']]])*Table1[[#This Row],[v '[m/s']]]</f>
        <v>0.22609279374366123</v>
      </c>
    </row>
    <row r="7" spans="1:10" x14ac:dyDescent="0.25">
      <c r="A7">
        <f>(Table1[[#This Row],[Abs. time '[ms']]]-MIN(Table1[Abs. time '[ms']]))/1000</f>
        <v>2</v>
      </c>
      <c r="B7">
        <v>24552</v>
      </c>
      <c r="C7">
        <v>0</v>
      </c>
      <c r="D7">
        <v>0.25</v>
      </c>
      <c r="E7">
        <v>0.64654082059860196</v>
      </c>
      <c r="F7">
        <v>-179.96154785156199</v>
      </c>
      <c r="G7">
        <v>6.7099511813306603E-2</v>
      </c>
      <c r="H7">
        <f>Table1[[#This Row],[Acceleration '[m/s^2']]]+Table1[[#This Row],[aD '[m/s^2']]]</f>
        <v>9.1594577976784886E-2</v>
      </c>
      <c r="I7">
        <f>b*Table1[[#This Row],[Acceleration '[m/s^2']]]</f>
        <v>2.4495066163478282E-2</v>
      </c>
      <c r="J7">
        <f>(Table1[[#This Row],[Acceleration '[m/s^2']]]+b*Table1[[#This Row],[v '[m/s']]])*Table1[[#This Row],[v '[m/s']]]</f>
        <v>0.19598138684284719</v>
      </c>
    </row>
    <row r="8" spans="1:10" x14ac:dyDescent="0.25">
      <c r="A8">
        <f>(Table1[[#This Row],[Abs. time '[ms']]]-MIN(Table1[Abs. time '[ms']]))/1000</f>
        <v>2.4</v>
      </c>
      <c r="B8">
        <v>24952</v>
      </c>
      <c r="C8">
        <v>0</v>
      </c>
      <c r="D8">
        <v>0.25</v>
      </c>
      <c r="E8">
        <v>0.68521964550018299</v>
      </c>
      <c r="F8">
        <v>-179.96989440917901</v>
      </c>
      <c r="G8">
        <v>9.6700356840063798E-2</v>
      </c>
      <c r="H8">
        <f>Table1[[#This Row],[Acceleration '[m/s^2']]]+Table1[[#This Row],[aD '[m/s^2']]]</f>
        <v>0.13200138325318869</v>
      </c>
      <c r="I8">
        <f>b*Table1[[#This Row],[Acceleration '[m/s^2']]]</f>
        <v>3.5301026413124895E-2</v>
      </c>
      <c r="J8">
        <f>(Table1[[#This Row],[Acceleration '[m/s^2']]]+b*Table1[[#This Row],[v '[m/s']]])*Table1[[#This Row],[v '[m/s']]]</f>
        <v>0.237664161515411</v>
      </c>
    </row>
    <row r="9" spans="1:10" x14ac:dyDescent="0.25">
      <c r="A9">
        <f>(Table1[[#This Row],[Abs. time '[ms']]]-MIN(Table1[Abs. time '[ms']]))/1000</f>
        <v>2.8</v>
      </c>
      <c r="B9">
        <v>25352</v>
      </c>
      <c r="C9">
        <v>0</v>
      </c>
      <c r="D9">
        <v>0.25</v>
      </c>
      <c r="E9">
        <v>0.68667334318161</v>
      </c>
      <c r="F9">
        <v>-179.97959899902301</v>
      </c>
      <c r="G9">
        <v>3.7095550904066099E-3</v>
      </c>
      <c r="H9">
        <f>Table1[[#This Row],[Acceleration '[m/s^2']]]+Table1[[#This Row],[aD '[m/s^2']]]</f>
        <v>5.0637497025730407E-3</v>
      </c>
      <c r="I9">
        <f>b*Table1[[#This Row],[Acceleration '[m/s^2']]]</f>
        <v>1.3541946121664308E-3</v>
      </c>
      <c r="J9">
        <f>(Table1[[#This Row],[Acceleration '[m/s^2']]]+b*Table1[[#This Row],[v '[m/s']]])*Table1[[#This Row],[v '[m/s']]]</f>
        <v>0.17467846711093957</v>
      </c>
    </row>
    <row r="10" spans="1:10" x14ac:dyDescent="0.25">
      <c r="A10">
        <f>(Table1[[#This Row],[Abs. time '[ms']]]-MIN(Table1[Abs. time '[ms']]))/1000</f>
        <v>3.2</v>
      </c>
      <c r="B10">
        <v>25752</v>
      </c>
      <c r="C10">
        <v>0</v>
      </c>
      <c r="D10">
        <v>0.25</v>
      </c>
      <c r="E10">
        <v>0.72215223312377896</v>
      </c>
      <c r="F10">
        <v>-179.99183654785099</v>
      </c>
      <c r="G10">
        <v>8.8698674714259004E-2</v>
      </c>
      <c r="H10">
        <f>Table1[[#This Row],[Acceleration '[m/s^2']]]+Table1[[#This Row],[aD '[m/s^2']]]</f>
        <v>0.12107864063388801</v>
      </c>
      <c r="I10">
        <f>b*Table1[[#This Row],[Acceleration '[m/s^2']]]</f>
        <v>3.2379965919629015E-2</v>
      </c>
      <c r="J10">
        <f>(Table1[[#This Row],[Acceleration '[m/s^2']]]+b*Table1[[#This Row],[v '[m/s']]])*Table1[[#This Row],[v '[m/s']]]</f>
        <v>0.25443195192937157</v>
      </c>
    </row>
    <row r="11" spans="1:10" x14ac:dyDescent="0.25">
      <c r="A11">
        <f>(Table1[[#This Row],[Abs. time '[ms']]]-MIN(Table1[Abs. time '[ms']]))/1000</f>
        <v>3.6</v>
      </c>
      <c r="B11">
        <v>26152</v>
      </c>
      <c r="C11">
        <v>0</v>
      </c>
      <c r="D11">
        <v>0.25</v>
      </c>
      <c r="E11">
        <v>0.72771823406219405</v>
      </c>
      <c r="F11">
        <v>179.99916076660099</v>
      </c>
      <c r="G11">
        <v>1.39223404290505E-2</v>
      </c>
      <c r="H11">
        <f>Table1[[#This Row],[Acceleration '[m/s^2']]]+Table1[[#This Row],[aD '[m/s^2']]]</f>
        <v>1.9004771593511383E-2</v>
      </c>
      <c r="I11">
        <f>b*Table1[[#This Row],[Acceleration '[m/s^2']]]</f>
        <v>5.0824311644608825E-3</v>
      </c>
      <c r="J11">
        <f>(Table1[[#This Row],[Acceleration '[m/s^2']]]+b*Table1[[#This Row],[v '[m/s']]])*Table1[[#This Row],[v '[m/s']]]</f>
        <v>0.20345554006825542</v>
      </c>
    </row>
    <row r="12" spans="1:10" x14ac:dyDescent="0.25">
      <c r="A12">
        <f>(Table1[[#This Row],[Abs. time '[ms']]]-MIN(Table1[Abs. time '[ms']]))/1000</f>
        <v>4</v>
      </c>
      <c r="B12">
        <v>26552</v>
      </c>
      <c r="C12">
        <v>0</v>
      </c>
      <c r="D12">
        <v>0.25</v>
      </c>
      <c r="E12">
        <v>0.76054269075393599</v>
      </c>
      <c r="F12">
        <v>179.98782348632801</v>
      </c>
      <c r="G12">
        <v>8.2061887394106303E-2</v>
      </c>
      <c r="H12">
        <f>Table1[[#This Row],[Acceleration '[m/s^2']]]+Table1[[#This Row],[aD '[m/s^2']]]</f>
        <v>0.11201905558947774</v>
      </c>
      <c r="I12">
        <f>b*Table1[[#This Row],[Acceleration '[m/s^2']]]</f>
        <v>2.9957168195371434E-2</v>
      </c>
      <c r="J12">
        <f>(Table1[[#This Row],[Acceleration '[m/s^2']]]+b*Table1[[#This Row],[v '[m/s']]])*Table1[[#This Row],[v '[m/s']]]</f>
        <v>0.27356903881424771</v>
      </c>
    </row>
    <row r="13" spans="1:10" x14ac:dyDescent="0.25">
      <c r="A13">
        <f>(Table1[[#This Row],[Abs. time '[ms']]]-MIN(Table1[Abs. time '[ms']]))/1000</f>
        <v>4.4000000000000004</v>
      </c>
      <c r="B13">
        <v>26952</v>
      </c>
      <c r="C13">
        <v>0</v>
      </c>
      <c r="D13">
        <v>0.25</v>
      </c>
      <c r="E13">
        <v>0.76502007246017401</v>
      </c>
      <c r="F13">
        <v>179.97862243652301</v>
      </c>
      <c r="G13">
        <v>1.1199836234438701E-2</v>
      </c>
      <c r="H13">
        <f>Table1[[#This Row],[Acceleration '[m/s^2']]]+Table1[[#This Row],[aD '[m/s^2']]]</f>
        <v>1.5288401444063557E-2</v>
      </c>
      <c r="I13">
        <f>b*Table1[[#This Row],[Acceleration '[m/s^2']]]</f>
        <v>4.0885652096248563E-3</v>
      </c>
      <c r="J13">
        <f>(Table1[[#This Row],[Acceleration '[m/s^2']]]+b*Table1[[#This Row],[v '[m/s']]])*Table1[[#This Row],[v '[m/s']]]</f>
        <v>0.22221909314326191</v>
      </c>
    </row>
    <row r="14" spans="1:10" x14ac:dyDescent="0.25">
      <c r="A14">
        <f>(Table1[[#This Row],[Abs. time '[ms']]]-MIN(Table1[Abs. time '[ms']]))/1000</f>
        <v>4.8</v>
      </c>
      <c r="B14">
        <v>27352</v>
      </c>
      <c r="C14">
        <v>0</v>
      </c>
      <c r="D14">
        <v>0.25</v>
      </c>
      <c r="E14">
        <v>0.79419487714767401</v>
      </c>
      <c r="F14">
        <v>179.96716308593699</v>
      </c>
      <c r="G14">
        <v>7.2938820606292698E-2</v>
      </c>
      <c r="H14">
        <f>Table1[[#This Row],[Acceleration '[m/s^2']]]+Table1[[#This Row],[aD '[m/s^2']]]</f>
        <v>9.9565560329947456E-2</v>
      </c>
      <c r="I14">
        <f>b*Table1[[#This Row],[Acceleration '[m/s^2']]]</f>
        <v>2.6626739723654761E-2</v>
      </c>
      <c r="J14">
        <f>(Table1[[#This Row],[Acceleration '[m/s^2']]]+b*Table1[[#This Row],[v '[m/s']]])*Table1[[#This Row],[v '[m/s']]]</f>
        <v>0.28818494369308378</v>
      </c>
    </row>
    <row r="15" spans="1:10" x14ac:dyDescent="0.25">
      <c r="A15">
        <f>(Table1[[#This Row],[Abs. time '[ms']]]-MIN(Table1[Abs. time '[ms']]))/1000</f>
        <v>5.2</v>
      </c>
      <c r="B15">
        <v>27752</v>
      </c>
      <c r="C15">
        <v>0</v>
      </c>
      <c r="D15">
        <v>0.25</v>
      </c>
      <c r="E15">
        <v>0.80824553966522195</v>
      </c>
      <c r="F15">
        <v>179.95127868652301</v>
      </c>
      <c r="G15">
        <v>3.5130421319561803E-2</v>
      </c>
      <c r="H15">
        <f>Table1[[#This Row],[Acceleration '[m/s^2']]]+Table1[[#This Row],[aD '[m/s^2']]]</f>
        <v>4.7954985482827187E-2</v>
      </c>
      <c r="I15">
        <f>b*Table1[[#This Row],[Acceleration '[m/s^2']]]</f>
        <v>1.2824564163265387E-2</v>
      </c>
      <c r="J15">
        <f>(Table1[[#This Row],[Acceleration '[m/s^2']]]+b*Table1[[#This Row],[v '[m/s']]])*Table1[[#This Row],[v '[m/s']]]</f>
        <v>0.26687067135160708</v>
      </c>
    </row>
    <row r="16" spans="1:10" x14ac:dyDescent="0.25">
      <c r="A16">
        <f>(Table1[[#This Row],[Abs. time '[ms']]]-MIN(Table1[Abs. time '[ms']]))/1000</f>
        <v>5.6</v>
      </c>
      <c r="B16">
        <v>28152</v>
      </c>
      <c r="C16">
        <v>0</v>
      </c>
      <c r="D16">
        <v>0.25</v>
      </c>
      <c r="E16">
        <v>0.82197952270507801</v>
      </c>
      <c r="F16">
        <v>179.93588256835901</v>
      </c>
      <c r="G16">
        <v>3.4339889244698399E-2</v>
      </c>
      <c r="H16">
        <f>Table1[[#This Row],[Acceleration '[m/s^2']]]+Table1[[#This Row],[aD '[m/s^2']]]</f>
        <v>4.6875865086605975E-2</v>
      </c>
      <c r="I16">
        <f>b*Table1[[#This Row],[Acceleration '[m/s^2']]]</f>
        <v>1.2535975841907574E-2</v>
      </c>
      <c r="J16">
        <f>(Table1[[#This Row],[Acceleration '[m/s^2']]]+b*Table1[[#This Row],[v '[m/s']]])*Table1[[#This Row],[v '[m/s']]]</f>
        <v>0.27487676160971636</v>
      </c>
    </row>
    <row r="17" spans="1:10" x14ac:dyDescent="0.25">
      <c r="A17">
        <f>(Table1[[#This Row],[Abs. time '[ms']]]-MIN(Table1[Abs. time '[ms']]))/1000</f>
        <v>6</v>
      </c>
      <c r="B17">
        <v>28552</v>
      </c>
      <c r="C17">
        <v>0</v>
      </c>
      <c r="D17">
        <v>0.25</v>
      </c>
      <c r="E17">
        <v>0.85008186101913397</v>
      </c>
      <c r="F17">
        <v>179.92381286621</v>
      </c>
      <c r="G17">
        <v>7.0256877699978806E-2</v>
      </c>
      <c r="H17">
        <f>Table1[[#This Row],[Acceleration '[m/s^2']]]+Table1[[#This Row],[aD '[m/s^2']]]</f>
        <v>9.5904558602466369E-2</v>
      </c>
      <c r="I17">
        <f>b*Table1[[#This Row],[Acceleration '[m/s^2']]]</f>
        <v>2.5647680902487566E-2</v>
      </c>
      <c r="J17">
        <f>(Table1[[#This Row],[Acceleration '[m/s^2']]]+b*Table1[[#This Row],[v '[m/s']]])*Table1[[#This Row],[v '[m/s']]]</f>
        <v>0.32352771996030105</v>
      </c>
    </row>
    <row r="18" spans="1:10" x14ac:dyDescent="0.25">
      <c r="A18">
        <f>(Table1[[#This Row],[Abs. time '[ms']]]-MIN(Table1[Abs. time '[ms']]))/1000</f>
        <v>6.4</v>
      </c>
      <c r="B18">
        <v>28952</v>
      </c>
      <c r="C18">
        <v>0</v>
      </c>
      <c r="D18">
        <v>0.25</v>
      </c>
      <c r="E18">
        <v>0.84762394428253096</v>
      </c>
      <c r="F18">
        <v>179.92739868164</v>
      </c>
      <c r="G18">
        <v>6.1482787621417604E-3</v>
      </c>
      <c r="H18">
        <f>Table1[[#This Row],[Acceleration '[m/s^2']]]+Table1[[#This Row],[aD '[m/s^2']]]</f>
        <v>8.3927436025000267E-3</v>
      </c>
      <c r="I18">
        <f>b*Table1[[#This Row],[Acceleration '[m/s^2']]]</f>
        <v>2.2444648403582659E-3</v>
      </c>
      <c r="J18">
        <f>(Table1[[#This Row],[Acceleration '[m/s^2']]]+b*Table1[[#This Row],[v '[m/s']]])*Table1[[#This Row],[v '[m/s']]]</f>
        <v>0.26749173893280087</v>
      </c>
    </row>
    <row r="19" spans="1:10" x14ac:dyDescent="0.25">
      <c r="A19">
        <f>(Table1[[#This Row],[Abs. time '[ms']]]-MIN(Table1[Abs. time '[ms']]))/1000</f>
        <v>6.8</v>
      </c>
      <c r="B19">
        <v>29352</v>
      </c>
      <c r="C19">
        <v>0</v>
      </c>
      <c r="D19">
        <v>0.25</v>
      </c>
      <c r="E19">
        <v>0.81784534454345703</v>
      </c>
      <c r="F19">
        <v>179.92729187011699</v>
      </c>
      <c r="G19">
        <v>7.4452879650259998E-2</v>
      </c>
      <c r="H19">
        <f>Table1[[#This Row],[Acceleration '[m/s^2']]]+Table1[[#This Row],[aD '[m/s^2']]]</f>
        <v>0.10163233541394467</v>
      </c>
      <c r="I19">
        <f>b*Table1[[#This Row],[Acceleration '[m/s^2']]]</f>
        <v>2.717945576368468E-2</v>
      </c>
      <c r="J19">
        <f>(Table1[[#This Row],[Acceleration '[m/s^2']]]+b*Table1[[#This Row],[v '[m/s']]])*Table1[[#This Row],[v '[m/s']]]</f>
        <v>0.30506618376523287</v>
      </c>
    </row>
    <row r="20" spans="1:10" x14ac:dyDescent="0.25">
      <c r="A20">
        <f>(Table1[[#This Row],[Abs. time '[ms']]]-MIN(Table1[Abs. time '[ms']]))/1000</f>
        <v>7.2</v>
      </c>
      <c r="B20">
        <v>29752</v>
      </c>
      <c r="C20">
        <v>0</v>
      </c>
      <c r="D20">
        <v>0.25</v>
      </c>
      <c r="E20">
        <v>0.801899194717407</v>
      </c>
      <c r="F20">
        <v>179.92726135253901</v>
      </c>
      <c r="G20">
        <v>3.9869934286257999E-2</v>
      </c>
      <c r="H20">
        <f>Table1[[#This Row],[Acceleration '[m/s^2']]]+Table1[[#This Row],[aD '[m/s^2']]]</f>
        <v>5.4424685161237489E-2</v>
      </c>
      <c r="I20">
        <f>b*Table1[[#This Row],[Acceleration '[m/s^2']]]</f>
        <v>1.455475087497949E-2</v>
      </c>
      <c r="J20">
        <f>(Table1[[#This Row],[Acceleration '[m/s^2']]]+b*Table1[[#This Row],[v '[m/s']]])*Table1[[#This Row],[v '[m/s']]]</f>
        <v>0.26671799811301178</v>
      </c>
    </row>
    <row r="21" spans="1:10" x14ac:dyDescent="0.25">
      <c r="A21">
        <f>(Table1[[#This Row],[Abs. time '[ms']]]-MIN(Table1[Abs. time '[ms']]))/1000</f>
        <v>7.6</v>
      </c>
      <c r="B21">
        <v>30152</v>
      </c>
      <c r="C21">
        <v>0</v>
      </c>
      <c r="D21">
        <v>0.25</v>
      </c>
      <c r="E21">
        <v>0.79444259405136097</v>
      </c>
      <c r="F21">
        <v>179.92724609375</v>
      </c>
      <c r="G21">
        <v>1.86418500253351E-2</v>
      </c>
      <c r="H21">
        <f>Table1[[#This Row],[Acceleration '[m/s^2']]]+Table1[[#This Row],[aD '[m/s^2']]]</f>
        <v>2.54471655550625E-2</v>
      </c>
      <c r="I21">
        <f>b*Table1[[#This Row],[Acceleration '[m/s^2']]]</f>
        <v>6.8053155297274001E-3</v>
      </c>
      <c r="J21">
        <f>(Table1[[#This Row],[Acceleration '[m/s^2']]]+b*Table1[[#This Row],[v '[m/s']]])*Table1[[#This Row],[v '[m/s']]]</f>
        <v>0.24521084698442627</v>
      </c>
    </row>
    <row r="22" spans="1:10" x14ac:dyDescent="0.25">
      <c r="A22">
        <f>(Table1[[#This Row],[Abs. time '[ms']]]-MIN(Table1[Abs. time '[ms']]))/1000</f>
        <v>8</v>
      </c>
      <c r="B22">
        <v>30552</v>
      </c>
      <c r="C22">
        <v>0</v>
      </c>
      <c r="D22">
        <v>0.25</v>
      </c>
      <c r="E22">
        <v>0.79180538654327304</v>
      </c>
      <c r="F22">
        <v>179.92735290527301</v>
      </c>
      <c r="G22">
        <v>6.5938222928781497E-3</v>
      </c>
      <c r="H22">
        <f>Table1[[#This Row],[Acceleration '[m/s^2']]]+Table1[[#This Row],[aD '[m/s^2']]]</f>
        <v>9.0009353846046657E-3</v>
      </c>
      <c r="I22">
        <f>b*Table1[[#This Row],[Acceleration '[m/s^2']]]</f>
        <v>2.4071130917265159E-3</v>
      </c>
      <c r="J22">
        <f>(Table1[[#This Row],[Acceleration '[m/s^2']]]+b*Table1[[#This Row],[v '[m/s']]])*Table1[[#This Row],[v '[m/s']]]</f>
        <v>0.23409486610750163</v>
      </c>
    </row>
    <row r="23" spans="1:10" x14ac:dyDescent="0.25">
      <c r="A23">
        <f>(Table1[[#This Row],[Abs. time '[ms']]]-MIN(Table1[Abs. time '[ms']]))/1000</f>
        <v>8.4</v>
      </c>
      <c r="B23">
        <v>30952</v>
      </c>
      <c r="C23">
        <v>0</v>
      </c>
      <c r="D23">
        <v>0.25</v>
      </c>
      <c r="E23">
        <v>0.79160505533218295</v>
      </c>
      <c r="F23">
        <v>179.92739868164</v>
      </c>
      <c r="G23">
        <v>5.18214421334217E-4</v>
      </c>
      <c r="H23">
        <f>Table1[[#This Row],[Acceleration '[m/s^2']]]+Table1[[#This Row],[aD '[m/s^2']]]</f>
        <v>7.0739160302174379E-4</v>
      </c>
      <c r="I23">
        <f>b*Table1[[#This Row],[Acceleration '[m/s^2']]]</f>
        <v>1.8917718168752685E-4</v>
      </c>
      <c r="J23">
        <f>(Table1[[#This Row],[Acceleration '[m/s^2']]]+b*Table1[[#This Row],[v '[m/s']]])*Table1[[#This Row],[v '[m/s']]]</f>
        <v>0.22916826516871339</v>
      </c>
    </row>
    <row r="24" spans="1:10" x14ac:dyDescent="0.25">
      <c r="A24">
        <f>(Table1[[#This Row],[Abs. time '[ms']]]-MIN(Table1[Abs. time '[ms']]))/1000</f>
        <v>8.8000000000000007</v>
      </c>
      <c r="B24">
        <v>31352</v>
      </c>
      <c r="C24">
        <v>0</v>
      </c>
      <c r="D24">
        <v>0.25</v>
      </c>
      <c r="E24">
        <v>0.79281383752822798</v>
      </c>
      <c r="F24">
        <v>179.92752075195301</v>
      </c>
      <c r="G24">
        <v>3.0251942290540502E-3</v>
      </c>
      <c r="H24">
        <f>Table1[[#This Row],[Acceleration '[m/s^2']]]+Table1[[#This Row],[aD '[m/s^2']]]</f>
        <v>4.1295589374624993E-3</v>
      </c>
      <c r="I24">
        <f>b*Table1[[#This Row],[Acceleration '[m/s^2']]]</f>
        <v>1.1043647084084491E-3</v>
      </c>
      <c r="J24">
        <f>(Table1[[#This Row],[Acceleration '[m/s^2']]]+b*Table1[[#This Row],[v '[m/s']]])*Table1[[#This Row],[v '[m/s']]]</f>
        <v>0.23185562106614793</v>
      </c>
    </row>
    <row r="25" spans="1:10" x14ac:dyDescent="0.25">
      <c r="A25">
        <f>(Table1[[#This Row],[Abs. time '[ms']]]-MIN(Table1[Abs. time '[ms']]))/1000</f>
        <v>9.1999999999999993</v>
      </c>
      <c r="B25">
        <v>31752</v>
      </c>
      <c r="C25">
        <v>0</v>
      </c>
      <c r="D25">
        <v>0.25</v>
      </c>
      <c r="E25">
        <v>0.79456734657287598</v>
      </c>
      <c r="F25">
        <v>179.927642822265</v>
      </c>
      <c r="G25">
        <v>4.38522372584763E-3</v>
      </c>
      <c r="H25">
        <f>Table1[[#This Row],[Acceleration '[m/s^2']]]+Table1[[#This Row],[aD '[m/s^2']]]</f>
        <v>5.9860750942623631E-3</v>
      </c>
      <c r="I25">
        <f>b*Table1[[#This Row],[Acceleration '[m/s^2']]]</f>
        <v>1.6008513684147333E-3</v>
      </c>
      <c r="J25">
        <f>(Table1[[#This Row],[Acceleration '[m/s^2']]]+b*Table1[[#This Row],[v '[m/s']]])*Table1[[#This Row],[v '[m/s']]]</f>
        <v>0.23395768897818045</v>
      </c>
    </row>
    <row r="26" spans="1:10" x14ac:dyDescent="0.25">
      <c r="A26">
        <f>(Table1[[#This Row],[Abs. time '[ms']]]-MIN(Table1[Abs. time '[ms']]))/1000</f>
        <v>9.6</v>
      </c>
      <c r="B26">
        <v>32152</v>
      </c>
      <c r="C26">
        <v>0</v>
      </c>
      <c r="D26">
        <v>0.25</v>
      </c>
      <c r="E26">
        <v>0.79649353027343694</v>
      </c>
      <c r="F26">
        <v>179.92776489257801</v>
      </c>
      <c r="G26">
        <v>4.8159017673346299E-3</v>
      </c>
      <c r="H26">
        <f>Table1[[#This Row],[Acceleration '[m/s^2']]]+Table1[[#This Row],[aD '[m/s^2']]]</f>
        <v>6.5739746540032298E-3</v>
      </c>
      <c r="I26">
        <f>b*Table1[[#This Row],[Acceleration '[m/s^2']]]</f>
        <v>1.7580728866685997E-3</v>
      </c>
      <c r="J26">
        <f>(Table1[[#This Row],[Acceleration '[m/s^2']]]+b*Table1[[#This Row],[v '[m/s']]])*Table1[[#This Row],[v '[m/s']]]</f>
        <v>0.23542794558386423</v>
      </c>
    </row>
    <row r="27" spans="1:10" x14ac:dyDescent="0.25">
      <c r="A27">
        <f>(Table1[[#This Row],[Abs. time '[ms']]]-MIN(Table1[Abs. time '[ms']]))/1000</f>
        <v>10</v>
      </c>
      <c r="B27">
        <v>32552</v>
      </c>
      <c r="C27">
        <v>0</v>
      </c>
      <c r="D27">
        <v>0.25</v>
      </c>
      <c r="E27">
        <v>0.79842519760131803</v>
      </c>
      <c r="F27">
        <v>179.92787170410099</v>
      </c>
      <c r="G27">
        <v>4.8309373056211902E-3</v>
      </c>
      <c r="H27">
        <f>Table1[[#This Row],[Acceleration '[m/s^2']]]+Table1[[#This Row],[aD '[m/s^2']]]</f>
        <v>6.5944990027919821E-3</v>
      </c>
      <c r="I27">
        <f>b*Table1[[#This Row],[Acceleration '[m/s^2']]]</f>
        <v>1.7635616971707914E-3</v>
      </c>
      <c r="J27">
        <f>(Table1[[#This Row],[Acceleration '[m/s^2']]]+b*Table1[[#This Row],[v '[m/s']]])*Table1[[#This Row],[v '[m/s']]]</f>
        <v>0.23657393610228475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7502-2882-490B-B3B1-97A1648ACE61}">
  <dimension ref="A1:J82"/>
  <sheetViews>
    <sheetView topLeftCell="D1" workbookViewId="0">
      <selection activeCell="R32" sqref="R32:S32"/>
    </sheetView>
  </sheetViews>
  <sheetFormatPr defaultRowHeight="15" x14ac:dyDescent="0.25"/>
  <cols>
    <col min="2" max="2" width="15.85546875" customWidth="1"/>
    <col min="3" max="3" width="13" bestFit="1" customWidth="1"/>
    <col min="4" max="4" width="16" customWidth="1"/>
    <col min="5" max="5" width="14.28515625" customWidth="1"/>
    <col min="6" max="6" width="14" customWidth="1"/>
    <col min="7" max="7" width="22" bestFit="1" customWidth="1"/>
    <col min="8" max="8" width="12.5703125" bestFit="1" customWidth="1"/>
    <col min="9" max="9" width="12.85546875" bestFit="1" customWidth="1"/>
  </cols>
  <sheetData>
    <row r="1" spans="1:10" x14ac:dyDescent="0.25">
      <c r="A1" t="s">
        <v>4</v>
      </c>
      <c r="B1" t="s">
        <v>5</v>
      </c>
      <c r="C1" t="s">
        <v>3</v>
      </c>
      <c r="D1" t="s">
        <v>0</v>
      </c>
      <c r="E1" t="s">
        <v>6</v>
      </c>
      <c r="F1" t="s">
        <v>2</v>
      </c>
      <c r="G1" t="s">
        <v>7</v>
      </c>
      <c r="H1" t="s">
        <v>11</v>
      </c>
      <c r="I1" t="s">
        <v>12</v>
      </c>
      <c r="J1" t="s">
        <v>13</v>
      </c>
    </row>
    <row r="2" spans="1:10" x14ac:dyDescent="0.25">
      <c r="A2">
        <f>(Table2[[#This Row],[Abs. time '[ms']]]-MIN(Table2[Abs. time '[ms']]))/1000</f>
        <v>0</v>
      </c>
      <c r="B2">
        <v>15084</v>
      </c>
      <c r="C2">
        <v>0</v>
      </c>
      <c r="D2">
        <v>0.5</v>
      </c>
      <c r="E2">
        <v>0.46433156728744501</v>
      </c>
      <c r="F2">
        <v>1.35284224525094E-2</v>
      </c>
      <c r="G2">
        <v>1.1884502388146301</v>
      </c>
      <c r="H2">
        <f>Table2[[#This Row],[Acceleration '[m/s^2']]]+Table2[[#This Row],[aD '[m/s^2']]]</f>
        <v>1.6223008950274946</v>
      </c>
      <c r="I2">
        <f>b*Table2[[#This Row],[Acceleration '[m/s^2']]]</f>
        <v>0.43385065621286456</v>
      </c>
      <c r="J2">
        <f>(Table2[[#This Row],[Acceleration '[m/s^2']]]+b*Table2[[#This Row],[v '[m/s']]])*Table2[[#This Row],[v '[m/s']]]</f>
        <v>0.63054238196176238</v>
      </c>
    </row>
    <row r="3" spans="1:10" x14ac:dyDescent="0.25">
      <c r="A3">
        <f>(Table2[[#This Row],[Abs. time '[ms']]]-MIN(Table2[Abs. time '[ms']]))/1000</f>
        <v>0.4</v>
      </c>
      <c r="B3">
        <v>15484</v>
      </c>
      <c r="C3">
        <v>0</v>
      </c>
      <c r="D3">
        <v>0.5</v>
      </c>
      <c r="E3">
        <v>0.76989012956619196</v>
      </c>
      <c r="F3">
        <v>3.6337628960609401E-2</v>
      </c>
      <c r="G3">
        <v>0.76390842463714503</v>
      </c>
      <c r="H3">
        <f>Table2[[#This Row],[Acceleration '[m/s^2']]]+Table2[[#This Row],[aD '[m/s^2']]]</f>
        <v>1.0427776279837859</v>
      </c>
      <c r="I3">
        <f>b*Table2[[#This Row],[Acceleration '[m/s^2']]]</f>
        <v>0.27886920334664089</v>
      </c>
      <c r="J3">
        <f>(Table2[[#This Row],[Acceleration '[m/s^2']]]+b*Table2[[#This Row],[v '[m/s']]])*Table2[[#This Row],[v '[m/s']]]</f>
        <v>0.80450537839181391</v>
      </c>
    </row>
    <row r="4" spans="1:10" x14ac:dyDescent="0.25">
      <c r="A4">
        <f>(Table2[[#This Row],[Abs. time '[ms']]]-MIN(Table2[Abs. time '[ms']]))/1000</f>
        <v>0.79400000000000004</v>
      </c>
      <c r="B4">
        <v>15878</v>
      </c>
      <c r="C4">
        <v>0</v>
      </c>
      <c r="D4">
        <v>0.5</v>
      </c>
      <c r="E4">
        <v>0.982710421085357</v>
      </c>
      <c r="F4">
        <v>2.5709252804517701E-2</v>
      </c>
      <c r="G4">
        <v>0.53949877638531296</v>
      </c>
      <c r="H4">
        <f>Table2[[#This Row],[Acceleration '[m/s^2']]]+Table2[[#This Row],[aD '[m/s^2']]]</f>
        <v>0.73644593539658199</v>
      </c>
      <c r="I4">
        <f>b*Table2[[#This Row],[Acceleration '[m/s^2']]]</f>
        <v>0.19694715901126897</v>
      </c>
      <c r="J4">
        <f>(Table2[[#This Row],[Acceleration '[m/s^2']]]+b*Table2[[#This Row],[v '[m/s']]])*Table2[[#This Row],[v '[m/s']]]</f>
        <v>0.88271267641606399</v>
      </c>
    </row>
    <row r="5" spans="1:10" x14ac:dyDescent="0.25">
      <c r="A5">
        <f>(Table2[[#This Row],[Abs. time '[ms']]]-MIN(Table2[Abs. time '[ms']]))/1000</f>
        <v>1.1879999999999999</v>
      </c>
      <c r="B5">
        <v>16272</v>
      </c>
      <c r="C5">
        <v>0</v>
      </c>
      <c r="D5">
        <v>0.5</v>
      </c>
      <c r="E5">
        <v>1.16158103942871</v>
      </c>
      <c r="F5">
        <v>3.1388398259878103E-2</v>
      </c>
      <c r="G5">
        <v>0.45366877611610401</v>
      </c>
      <c r="H5">
        <f>Table2[[#This Row],[Acceleration '[m/s^2']]]+Table2[[#This Row],[aD '[m/s^2']]]</f>
        <v>0.61928319546072319</v>
      </c>
      <c r="I5">
        <f>b*Table2[[#This Row],[Acceleration '[m/s^2']]]</f>
        <v>0.16561441934461912</v>
      </c>
      <c r="J5">
        <f>(Table2[[#This Row],[Acceleration '[m/s^2']]]+b*Table2[[#This Row],[v '[m/s']]])*Table2[[#This Row],[v '[m/s']]]</f>
        <v>1.0195320783841411</v>
      </c>
    </row>
    <row r="6" spans="1:10" x14ac:dyDescent="0.25">
      <c r="A6">
        <f>(Table2[[#This Row],[Abs. time '[ms']]]-MIN(Table2[Abs. time '[ms']]))/1000</f>
        <v>1.5880000000000001</v>
      </c>
      <c r="B6">
        <v>16672</v>
      </c>
      <c r="C6">
        <v>0</v>
      </c>
      <c r="D6">
        <v>0.5</v>
      </c>
      <c r="E6">
        <v>1.32096755504608</v>
      </c>
      <c r="F6">
        <v>3.12458183616399E-2</v>
      </c>
      <c r="G6">
        <v>0.39846897456011299</v>
      </c>
      <c r="H6">
        <f>Table2[[#This Row],[Acceleration '[m/s^2']]]+Table2[[#This Row],[aD '[m/s^2']]]</f>
        <v>0.54393238602427341</v>
      </c>
      <c r="I6">
        <f>b*Table2[[#This Row],[Acceleration '[m/s^2']]]</f>
        <v>0.14546341146416042</v>
      </c>
      <c r="J6">
        <f>(Table2[[#This Row],[Acceleration '[m/s^2']]]+b*Table2[[#This Row],[v '[m/s']]])*Table2[[#This Row],[v '[m/s']]]</f>
        <v>1.163370638504418</v>
      </c>
    </row>
    <row r="7" spans="1:10" x14ac:dyDescent="0.25">
      <c r="A7">
        <f>(Table2[[#This Row],[Abs. time '[ms']]]-MIN(Table2[Abs. time '[ms']]))/1000</f>
        <v>1.98</v>
      </c>
      <c r="B7">
        <v>17064</v>
      </c>
      <c r="C7">
        <v>0</v>
      </c>
      <c r="D7">
        <v>0.5</v>
      </c>
      <c r="E7">
        <v>1.5009402036666799</v>
      </c>
      <c r="F7">
        <v>3.1045291572809199E-2</v>
      </c>
      <c r="G7">
        <v>0.45962070733393301</v>
      </c>
      <c r="H7">
        <f>Table2[[#This Row],[Acceleration '[m/s^2']]]+Table2[[#This Row],[aD '[m/s^2']]]</f>
        <v>0.62740791370846138</v>
      </c>
      <c r="I7">
        <f>b*Table2[[#This Row],[Acceleration '[m/s^2']]]</f>
        <v>0.16778720637452832</v>
      </c>
      <c r="J7">
        <f>(Table2[[#This Row],[Acceleration '[m/s^2']]]+b*Table2[[#This Row],[v '[m/s']]])*Table2[[#This Row],[v '[m/s']]]</f>
        <v>1.5122687578600884</v>
      </c>
    </row>
    <row r="8" spans="1:10" x14ac:dyDescent="0.25">
      <c r="A8">
        <f>(Table2[[#This Row],[Abs. time '[ms']]]-MIN(Table2[Abs. time '[ms']]))/1000</f>
        <v>2.38</v>
      </c>
      <c r="B8">
        <v>17464</v>
      </c>
      <c r="C8">
        <v>0</v>
      </c>
      <c r="D8">
        <v>0.5</v>
      </c>
      <c r="E8">
        <v>1.68742716312408</v>
      </c>
      <c r="F8">
        <v>3.06856743991374E-2</v>
      </c>
      <c r="G8">
        <v>0.46621716757068399</v>
      </c>
      <c r="H8">
        <f>Table2[[#This Row],[Acceleration '[m/s^2']]]+Table2[[#This Row],[aD '[m/s^2']]]</f>
        <v>0.63641245003365754</v>
      </c>
      <c r="I8">
        <f>b*Table2[[#This Row],[Acceleration '[m/s^2']]]</f>
        <v>0.17019528246297352</v>
      </c>
      <c r="J8">
        <f>(Table2[[#This Row],[Acceleration '[m/s^2']]]+b*Table2[[#This Row],[v '[m/s']]])*Table2[[#This Row],[v '[m/s']]]</f>
        <v>1.8261712136743056</v>
      </c>
    </row>
    <row r="9" spans="1:10" x14ac:dyDescent="0.25">
      <c r="A9">
        <f>(Table2[[#This Row],[Abs. time '[ms']]]-MIN(Table2[Abs. time '[ms']]))/1000</f>
        <v>2.7639999999999998</v>
      </c>
      <c r="B9">
        <v>17848</v>
      </c>
      <c r="C9">
        <v>0</v>
      </c>
      <c r="D9">
        <v>0.5</v>
      </c>
      <c r="E9">
        <v>1.8716468811035101</v>
      </c>
      <c r="F9">
        <v>3.0138151720166199E-2</v>
      </c>
      <c r="G9">
        <v>0.47986111405050003</v>
      </c>
      <c r="H9">
        <f>Table2[[#This Row],[Acceleration '[m/s^2']]]+Table2[[#This Row],[aD '[m/s^2']]]</f>
        <v>0.6550371983512564</v>
      </c>
      <c r="I9">
        <f>b*Table2[[#This Row],[Acceleration '[m/s^2']]]</f>
        <v>0.17517608430075637</v>
      </c>
      <c r="J9">
        <f>(Table2[[#This Row],[Acceleration '[m/s^2']]]+b*Table2[[#This Row],[v '[m/s']]])*Table2[[#This Row],[v '[m/s']]]</f>
        <v>2.1769436860734608</v>
      </c>
    </row>
    <row r="10" spans="1:10" x14ac:dyDescent="0.25">
      <c r="A10">
        <f>(Table2[[#This Row],[Abs. time '[ms']]]-MIN(Table2[Abs. time '[ms']]))/1000</f>
        <v>3.1640000000000001</v>
      </c>
      <c r="B10">
        <v>18248</v>
      </c>
      <c r="C10">
        <v>0</v>
      </c>
      <c r="D10">
        <v>0.5</v>
      </c>
      <c r="E10">
        <v>2.0513944625854399</v>
      </c>
      <c r="F10">
        <v>2.9008265584707201E-2</v>
      </c>
      <c r="G10">
        <v>0.449368968509815</v>
      </c>
      <c r="H10">
        <f>Table2[[#This Row],[Acceleration '[m/s^2']]]+Table2[[#This Row],[aD '[m/s^2']]]</f>
        <v>0.61341371813613088</v>
      </c>
      <c r="I10">
        <f>b*Table2[[#This Row],[Acceleration '[m/s^2']]]</f>
        <v>0.16404474962631591</v>
      </c>
      <c r="J10">
        <f>(Table2[[#This Row],[Acceleration '[m/s^2']]]+b*Table2[[#This Row],[v '[m/s']]])*Table2[[#This Row],[v '[m/s']]]</f>
        <v>2.4580678677753447</v>
      </c>
    </row>
    <row r="11" spans="1:10" x14ac:dyDescent="0.25">
      <c r="A11">
        <f>(Table2[[#This Row],[Abs. time '[ms']]]-MIN(Table2[Abs. time '[ms']]))/1000</f>
        <v>3.5510000000000002</v>
      </c>
      <c r="B11">
        <v>18635</v>
      </c>
      <c r="C11">
        <v>0</v>
      </c>
      <c r="D11">
        <v>0.5</v>
      </c>
      <c r="E11">
        <v>2.2256877422332701</v>
      </c>
      <c r="F11">
        <v>2.7676571160554799E-2</v>
      </c>
      <c r="G11">
        <v>0.45051622180597201</v>
      </c>
      <c r="H11">
        <f>Table2[[#This Row],[Acceleration '[m/s^2']]]+Table2[[#This Row],[aD '[m/s^2']]]</f>
        <v>0.61497978290551925</v>
      </c>
      <c r="I11">
        <f>b*Table2[[#This Row],[Acceleration '[m/s^2']]]</f>
        <v>0.16446356109954724</v>
      </c>
      <c r="J11">
        <f>(Table2[[#This Row],[Acceleration '[m/s^2']]]+b*Table2[[#This Row],[v '[m/s']]])*Table2[[#This Row],[v '[m/s']]]</f>
        <v>2.8110802258701688</v>
      </c>
    </row>
    <row r="12" spans="1:10" x14ac:dyDescent="0.25">
      <c r="A12">
        <f>(Table2[[#This Row],[Abs. time '[ms']]]-MIN(Table2[Abs. time '[ms']]))/1000</f>
        <v>3.9420000000000002</v>
      </c>
      <c r="B12">
        <v>19026</v>
      </c>
      <c r="C12">
        <v>0</v>
      </c>
      <c r="D12">
        <v>0.5</v>
      </c>
      <c r="E12">
        <v>2.3696072101593</v>
      </c>
      <c r="F12">
        <v>2.7434719726443201E-2</v>
      </c>
      <c r="G12">
        <v>0.36776685663971598</v>
      </c>
      <c r="H12">
        <f>Table2[[#This Row],[Acceleration '[m/s^2']]]+Table2[[#This Row],[aD '[m/s^2']]]</f>
        <v>0.50202228179375996</v>
      </c>
      <c r="I12">
        <f>b*Table2[[#This Row],[Acceleration '[m/s^2']]]</f>
        <v>0.13425542515404398</v>
      </c>
      <c r="J12">
        <f>(Table2[[#This Row],[Acceleration '[m/s^2']]]+b*Table2[[#This Row],[v '[m/s']]])*Table2[[#This Row],[v '[m/s']]]</f>
        <v>2.9212653215413811</v>
      </c>
    </row>
    <row r="13" spans="1:10" x14ac:dyDescent="0.25">
      <c r="A13">
        <f>(Table2[[#This Row],[Abs. time '[ms']]]-MIN(Table2[Abs. time '[ms']]))/1000</f>
        <v>4.335</v>
      </c>
      <c r="B13">
        <v>19419</v>
      </c>
      <c r="C13">
        <v>0</v>
      </c>
      <c r="D13">
        <v>0.5</v>
      </c>
      <c r="E13">
        <v>2.4929723739624001</v>
      </c>
      <c r="F13">
        <v>2.75137834250926E-2</v>
      </c>
      <c r="G13">
        <v>0.313664509401408</v>
      </c>
      <c r="H13">
        <f>Table2[[#This Row],[Acceleration '[m/s^2']]]+Table2[[#This Row],[aD '[m/s^2']]]</f>
        <v>0.42816955874215107</v>
      </c>
      <c r="I13">
        <f>b*Table2[[#This Row],[Acceleration '[m/s^2']]]</f>
        <v>0.11450504934074306</v>
      </c>
      <c r="J13">
        <f>(Table2[[#This Row],[Acceleration '[m/s^2']]]+b*Table2[[#This Row],[v '[m/s']]])*Table2[[#This Row],[v '[m/s']]]</f>
        <v>3.0507463760264129</v>
      </c>
    </row>
    <row r="14" spans="1:10" x14ac:dyDescent="0.25">
      <c r="A14">
        <f>(Table2[[#This Row],[Abs. time '[ms']]]-MIN(Table2[Abs. time '[ms']]))/1000</f>
        <v>4.7350000000000003</v>
      </c>
      <c r="B14">
        <v>19819</v>
      </c>
      <c r="C14">
        <v>0</v>
      </c>
      <c r="D14">
        <v>0.5</v>
      </c>
      <c r="E14">
        <v>2.6049523353576598</v>
      </c>
      <c r="F14">
        <v>2.7655649930238699E-2</v>
      </c>
      <c r="G14">
        <v>0.28005039066151999</v>
      </c>
      <c r="H14">
        <f>Table2[[#This Row],[Acceleration '[m/s^2']]]+Table2[[#This Row],[aD '[m/s^2']]]</f>
        <v>0.3822844108947564</v>
      </c>
      <c r="I14">
        <f>b*Table2[[#This Row],[Acceleration '[m/s^2']]]</f>
        <v>0.10223402023323641</v>
      </c>
      <c r="J14">
        <f>(Table2[[#This Row],[Acceleration '[m/s^2']]]+b*Table2[[#This Row],[v '[m/s']]])*Table2[[#This Row],[v '[m/s']]]</f>
        <v>3.2067050699827946</v>
      </c>
    </row>
    <row r="15" spans="1:10" x14ac:dyDescent="0.25">
      <c r="A15">
        <f>(Table2[[#This Row],[Abs. time '[ms']]]-MIN(Table2[Abs. time '[ms']]))/1000</f>
        <v>5.1269999999999998</v>
      </c>
      <c r="B15">
        <v>20211</v>
      </c>
      <c r="C15">
        <v>0</v>
      </c>
      <c r="D15">
        <v>0.5</v>
      </c>
      <c r="E15">
        <v>2.7094380855560298</v>
      </c>
      <c r="F15">
        <v>2.77966856956481E-2</v>
      </c>
      <c r="G15">
        <v>0.26634633847698103</v>
      </c>
      <c r="H15">
        <f>Table2[[#This Row],[Acceleration '[m/s^2']]]+Table2[[#This Row],[aD '[m/s^2']]]</f>
        <v>0.36357761493613427</v>
      </c>
      <c r="I15">
        <f>b*Table2[[#This Row],[Acceleration '[m/s^2']]]</f>
        <v>9.7231276459153221E-2</v>
      </c>
      <c r="J15">
        <f>(Table2[[#This Row],[Acceleration '[m/s^2']]]+b*Table2[[#This Row],[v '[m/s']]])*Table2[[#This Row],[v '[m/s']]]</f>
        <v>3.401543545932463</v>
      </c>
    </row>
    <row r="16" spans="1:10" x14ac:dyDescent="0.25">
      <c r="A16">
        <f>(Table2[[#This Row],[Abs. time '[ms']]]-MIN(Table2[Abs. time '[ms']]))/1000</f>
        <v>5.5149999999999997</v>
      </c>
      <c r="B16">
        <v>20599</v>
      </c>
      <c r="C16">
        <v>0</v>
      </c>
      <c r="D16">
        <v>0.5</v>
      </c>
      <c r="E16">
        <v>2.8081212043762198</v>
      </c>
      <c r="F16">
        <v>2.7933608740568099E-2</v>
      </c>
      <c r="G16">
        <v>0.25445123520729002</v>
      </c>
      <c r="H16">
        <f>Table2[[#This Row],[Acceleration '[m/s^2']]]+Table2[[#This Row],[aD '[m/s^2']]]</f>
        <v>0.34734013519099016</v>
      </c>
      <c r="I16">
        <f>b*Table2[[#This Row],[Acceleration '[m/s^2']]]</f>
        <v>9.2888899983700146E-2</v>
      </c>
      <c r="J16">
        <f>(Table2[[#This Row],[Acceleration '[m/s^2']]]+b*Table2[[#This Row],[v '[m/s']]])*Table2[[#This Row],[v '[m/s']]]</f>
        <v>3.5931937607703843</v>
      </c>
    </row>
    <row r="17" spans="1:10" x14ac:dyDescent="0.25">
      <c r="A17">
        <f>(Table2[[#This Row],[Abs. time '[ms']]]-MIN(Table2[Abs. time '[ms']]))/1000</f>
        <v>5.9080000000000004</v>
      </c>
      <c r="B17">
        <v>20992</v>
      </c>
      <c r="C17">
        <v>0</v>
      </c>
      <c r="D17">
        <v>0.5</v>
      </c>
      <c r="E17">
        <v>2.90182209014892</v>
      </c>
      <c r="F17">
        <v>2.8067164123058298E-2</v>
      </c>
      <c r="G17">
        <v>0.23872953514495199</v>
      </c>
      <c r="H17">
        <f>Table2[[#This Row],[Acceleration '[m/s^2']]]+Table2[[#This Row],[aD '[m/s^2']]]</f>
        <v>0.32587913728844103</v>
      </c>
      <c r="I17">
        <f>b*Table2[[#This Row],[Acceleration '[m/s^2']]]</f>
        <v>8.7149602143489033E-2</v>
      </c>
      <c r="J17">
        <f>(Table2[[#This Row],[Acceleration '[m/s^2']]]+b*Table2[[#This Row],[v '[m/s']]])*Table2[[#This Row],[v '[m/s']]]</f>
        <v>3.7667291081469148</v>
      </c>
    </row>
    <row r="18" spans="1:10" x14ac:dyDescent="0.25">
      <c r="A18">
        <f>(Table2[[#This Row],[Abs. time '[ms']]]-MIN(Table2[Abs. time '[ms']]))/1000</f>
        <v>6.2990000000000004</v>
      </c>
      <c r="B18">
        <v>21383</v>
      </c>
      <c r="C18">
        <v>0</v>
      </c>
      <c r="D18">
        <v>0.5</v>
      </c>
      <c r="E18">
        <v>2.9909968376159601</v>
      </c>
      <c r="F18">
        <v>2.81974431127309E-2</v>
      </c>
      <c r="G18">
        <v>0.22834167406202299</v>
      </c>
      <c r="H18">
        <f>Table2[[#This Row],[Acceleration '[m/s^2']]]+Table2[[#This Row],[aD '[m/s^2']]]</f>
        <v>0.31169912723680809</v>
      </c>
      <c r="I18">
        <f>b*Table2[[#This Row],[Acceleration '[m/s^2']]]</f>
        <v>8.3357453174785115E-2</v>
      </c>
      <c r="J18">
        <f>(Table2[[#This Row],[Acceleration '[m/s^2']]]+b*Table2[[#This Row],[v '[m/s']]])*Table2[[#This Row],[v '[m/s']]]</f>
        <v>3.9487811019524819</v>
      </c>
    </row>
    <row r="19" spans="1:10" x14ac:dyDescent="0.25">
      <c r="A19">
        <f>(Table2[[#This Row],[Abs. time '[ms']]]-MIN(Table2[Abs. time '[ms']]))/1000</f>
        <v>6.6909999999999998</v>
      </c>
      <c r="B19">
        <v>21775</v>
      </c>
      <c r="C19">
        <v>0</v>
      </c>
      <c r="D19">
        <v>0.5</v>
      </c>
      <c r="E19">
        <v>3.07594394683837</v>
      </c>
      <c r="F19">
        <v>2.83246431499719E-2</v>
      </c>
      <c r="G19">
        <v>0.21668738429751599</v>
      </c>
      <c r="H19">
        <f>Table2[[#This Row],[Acceleration '[m/s^2']]]+Table2[[#This Row],[aD '[m/s^2']]]</f>
        <v>0.29579037136434749</v>
      </c>
      <c r="I19">
        <f>b*Table2[[#This Row],[Acceleration '[m/s^2']]]</f>
        <v>7.9102987066831498E-2</v>
      </c>
      <c r="J19">
        <f>(Table2[[#This Row],[Acceleration '[m/s^2']]]+b*Table2[[#This Row],[v '[m/s']]])*Table2[[#This Row],[v '[m/s']]]</f>
        <v>4.1204685988793326</v>
      </c>
    </row>
    <row r="20" spans="1:10" x14ac:dyDescent="0.25">
      <c r="A20">
        <f>(Table2[[#This Row],[Abs. time '[ms']]]-MIN(Table2[Abs. time '[ms']]))/1000</f>
        <v>7.0839999999999996</v>
      </c>
      <c r="B20">
        <v>22168</v>
      </c>
      <c r="C20">
        <v>0</v>
      </c>
      <c r="D20">
        <v>0.5</v>
      </c>
      <c r="E20">
        <v>3.1568844318389799</v>
      </c>
      <c r="F20">
        <v>2.8448557481169701E-2</v>
      </c>
      <c r="G20">
        <v>0.20591694686038201</v>
      </c>
      <c r="H20">
        <f>Table2[[#This Row],[Acceleration '[m/s^2']]]+Table2[[#This Row],[aD '[m/s^2']]]</f>
        <v>0.28108812324033039</v>
      </c>
      <c r="I20">
        <f>b*Table2[[#This Row],[Acceleration '[m/s^2']]]</f>
        <v>7.5171176379948357E-2</v>
      </c>
      <c r="J20">
        <f>(Table2[[#This Row],[Acceleration '[m/s^2']]]+b*Table2[[#This Row],[v '[m/s']]])*Table2[[#This Row],[v '[m/s']]]</f>
        <v>4.2881726819644594</v>
      </c>
    </row>
    <row r="21" spans="1:10" x14ac:dyDescent="0.25">
      <c r="A21">
        <f>(Table2[[#This Row],[Abs. time '[ms']]]-MIN(Table2[Abs. time '[ms']]))/1000</f>
        <v>7.4820000000000002</v>
      </c>
      <c r="B21">
        <v>22566</v>
      </c>
      <c r="C21">
        <v>0</v>
      </c>
      <c r="D21">
        <v>0.5</v>
      </c>
      <c r="E21">
        <v>3.23401546478271</v>
      </c>
      <c r="F21">
        <v>2.85692289471626E-2</v>
      </c>
      <c r="G21">
        <v>0.19357152145312601</v>
      </c>
      <c r="H21">
        <f>Table2[[#This Row],[Acceleration '[m/s^2']]]+Table2[[#This Row],[aD '[m/s^2']]]</f>
        <v>0.26423592864810019</v>
      </c>
      <c r="I21">
        <f>b*Table2[[#This Row],[Acceleration '[m/s^2']]]</f>
        <v>7.066440719497416E-2</v>
      </c>
      <c r="J21">
        <f>(Table2[[#This Row],[Acceleration '[m/s^2']]]+b*Table2[[#This Row],[v '[m/s']]])*Table2[[#This Row],[v '[m/s']]]</f>
        <v>4.4440793787396267</v>
      </c>
    </row>
    <row r="22" spans="1:10" x14ac:dyDescent="0.25">
      <c r="A22">
        <f>(Table2[[#This Row],[Abs. time '[ms']]]-MIN(Table2[Abs. time '[ms']]))/1000</f>
        <v>7.8620000000000001</v>
      </c>
      <c r="B22">
        <v>22946</v>
      </c>
      <c r="C22">
        <v>0</v>
      </c>
      <c r="D22">
        <v>0.5</v>
      </c>
      <c r="E22">
        <v>3.3075141906738201</v>
      </c>
      <c r="F22">
        <v>2.86865234375E-2</v>
      </c>
      <c r="G22">
        <v>0.193263730082396</v>
      </c>
      <c r="H22">
        <f>Table2[[#This Row],[Acceleration '[m/s^2']]]+Table2[[#This Row],[aD '[m/s^2']]]</f>
        <v>0.26381577625138303</v>
      </c>
      <c r="I22">
        <f>b*Table2[[#This Row],[Acceleration '[m/s^2']]]</f>
        <v>7.0552046168987026E-2</v>
      </c>
      <c r="J22">
        <f>(Table2[[#This Row],[Acceleration '[m/s^2']]]+b*Table2[[#This Row],[v '[m/s']]])*Table2[[#This Row],[v '[m/s']]]</f>
        <v>4.632805289039271</v>
      </c>
    </row>
    <row r="23" spans="1:10" x14ac:dyDescent="0.25">
      <c r="A23">
        <f>(Table2[[#This Row],[Abs. time '[ms']]]-MIN(Table2[Abs. time '[ms']]))/1000</f>
        <v>8.2530000000000001</v>
      </c>
      <c r="B23">
        <v>23337</v>
      </c>
      <c r="C23">
        <v>0</v>
      </c>
      <c r="D23">
        <v>0.5</v>
      </c>
      <c r="E23">
        <v>3.3775451183318999</v>
      </c>
      <c r="F23">
        <v>2.8800414875149699E-2</v>
      </c>
      <c r="G23">
        <v>0.179151567862813</v>
      </c>
      <c r="H23">
        <f>Table2[[#This Row],[Acceleration '[m/s^2']]]+Table2[[#This Row],[aD '[m/s^2']]]</f>
        <v>0.2445518873211763</v>
      </c>
      <c r="I23">
        <f>b*Table2[[#This Row],[Acceleration '[m/s^2']]]</f>
        <v>6.5400319458363304E-2</v>
      </c>
      <c r="J23">
        <f>(Table2[[#This Row],[Acceleration '[m/s^2']]]+b*Table2[[#This Row],[v '[m/s']]])*Table2[[#This Row],[v '[m/s']]]</f>
        <v>4.7695801177652344</v>
      </c>
    </row>
    <row r="24" spans="1:10" x14ac:dyDescent="0.25">
      <c r="A24">
        <f>(Table2[[#This Row],[Abs. time '[ms']]]-MIN(Table2[Abs. time '[ms']]))/1000</f>
        <v>8.6519999999999992</v>
      </c>
      <c r="B24">
        <v>23736</v>
      </c>
      <c r="C24">
        <v>0</v>
      </c>
      <c r="D24">
        <v>0.5</v>
      </c>
      <c r="E24">
        <v>3.4442665576934801</v>
      </c>
      <c r="F24">
        <v>2.8910938650369599E-2</v>
      </c>
      <c r="G24">
        <v>0.16708088788790099</v>
      </c>
      <c r="H24">
        <f>Table2[[#This Row],[Acceleration '[m/s^2']]]+Table2[[#This Row],[aD '[m/s^2']]]</f>
        <v>0.22807473557570504</v>
      </c>
      <c r="I24">
        <f>b*Table2[[#This Row],[Acceleration '[m/s^2']]]</f>
        <v>6.0993847687804054E-2</v>
      </c>
      <c r="J24">
        <f>(Table2[[#This Row],[Acceleration '[m/s^2']]]+b*Table2[[#This Row],[v '[m/s']]])*Table2[[#This Row],[v '[m/s']]]</f>
        <v>4.9061179275472089</v>
      </c>
    </row>
    <row r="25" spans="1:10" x14ac:dyDescent="0.25">
      <c r="A25">
        <f>(Table2[[#This Row],[Abs. time '[ms']]]-MIN(Table2[Abs. time '[ms']]))/1000</f>
        <v>9.0310000000000006</v>
      </c>
      <c r="B25">
        <v>24115</v>
      </c>
      <c r="C25">
        <v>0</v>
      </c>
      <c r="D25">
        <v>0.5</v>
      </c>
      <c r="E25">
        <v>3.50782918930053</v>
      </c>
      <c r="F25">
        <v>2.9018200933933199E-2</v>
      </c>
      <c r="G25">
        <v>0.16751580393439999</v>
      </c>
      <c r="H25">
        <f>Table2[[#This Row],[Acceleration '[m/s^2']]]+Table2[[#This Row],[aD '[m/s^2']]]</f>
        <v>0.22866842024878054</v>
      </c>
      <c r="I25">
        <f>b*Table2[[#This Row],[Acceleration '[m/s^2']]]</f>
        <v>6.1152616314380542E-2</v>
      </c>
      <c r="J25">
        <f>(Table2[[#This Row],[Acceleration '[m/s^2']]]+b*Table2[[#This Row],[v '[m/s']]])*Table2[[#This Row],[v '[m/s']]]</f>
        <v>5.0795794264574337</v>
      </c>
    </row>
    <row r="26" spans="1:10" x14ac:dyDescent="0.25">
      <c r="A26">
        <f>(Table2[[#This Row],[Abs. time '[ms']]]-MIN(Table2[Abs. time '[ms']]))/1000</f>
        <v>9.423</v>
      </c>
      <c r="B26">
        <v>24507</v>
      </c>
      <c r="C26">
        <v>0</v>
      </c>
      <c r="D26">
        <v>0.5</v>
      </c>
      <c r="E26">
        <v>3.56837725639343</v>
      </c>
      <c r="F26">
        <v>2.9122071340680102E-2</v>
      </c>
      <c r="G26">
        <v>0.15455216961117901</v>
      </c>
      <c r="H26">
        <f>Table2[[#This Row],[Acceleration '[m/s^2']]]+Table2[[#This Row],[aD '[m/s^2']]]</f>
        <v>0.21097233598836845</v>
      </c>
      <c r="I26">
        <f>b*Table2[[#This Row],[Acceleration '[m/s^2']]]</f>
        <v>5.6420166377189447E-2</v>
      </c>
      <c r="J26">
        <f>(Table2[[#This Row],[Acceleration '[m/s^2']]]+b*Table2[[#This Row],[v '[m/s']]])*Table2[[#This Row],[v '[m/s']]]</f>
        <v>5.1998714327910669</v>
      </c>
    </row>
    <row r="27" spans="1:10" x14ac:dyDescent="0.25">
      <c r="A27">
        <f>(Table2[[#This Row],[Abs. time '[ms']]]-MIN(Table2[Abs. time '[ms']]))/1000</f>
        <v>9.8000000000000007</v>
      </c>
      <c r="B27">
        <v>24884</v>
      </c>
      <c r="C27">
        <v>0</v>
      </c>
      <c r="D27">
        <v>0.5</v>
      </c>
      <c r="E27">
        <v>3.62605547904968</v>
      </c>
      <c r="F27">
        <v>2.92226858437061E-2</v>
      </c>
      <c r="G27">
        <v>0.152943364134735</v>
      </c>
      <c r="H27">
        <f>Table2[[#This Row],[Acceleration '[m/s^2']]]+Table2[[#This Row],[aD '[m/s^2']]]</f>
        <v>0.20877622673690879</v>
      </c>
      <c r="I27">
        <f>b*Table2[[#This Row],[Acceleration '[m/s^2']]]</f>
        <v>5.5832862602173794E-2</v>
      </c>
      <c r="J27">
        <f>(Table2[[#This Row],[Acceleration '[m/s^2']]]+b*Table2[[#This Row],[v '[m/s']]])*Table2[[#This Row],[v '[m/s']]]</f>
        <v>5.3544364294620514</v>
      </c>
    </row>
    <row r="28" spans="1:10" x14ac:dyDescent="0.25">
      <c r="A28">
        <f>(Table2[[#This Row],[Abs. time '[ms']]]-MIN(Table2[Abs. time '[ms']]))/1000</f>
        <v>10.183999999999999</v>
      </c>
      <c r="B28">
        <v>25268</v>
      </c>
      <c r="C28">
        <v>0</v>
      </c>
      <c r="D28">
        <v>0.5</v>
      </c>
      <c r="E28">
        <v>3.6809954643249498</v>
      </c>
      <c r="F28">
        <v>2.93200965970754E-2</v>
      </c>
      <c r="G28">
        <v>0.143080103449366</v>
      </c>
      <c r="H28">
        <f>Table2[[#This Row],[Acceleration '[m/s^2']]]+Table2[[#This Row],[aD '[m/s^2']]]</f>
        <v>0.19531232550220223</v>
      </c>
      <c r="I28">
        <f>b*Table2[[#This Row],[Acceleration '[m/s^2']]]</f>
        <v>5.2232222052836216E-2</v>
      </c>
      <c r="J28">
        <f>(Table2[[#This Row],[Acceleration '[m/s^2']]]+b*Table2[[#This Row],[v '[m/s']]])*Table2[[#This Row],[v '[m/s']]]</f>
        <v>5.4730839038490204</v>
      </c>
    </row>
    <row r="29" spans="1:10" x14ac:dyDescent="0.25">
      <c r="A29">
        <f>(Table2[[#This Row],[Abs. time '[ms']]]-MIN(Table2[Abs. time '[ms']]))/1000</f>
        <v>10.573</v>
      </c>
      <c r="B29">
        <v>25657</v>
      </c>
      <c r="C29">
        <v>0</v>
      </c>
      <c r="D29">
        <v>0.5</v>
      </c>
      <c r="E29">
        <v>3.7333238124847399</v>
      </c>
      <c r="F29">
        <v>2.9414361342787701E-2</v>
      </c>
      <c r="G29">
        <v>0.13446543535657501</v>
      </c>
      <c r="H29">
        <f>Table2[[#This Row],[Acceleration '[m/s^2']]]+Table2[[#This Row],[aD '[m/s^2']]]</f>
        <v>0.18355282283153174</v>
      </c>
      <c r="I29">
        <f>b*Table2[[#This Row],[Acceleration '[m/s^2']]]</f>
        <v>4.9087387474956716E-2</v>
      </c>
      <c r="J29">
        <f>(Table2[[#This Row],[Acceleration '[m/s^2']]]+b*Table2[[#This Row],[v '[m/s']]])*Table2[[#This Row],[v '[m/s']]]</f>
        <v>5.5900437185490599</v>
      </c>
    </row>
    <row r="30" spans="1:10" x14ac:dyDescent="0.25">
      <c r="A30">
        <f>(Table2[[#This Row],[Abs. time '[ms']]]-MIN(Table2[Abs. time '[ms']]))/1000</f>
        <v>10.949</v>
      </c>
      <c r="B30">
        <v>26033</v>
      </c>
      <c r="C30">
        <v>0</v>
      </c>
      <c r="D30">
        <v>0.5</v>
      </c>
      <c r="E30">
        <v>3.78316307067871</v>
      </c>
      <c r="F30">
        <v>2.95055620372295E-2</v>
      </c>
      <c r="G30">
        <v>0.132706016642645</v>
      </c>
      <c r="H30">
        <f>Table2[[#This Row],[Acceleration '[m/s^2']]]+Table2[[#This Row],[aD '[m/s^2']]]</f>
        <v>0.18115111810623866</v>
      </c>
      <c r="I30">
        <f>b*Table2[[#This Row],[Acceleration '[m/s^2']]]</f>
        <v>4.8445101463593654E-2</v>
      </c>
      <c r="J30">
        <f>(Table2[[#This Row],[Acceleration '[m/s^2']]]+b*Table2[[#This Row],[v '[m/s']]])*Table2[[#This Row],[v '[m/s']]]</f>
        <v>5.72684500051166</v>
      </c>
    </row>
    <row r="31" spans="1:10" x14ac:dyDescent="0.25">
      <c r="A31">
        <f>(Table2[[#This Row],[Abs. time '[ms']]]-MIN(Table2[Abs. time '[ms']]))/1000</f>
        <v>11.34</v>
      </c>
      <c r="B31">
        <v>26424</v>
      </c>
      <c r="C31">
        <v>0</v>
      </c>
      <c r="D31">
        <v>0.5</v>
      </c>
      <c r="E31">
        <v>3.83063292503356</v>
      </c>
      <c r="F31">
        <v>2.9593583196401499E-2</v>
      </c>
      <c r="G31">
        <v>0.121351654277858</v>
      </c>
      <c r="H31">
        <f>Table2[[#This Row],[Acceleration '[m/s^2']]]+Table2[[#This Row],[aD '[m/s^2']]]</f>
        <v>0.16565177987123364</v>
      </c>
      <c r="I31">
        <f>b*Table2[[#This Row],[Acceleration '[m/s^2']]]</f>
        <v>4.4300125593375629E-2</v>
      </c>
      <c r="J31">
        <f>(Table2[[#This Row],[Acceleration '[m/s^2']]]+b*Table2[[#This Row],[v '[m/s']]])*Table2[[#This Row],[v '[m/s']]]</f>
        <v>5.821590722362914</v>
      </c>
    </row>
    <row r="32" spans="1:10" x14ac:dyDescent="0.25">
      <c r="A32">
        <f>(Table2[[#This Row],[Abs. time '[ms']]]-MIN(Table2[Abs. time '[ms']]))/1000</f>
        <v>11.722</v>
      </c>
      <c r="B32">
        <v>26806</v>
      </c>
      <c r="C32">
        <v>0</v>
      </c>
      <c r="D32">
        <v>0.5</v>
      </c>
      <c r="E32">
        <v>3.8758070468902499</v>
      </c>
      <c r="F32">
        <v>2.9678568243980401E-2</v>
      </c>
      <c r="G32">
        <v>0.118314191196065</v>
      </c>
      <c r="H32">
        <f>Table2[[#This Row],[Acceleration '[m/s^2']]]+Table2[[#This Row],[aD '[m/s^2']]]</f>
        <v>0.16150547326514411</v>
      </c>
      <c r="I32">
        <f>b*Table2[[#This Row],[Acceleration '[m/s^2']]]</f>
        <v>4.3191282069079115E-2</v>
      </c>
      <c r="J32">
        <f>(Table2[[#This Row],[Acceleration '[m/s^2']]]+b*Table2[[#This Row],[v '[m/s']]])*Table2[[#This Row],[v '[m/s']]]</f>
        <v>5.9423875380481093</v>
      </c>
    </row>
    <row r="33" spans="1:10" x14ac:dyDescent="0.25">
      <c r="A33">
        <f>(Table2[[#This Row],[Abs. time '[ms']]]-MIN(Table2[Abs. time '[ms']]))/1000</f>
        <v>12.106999999999999</v>
      </c>
      <c r="B33">
        <v>27191</v>
      </c>
      <c r="C33">
        <v>0</v>
      </c>
      <c r="D33">
        <v>0.5</v>
      </c>
      <c r="E33">
        <v>3.9185016155242902</v>
      </c>
      <c r="F33">
        <v>2.97602005302906E-2</v>
      </c>
      <c r="G33">
        <v>0.110939311319706</v>
      </c>
      <c r="H33">
        <f>Table2[[#This Row],[Acceleration '[m/s^2']]]+Table2[[#This Row],[aD '[m/s^2']]]</f>
        <v>0.1514383506937601</v>
      </c>
      <c r="I33">
        <f>b*Table2[[#This Row],[Acceleration '[m/s^2']]]</f>
        <v>4.0499039374054115E-2</v>
      </c>
      <c r="J33">
        <f>(Table2[[#This Row],[Acceleration '[m/s^2']]]+b*Table2[[#This Row],[v '[m/s']]])*Table2[[#This Row],[v '[m/s']]]</f>
        <v>6.0400217483481544</v>
      </c>
    </row>
    <row r="34" spans="1:10" x14ac:dyDescent="0.25">
      <c r="A34">
        <f>(Table2[[#This Row],[Abs. time '[ms']]]-MIN(Table2[Abs. time '[ms']]))/1000</f>
        <v>12.484</v>
      </c>
      <c r="B34">
        <v>27568</v>
      </c>
      <c r="C34">
        <v>0</v>
      </c>
      <c r="D34">
        <v>0.5</v>
      </c>
      <c r="E34">
        <v>3.9585821628570499</v>
      </c>
      <c r="F34">
        <v>2.98380833119153E-2</v>
      </c>
      <c r="G34">
        <v>0.106272881240426</v>
      </c>
      <c r="H34">
        <f>Table2[[#This Row],[Acceleration '[m/s^2']]]+Table2[[#This Row],[aD '[m/s^2']]]</f>
        <v>0.14506841323491465</v>
      </c>
      <c r="I34">
        <f>b*Table2[[#This Row],[Acceleration '[m/s^2']]]</f>
        <v>3.8795531994488638E-2</v>
      </c>
      <c r="J34">
        <f>(Table2[[#This Row],[Acceleration '[m/s^2']]]+b*Table2[[#This Row],[v '[m/s']]])*Table2[[#This Row],[v '[m/s']]]</f>
        <v>6.1412504354476578</v>
      </c>
    </row>
    <row r="35" spans="1:10" x14ac:dyDescent="0.25">
      <c r="A35">
        <f>(Table2[[#This Row],[Abs. time '[ms']]]-MIN(Table2[Abs. time '[ms']]))/1000</f>
        <v>12.869</v>
      </c>
      <c r="B35">
        <v>27953</v>
      </c>
      <c r="C35">
        <v>0</v>
      </c>
      <c r="D35">
        <v>0.5</v>
      </c>
      <c r="E35">
        <v>3.9960882663726802</v>
      </c>
      <c r="F35">
        <v>2.99121085554361E-2</v>
      </c>
      <c r="G35">
        <v>9.7348686000641102E-2</v>
      </c>
      <c r="H35">
        <f>Table2[[#This Row],[Acceleration '[m/s^2']]]+Table2[[#This Row],[aD '[m/s^2']]]</f>
        <v>0.13288638873606531</v>
      </c>
      <c r="I35">
        <f>b*Table2[[#This Row],[Acceleration '[m/s^2']]]</f>
        <v>3.5537702735424219E-2</v>
      </c>
      <c r="J35">
        <f>(Table2[[#This Row],[Acceleration '[m/s^2']]]+b*Table2[[#This Row],[v '[m/s']]])*Table2[[#This Row],[v '[m/s']]]</f>
        <v>6.2184883667703659</v>
      </c>
    </row>
    <row r="36" spans="1:10" x14ac:dyDescent="0.25">
      <c r="A36">
        <f>(Table2[[#This Row],[Abs. time '[ms']]]-MIN(Table2[Abs. time '[ms']]))/1000</f>
        <v>13.253</v>
      </c>
      <c r="B36">
        <v>28337</v>
      </c>
      <c r="C36">
        <v>0</v>
      </c>
      <c r="D36">
        <v>0.5</v>
      </c>
      <c r="E36">
        <v>4.0311264991760201</v>
      </c>
      <c r="F36">
        <v>2.99823246896266E-2</v>
      </c>
      <c r="G36">
        <v>9.1340304250046606E-2</v>
      </c>
      <c r="H36">
        <f>Table2[[#This Row],[Acceleration '[m/s^2']]]+Table2[[#This Row],[aD '[m/s^2']]]</f>
        <v>0.12468461236099516</v>
      </c>
      <c r="I36">
        <f>b*Table2[[#This Row],[Acceleration '[m/s^2']]]</f>
        <v>3.3344308110948559E-2</v>
      </c>
      <c r="J36">
        <f>(Table2[[#This Row],[Acceleration '[m/s^2']]]+b*Table2[[#This Row],[v '[m/s']]])*Table2[[#This Row],[v '[m/s']]]</f>
        <v>6.3003541291077161</v>
      </c>
    </row>
    <row r="37" spans="1:10" x14ac:dyDescent="0.25">
      <c r="A37">
        <f>(Table2[[#This Row],[Abs. time '[ms']]]-MIN(Table2[Abs. time '[ms']]))/1000</f>
        <v>13.646000000000001</v>
      </c>
      <c r="B37">
        <v>28730</v>
      </c>
      <c r="C37">
        <v>0</v>
      </c>
      <c r="D37">
        <v>0.5</v>
      </c>
      <c r="E37">
        <v>4.0638294219970703</v>
      </c>
      <c r="F37">
        <v>3.0048871412873199E-2</v>
      </c>
      <c r="G37">
        <v>8.3321519789125706E-2</v>
      </c>
      <c r="H37">
        <f>Table2[[#This Row],[Acceleration '[m/s^2']]]+Table2[[#This Row],[aD '[m/s^2']]]</f>
        <v>0.11373852409990003</v>
      </c>
      <c r="I37">
        <f>b*Table2[[#This Row],[Acceleration '[m/s^2']]]</f>
        <v>3.0417004310774317E-2</v>
      </c>
      <c r="J37">
        <f>(Table2[[#This Row],[Acceleration '[m/s^2']]]+b*Table2[[#This Row],[v '[m/s']]])*Table2[[#This Row],[v '[m/s']]]</f>
        <v>6.3673950067906162</v>
      </c>
    </row>
    <row r="38" spans="1:10" x14ac:dyDescent="0.25">
      <c r="A38">
        <f>(Table2[[#This Row],[Abs. time '[ms']]]-MIN(Table2[Abs. time '[ms']]))/1000</f>
        <v>14.026999999999999</v>
      </c>
      <c r="B38">
        <v>29111</v>
      </c>
      <c r="C38">
        <v>0</v>
      </c>
      <c r="D38">
        <v>0.5</v>
      </c>
      <c r="E38">
        <v>4.0943403244018501</v>
      </c>
      <c r="F38">
        <v>3.0111938714980999E-2</v>
      </c>
      <c r="G38">
        <v>7.9995301793925999E-2</v>
      </c>
      <c r="H38">
        <f>Table2[[#This Row],[Acceleration '[m/s^2']]]+Table2[[#This Row],[aD '[m/s^2']]]</f>
        <v>0.10919805092363041</v>
      </c>
      <c r="I38">
        <f>b*Table2[[#This Row],[Acceleration '[m/s^2']]]</f>
        <v>2.920274912970441E-2</v>
      </c>
      <c r="J38">
        <f>(Table2[[#This Row],[Acceleration '[m/s^2']]]+b*Table2[[#This Row],[v '[m/s']]])*Table2[[#This Row],[v '[m/s']]]</f>
        <v>6.4471857323143853</v>
      </c>
    </row>
    <row r="39" spans="1:10" x14ac:dyDescent="0.25">
      <c r="A39">
        <f>(Table2[[#This Row],[Abs. time '[ms']]]-MIN(Table2[Abs. time '[ms']]))/1000</f>
        <v>14.42</v>
      </c>
      <c r="B39">
        <v>29504</v>
      </c>
      <c r="C39">
        <v>0</v>
      </c>
      <c r="D39">
        <v>0.5</v>
      </c>
      <c r="E39">
        <v>4.1227993965148899</v>
      </c>
      <c r="F39">
        <v>3.01717445254325E-2</v>
      </c>
      <c r="G39">
        <v>7.23519773656187E-2</v>
      </c>
      <c r="H39">
        <f>Table2[[#This Row],[Acceleration '[m/s^2']]]+Table2[[#This Row],[aD '[m/s^2']]]</f>
        <v>9.8764486558835407E-2</v>
      </c>
      <c r="I39">
        <f>b*Table2[[#This Row],[Acceleration '[m/s^2']]]</f>
        <v>2.64125091932167E-2</v>
      </c>
      <c r="J39">
        <f>(Table2[[#This Row],[Acceleration '[m/s^2']]]+b*Table2[[#This Row],[v '[m/s']]])*Table2[[#This Row],[v '[m/s']]]</f>
        <v>6.5033195234170851</v>
      </c>
    </row>
    <row r="40" spans="1:10" x14ac:dyDescent="0.25">
      <c r="A40">
        <f>(Table2[[#This Row],[Abs. time '[ms']]]-MIN(Table2[Abs. time '[ms']]))/1000</f>
        <v>14.81</v>
      </c>
      <c r="B40">
        <v>29894</v>
      </c>
      <c r="C40">
        <v>0</v>
      </c>
      <c r="D40">
        <v>0.5</v>
      </c>
      <c r="E40">
        <v>4.1493449211120597</v>
      </c>
      <c r="F40">
        <v>3.0228411778807598E-2</v>
      </c>
      <c r="G40">
        <v>6.8081413771072699E-2</v>
      </c>
      <c r="H40">
        <f>Table2[[#This Row],[Acceleration '[m/s^2']]]+Table2[[#This Row],[aD '[m/s^2']]]</f>
        <v>9.2934928942174908E-2</v>
      </c>
      <c r="I40">
        <f>b*Table2[[#This Row],[Acceleration '[m/s^2']]]</f>
        <v>2.4853515171102205E-2</v>
      </c>
      <c r="J40">
        <f>(Table2[[#This Row],[Acceleration '[m/s^2']]]+b*Table2[[#This Row],[v '[m/s']]])*Table2[[#This Row],[v '[m/s']]]</f>
        <v>6.5676821267507188</v>
      </c>
    </row>
    <row r="41" spans="1:10" x14ac:dyDescent="0.25">
      <c r="A41">
        <f>(Table2[[#This Row],[Abs. time '[ms']]]-MIN(Table2[Abs. time '[ms']]))/1000</f>
        <v>15.186999999999999</v>
      </c>
      <c r="B41">
        <v>30271</v>
      </c>
      <c r="C41">
        <v>0</v>
      </c>
      <c r="D41">
        <v>0.5</v>
      </c>
      <c r="E41">
        <v>4.1740989685058496</v>
      </c>
      <c r="F41">
        <v>3.02821323275566E-2</v>
      </c>
      <c r="G41">
        <v>6.5645803740547098E-2</v>
      </c>
      <c r="H41">
        <f>Table2[[#This Row],[Acceleration '[m/s^2']]]+Table2[[#This Row],[aD '[m/s^2']]]</f>
        <v>8.9610185336249357E-2</v>
      </c>
      <c r="I41">
        <f>b*Table2[[#This Row],[Acceleration '[m/s^2']]]</f>
        <v>2.3964381595702262E-2</v>
      </c>
      <c r="J41">
        <f>(Table2[[#This Row],[Acceleration '[m/s^2']]]+b*Table2[[#This Row],[v '[m/s']]])*Table2[[#This Row],[v '[m/s']]]</f>
        <v>6.6344166450113198</v>
      </c>
    </row>
    <row r="42" spans="1:10" x14ac:dyDescent="0.25">
      <c r="A42">
        <f>(Table2[[#This Row],[Abs. time '[ms']]]-MIN(Table2[Abs. time '[ms']]))/1000</f>
        <v>15.576000000000001</v>
      </c>
      <c r="B42">
        <v>30660</v>
      </c>
      <c r="C42">
        <v>0</v>
      </c>
      <c r="D42">
        <v>0.5</v>
      </c>
      <c r="E42">
        <v>4.1971840858459402</v>
      </c>
      <c r="F42">
        <v>3.0333064496517102E-2</v>
      </c>
      <c r="G42">
        <v>5.93184467411541E-2</v>
      </c>
      <c r="H42">
        <f>Table2[[#This Row],[Acceleration '[m/s^2']]]+Table2[[#This Row],[aD '[m/s^2']]]</f>
        <v>8.0972989946805018E-2</v>
      </c>
      <c r="I42">
        <f>b*Table2[[#This Row],[Acceleration '[m/s^2']]]</f>
        <v>2.1654543205650925E-2</v>
      </c>
      <c r="J42">
        <f>(Table2[[#This Row],[Acceleration '[m/s^2']]]+b*Table2[[#This Row],[v '[m/s']]])*Table2[[#This Row],[v '[m/s']]]</f>
        <v>6.6799227868602946</v>
      </c>
    </row>
    <row r="43" spans="1:10" x14ac:dyDescent="0.25">
      <c r="A43">
        <f>(Table2[[#This Row],[Abs. time '[ms']]]-MIN(Table2[Abs. time '[ms']]))/1000</f>
        <v>15.958</v>
      </c>
      <c r="B43">
        <v>31042</v>
      </c>
      <c r="C43">
        <v>0</v>
      </c>
      <c r="D43">
        <v>0.5</v>
      </c>
      <c r="E43">
        <v>4.2187123298645002</v>
      </c>
      <c r="F43">
        <v>3.03814001381397E-2</v>
      </c>
      <c r="G43">
        <v>5.6351355512737601E-2</v>
      </c>
      <c r="H43">
        <f>Table2[[#This Row],[Acceleration '[m/s^2']]]+Table2[[#This Row],[aD '[m/s^2']]]</f>
        <v>7.692274484753242E-2</v>
      </c>
      <c r="I43">
        <f>b*Table2[[#This Row],[Acceleration '[m/s^2']]]</f>
        <v>2.0571389334794816E-2</v>
      </c>
      <c r="J43">
        <f>(Table2[[#This Row],[Acceleration '[m/s^2']]]+b*Table2[[#This Row],[v '[m/s']]])*Table2[[#This Row],[v '[m/s']]]</f>
        <v>6.7348231220192698</v>
      </c>
    </row>
    <row r="44" spans="1:10" x14ac:dyDescent="0.25">
      <c r="A44">
        <f>(Table2[[#This Row],[Abs. time '[ms']]]-MIN(Table2[Abs. time '[ms']]))/1000</f>
        <v>16.338000000000001</v>
      </c>
      <c r="B44">
        <v>31422</v>
      </c>
      <c r="C44">
        <v>0</v>
      </c>
      <c r="D44">
        <v>0.5</v>
      </c>
      <c r="E44">
        <v>4.2387890815734801</v>
      </c>
      <c r="F44">
        <v>3.04272696375846E-2</v>
      </c>
      <c r="G44">
        <v>5.2856541146273001E-2</v>
      </c>
      <c r="H44">
        <f>Table2[[#This Row],[Acceleration '[m/s^2']]]+Table2[[#This Row],[aD '[m/s^2']]]</f>
        <v>7.2152128216309036E-2</v>
      </c>
      <c r="I44">
        <f>b*Table2[[#This Row],[Acceleration '[m/s^2']]]</f>
        <v>1.9295587070036039E-2</v>
      </c>
      <c r="J44">
        <f>(Table2[[#This Row],[Acceleration '[m/s^2']]]+b*Table2[[#This Row],[v '[m/s']]])*Table2[[#This Row],[v '[m/s']]]</f>
        <v>6.7831268604190615</v>
      </c>
    </row>
    <row r="45" spans="1:10" x14ac:dyDescent="0.25">
      <c r="A45">
        <f>(Table2[[#This Row],[Abs. time '[ms']]]-MIN(Table2[Abs. time '[ms']]))/1000</f>
        <v>16.716999999999999</v>
      </c>
      <c r="B45">
        <v>31801</v>
      </c>
      <c r="C45">
        <v>0</v>
      </c>
      <c r="D45">
        <v>0.5</v>
      </c>
      <c r="E45">
        <v>4.2575149536132804</v>
      </c>
      <c r="F45">
        <v>3.0470822006464001E-2</v>
      </c>
      <c r="G45">
        <v>4.9436003709974398E-2</v>
      </c>
      <c r="H45">
        <f>Table2[[#This Row],[Acceleration '[m/s^2']]]+Table2[[#This Row],[aD '[m/s^2']]]</f>
        <v>6.7482903739635086E-2</v>
      </c>
      <c r="I45">
        <f>b*Table2[[#This Row],[Acceleration '[m/s^2']]]</f>
        <v>1.8046900029660688E-2</v>
      </c>
      <c r="J45">
        <f>(Table2[[#This Row],[Acceleration '[m/s^2']]]+b*Table2[[#This Row],[v '[m/s']]])*Table2[[#This Row],[v '[m/s']]]</f>
        <v>6.8276342905448679</v>
      </c>
    </row>
    <row r="46" spans="1:10" x14ac:dyDescent="0.25">
      <c r="A46">
        <f>(Table2[[#This Row],[Abs. time '[ms']]]-MIN(Table2[Abs. time '[ms']]))/1000</f>
        <v>17.100000000000001</v>
      </c>
      <c r="B46">
        <v>32184</v>
      </c>
      <c r="C46">
        <v>0</v>
      </c>
      <c r="D46">
        <v>0.5</v>
      </c>
      <c r="E46">
        <v>4.2749762535095197</v>
      </c>
      <c r="F46">
        <v>3.0512204393744399E-2</v>
      </c>
      <c r="G46">
        <v>4.5550569188483298E-2</v>
      </c>
      <c r="H46">
        <f>Table2[[#This Row],[Acceleration '[m/s^2']]]+Table2[[#This Row],[aD '[m/s^2']]]</f>
        <v>6.2179068799038215E-2</v>
      </c>
      <c r="I46">
        <f>b*Table2[[#This Row],[Acceleration '[m/s^2']]]</f>
        <v>1.6628499610554914E-2</v>
      </c>
      <c r="J46">
        <f>(Table2[[#This Row],[Acceleration '[m/s^2']]]+b*Table2[[#This Row],[v '[m/s']]])*Table2[[#This Row],[v '[m/s']]]</f>
        <v>6.8662764426687772</v>
      </c>
    </row>
    <row r="47" spans="1:10" x14ac:dyDescent="0.25">
      <c r="A47">
        <f>(Table2[[#This Row],[Abs. time '[ms']]]-MIN(Table2[Abs. time '[ms']]))/1000</f>
        <v>17.475000000000001</v>
      </c>
      <c r="B47">
        <v>32559</v>
      </c>
      <c r="C47">
        <v>0</v>
      </c>
      <c r="D47">
        <v>0.5</v>
      </c>
      <c r="E47">
        <v>4.2912583351135201</v>
      </c>
      <c r="F47">
        <v>3.0551554635167101E-2</v>
      </c>
      <c r="G47">
        <v>4.3411448778605803E-2</v>
      </c>
      <c r="H47">
        <f>Table2[[#This Row],[Acceleration '[m/s^2']]]+Table2[[#This Row],[aD '[m/s^2']]]</f>
        <v>5.9259050070296873E-2</v>
      </c>
      <c r="I47">
        <f>b*Table2[[#This Row],[Acceleration '[m/s^2']]]</f>
        <v>1.5847601291691066E-2</v>
      </c>
      <c r="J47">
        <f>(Table2[[#This Row],[Acceleration '[m/s^2']]]+b*Table2[[#This Row],[v '[m/s']]])*Table2[[#This Row],[v '[m/s']]]</f>
        <v>6.9087551533191718</v>
      </c>
    </row>
    <row r="48" spans="1:10" x14ac:dyDescent="0.25">
      <c r="A48">
        <f>(Table2[[#This Row],[Abs. time '[ms']]]-MIN(Table2[Abs. time '[ms']]))/1000</f>
        <v>17.86</v>
      </c>
      <c r="B48">
        <v>32944</v>
      </c>
      <c r="C48">
        <v>0</v>
      </c>
      <c r="D48">
        <v>0.5</v>
      </c>
      <c r="E48">
        <v>4.3064422607421804</v>
      </c>
      <c r="F48">
        <v>3.0588984489440901E-2</v>
      </c>
      <c r="G48">
        <v>3.9491642406425297E-2</v>
      </c>
      <c r="H48">
        <f>Table2[[#This Row],[Acceleration '[m/s^2']]]+Table2[[#This Row],[aD '[m/s^2']]]</f>
        <v>5.390829563545782E-2</v>
      </c>
      <c r="I48">
        <f>b*Table2[[#This Row],[Acceleration '[m/s^2']]]</f>
        <v>1.441665322903252E-2</v>
      </c>
      <c r="J48">
        <f>(Table2[[#This Row],[Acceleration '[m/s^2']]]+b*Table2[[#This Row],[v '[m/s']]])*Table2[[#This Row],[v '[m/s']]]</f>
        <v>6.9401907735598165</v>
      </c>
    </row>
    <row r="49" spans="1:10" x14ac:dyDescent="0.25">
      <c r="A49">
        <f>(Table2[[#This Row],[Abs. time '[ms']]]-MIN(Table2[Abs. time '[ms']]))/1000</f>
        <v>18.227</v>
      </c>
      <c r="B49">
        <v>33311</v>
      </c>
      <c r="C49">
        <v>0</v>
      </c>
      <c r="D49">
        <v>0.5</v>
      </c>
      <c r="E49">
        <v>4.3206024169921804</v>
      </c>
      <c r="F49">
        <v>3.06246113032102E-2</v>
      </c>
      <c r="G49">
        <v>3.86364943332256E-2</v>
      </c>
      <c r="H49">
        <f>Table2[[#This Row],[Acceleration '[m/s^2']]]+Table2[[#This Row],[aD '[m/s^2']]]</f>
        <v>5.2740970795743351E-2</v>
      </c>
      <c r="I49">
        <f>b*Table2[[#This Row],[Acceleration '[m/s^2']]]</f>
        <v>1.4104476462517751E-2</v>
      </c>
      <c r="J49">
        <f>(Table2[[#This Row],[Acceleration '[m/s^2']]]+b*Table2[[#This Row],[v '[m/s']]])*Table2[[#This Row],[v '[m/s']]]</f>
        <v>6.9816505531852702</v>
      </c>
    </row>
    <row r="50" spans="1:10" x14ac:dyDescent="0.25">
      <c r="A50">
        <f>(Table2[[#This Row],[Abs. time '[ms']]]-MIN(Table2[Abs. time '[ms']]))/1000</f>
        <v>18.611999999999998</v>
      </c>
      <c r="B50">
        <v>33696</v>
      </c>
      <c r="C50">
        <v>0</v>
      </c>
      <c r="D50">
        <v>0.5</v>
      </c>
      <c r="E50">
        <v>4.3338065147399902</v>
      </c>
      <c r="F50">
        <v>3.06585524231195E-2</v>
      </c>
      <c r="G50">
        <v>3.4339806014629999E-2</v>
      </c>
      <c r="H50">
        <f>Table2[[#This Row],[Acceleration '[m/s^2']]]+Table2[[#This Row],[aD '[m/s^2']]]</f>
        <v>4.6875751472918122E-2</v>
      </c>
      <c r="I50">
        <f>b*Table2[[#This Row],[Acceleration '[m/s^2']]]</f>
        <v>1.2535945458288124E-2</v>
      </c>
      <c r="J50">
        <f>(Table2[[#This Row],[Acceleration '[m/s^2']]]+b*Table2[[#This Row],[v '[m/s']]])*Table2[[#This Row],[v '[m/s']]]</f>
        <v>7.0052559606568252</v>
      </c>
    </row>
    <row r="51" spans="1:10" x14ac:dyDescent="0.25">
      <c r="A51">
        <f>(Table2[[#This Row],[Abs. time '[ms']]]-MIN(Table2[Abs. time '[ms']]))/1000</f>
        <v>18.983000000000001</v>
      </c>
      <c r="B51">
        <v>34067</v>
      </c>
      <c r="C51">
        <v>0</v>
      </c>
      <c r="D51">
        <v>0.5</v>
      </c>
      <c r="E51">
        <v>4.3461189270019496</v>
      </c>
      <c r="F51">
        <v>3.06909400969743E-2</v>
      </c>
      <c r="G51">
        <v>3.31661332653507E-2</v>
      </c>
      <c r="H51">
        <f>Table2[[#This Row],[Acceleration '[m/s^2']]]+Table2[[#This Row],[aD '[m/s^2']]]</f>
        <v>4.5273622675734065E-2</v>
      </c>
      <c r="I51">
        <f>b*Table2[[#This Row],[Acceleration '[m/s^2']]]</f>
        <v>1.2107489410383369E-2</v>
      </c>
      <c r="J51">
        <f>(Table2[[#This Row],[Acceleration '[m/s^2']]]+b*Table2[[#This Row],[v '[m/s']]])*Table2[[#This Row],[v '[m/s']]]</f>
        <v>7.0395916583254925</v>
      </c>
    </row>
    <row r="52" spans="1:10" x14ac:dyDescent="0.25">
      <c r="A52">
        <f>(Table2[[#This Row],[Abs. time '[ms']]]-MIN(Table2[Abs. time '[ms']]))/1000</f>
        <v>19.376000000000001</v>
      </c>
      <c r="B52">
        <v>34460</v>
      </c>
      <c r="C52">
        <v>0</v>
      </c>
      <c r="D52">
        <v>0.5</v>
      </c>
      <c r="E52">
        <v>4.3576016426086399</v>
      </c>
      <c r="F52">
        <v>3.0721852555870999E-2</v>
      </c>
      <c r="G52">
        <v>2.9211237509754E-2</v>
      </c>
      <c r="H52">
        <f>Table2[[#This Row],[Acceleration '[m/s^2']]]+Table2[[#This Row],[aD '[m/s^2']]]</f>
        <v>3.9874969274440328E-2</v>
      </c>
      <c r="I52">
        <f>b*Table2[[#This Row],[Acceleration '[m/s^2']]]</f>
        <v>1.0663731764686324E-2</v>
      </c>
      <c r="J52">
        <f>(Table2[[#This Row],[Acceleration '[m/s^2']]]+b*Table2[[#This Row],[v '[m/s']]])*Table2[[#This Row],[v '[m/s']]]</f>
        <v>7.0592231694674776</v>
      </c>
    </row>
    <row r="53" spans="1:10" x14ac:dyDescent="0.25">
      <c r="A53">
        <f>(Table2[[#This Row],[Abs. time '[ms']]]-MIN(Table2[Abs. time '[ms']]))/1000</f>
        <v>19.736000000000001</v>
      </c>
      <c r="B53">
        <v>34820</v>
      </c>
      <c r="C53">
        <v>0</v>
      </c>
      <c r="D53">
        <v>0.5</v>
      </c>
      <c r="E53">
        <v>4.3683085441589302</v>
      </c>
      <c r="F53">
        <v>3.0751384794712001E-2</v>
      </c>
      <c r="G53">
        <v>2.9777506085693298E-2</v>
      </c>
      <c r="H53">
        <f>Table2[[#This Row],[Acceleration '[m/s^2']]]+Table2[[#This Row],[aD '[m/s^2']]]</f>
        <v>4.0647957480062245E-2</v>
      </c>
      <c r="I53">
        <f>b*Table2[[#This Row],[Acceleration '[m/s^2']]]</f>
        <v>1.0870451394368949E-2</v>
      </c>
      <c r="J53">
        <f>(Table2[[#This Row],[Acceleration '[m/s^2']]]+b*Table2[[#This Row],[v '[m/s']]])*Table2[[#This Row],[v '[m/s']]]</f>
        <v>7.0961158040762875</v>
      </c>
    </row>
    <row r="54" spans="1:10" x14ac:dyDescent="0.25">
      <c r="A54">
        <f>(Table2[[#This Row],[Abs. time '[ms']]]-MIN(Table2[Abs. time '[ms']]))/1000</f>
        <v>20.111999999999998</v>
      </c>
      <c r="B54">
        <v>35196</v>
      </c>
      <c r="C54">
        <v>0</v>
      </c>
      <c r="D54">
        <v>0.5</v>
      </c>
      <c r="E54">
        <v>4.3782920837402299</v>
      </c>
      <c r="F54">
        <v>3.0779588967561701E-2</v>
      </c>
      <c r="G54">
        <v>2.6556025224526301E-2</v>
      </c>
      <c r="H54">
        <f>Table2[[#This Row],[Acceleration '[m/s^2']]]+Table2[[#This Row],[aD '[m/s^2']]]</f>
        <v>3.6250456336389771E-2</v>
      </c>
      <c r="I54">
        <f>b*Table2[[#This Row],[Acceleration '[m/s^2']]]</f>
        <v>9.6944311118634698E-3</v>
      </c>
      <c r="J54">
        <f>(Table2[[#This Row],[Acceleration '[m/s^2']]]+b*Table2[[#This Row],[v '[m/s']]])*Table2[[#This Row],[v '[m/s']]]</f>
        <v>7.1141859199160411</v>
      </c>
    </row>
    <row r="55" spans="1:10" x14ac:dyDescent="0.25">
      <c r="A55">
        <f>(Table2[[#This Row],[Abs. time '[ms']]]-MIN(Table2[Abs. time '[ms']]))/1000</f>
        <v>20.492000000000001</v>
      </c>
      <c r="B55">
        <v>35576</v>
      </c>
      <c r="C55">
        <v>0</v>
      </c>
      <c r="D55">
        <v>0.5</v>
      </c>
      <c r="E55">
        <v>4.3876018524169904</v>
      </c>
      <c r="F55">
        <v>3.08066084980964E-2</v>
      </c>
      <c r="G55">
        <v>2.4472988498349599E-2</v>
      </c>
      <c r="H55">
        <f>Table2[[#This Row],[Acceleration '[m/s^2']]]+Table2[[#This Row],[aD '[m/s^2']]]</f>
        <v>3.3406994965535772E-2</v>
      </c>
      <c r="I55">
        <f>b*Table2[[#This Row],[Acceleration '[m/s^2']]]</f>
        <v>8.9340064671861764E-3</v>
      </c>
      <c r="J55">
        <f>(Table2[[#This Row],[Acceleration '[m/s^2']]]+b*Table2[[#This Row],[v '[m/s']]])*Table2[[#This Row],[v '[m/s']]]</f>
        <v>7.1350852509110965</v>
      </c>
    </row>
    <row r="56" spans="1:10" x14ac:dyDescent="0.25">
      <c r="A56">
        <f>(Table2[[#This Row],[Abs. time '[ms']]]-MIN(Table2[Abs. time '[ms']]))/1000</f>
        <v>20.861000000000001</v>
      </c>
      <c r="B56">
        <v>35945</v>
      </c>
      <c r="C56">
        <v>0</v>
      </c>
      <c r="D56">
        <v>0.5</v>
      </c>
      <c r="E56">
        <v>4.3962826728820801</v>
      </c>
      <c r="F56">
        <v>3.0832486227154701E-2</v>
      </c>
      <c r="G56">
        <v>2.3535669708595799E-2</v>
      </c>
      <c r="H56">
        <f>Table2[[#This Row],[Acceleration '[m/s^2']]]+Table2[[#This Row],[aD '[m/s^2']]]</f>
        <v>3.2127502512355445E-2</v>
      </c>
      <c r="I56">
        <f>b*Table2[[#This Row],[Acceleration '[m/s^2']]]</f>
        <v>8.591832803759648E-3</v>
      </c>
      <c r="J56">
        <f>(Table2[[#This Row],[Acceleration '[m/s^2']]]+b*Table2[[#This Row],[v '[m/s']]])*Table2[[#This Row],[v '[m/s']]]</f>
        <v>7.1590129666868512</v>
      </c>
    </row>
    <row r="57" spans="1:10" x14ac:dyDescent="0.25">
      <c r="A57">
        <f>(Table2[[#This Row],[Abs. time '[ms']]]-MIN(Table2[Abs. time '[ms']]))/1000</f>
        <v>21.236999999999998</v>
      </c>
      <c r="B57">
        <v>36321</v>
      </c>
      <c r="C57">
        <v>0</v>
      </c>
      <c r="D57">
        <v>0.5</v>
      </c>
      <c r="E57">
        <v>4.4043784141540501</v>
      </c>
      <c r="F57">
        <v>3.08573059737682E-2</v>
      </c>
      <c r="G57">
        <v>2.15492982836199E-2</v>
      </c>
      <c r="H57">
        <f>Table2[[#This Row],[Acceleration '[m/s^2']]]+Table2[[#This Row],[aD '[m/s^2']]]</f>
        <v>2.941599467185084E-2</v>
      </c>
      <c r="I57">
        <f>b*Table2[[#This Row],[Acceleration '[m/s^2']]]</f>
        <v>7.8666963882309416E-3</v>
      </c>
      <c r="J57">
        <f>(Table2[[#This Row],[Acceleration '[m/s^2']]]+b*Table2[[#This Row],[v '[m/s']]])*Table2[[#This Row],[v '[m/s']]]</f>
        <v>7.1764642242371828</v>
      </c>
    </row>
    <row r="58" spans="1:10" x14ac:dyDescent="0.25">
      <c r="A58">
        <f>(Table2[[#This Row],[Abs. time '[ms']]]-MIN(Table2[Abs. time '[ms']]))/1000</f>
        <v>21.611000000000001</v>
      </c>
      <c r="B58">
        <v>36695</v>
      </c>
      <c r="C58">
        <v>0</v>
      </c>
      <c r="D58">
        <v>0.5</v>
      </c>
      <c r="E58">
        <v>4.41192531585693</v>
      </c>
      <c r="F58">
        <v>3.0881123617291398E-2</v>
      </c>
      <c r="G58">
        <v>2.0159304812708001E-2</v>
      </c>
      <c r="H58">
        <f>Table2[[#This Row],[Acceleration '[m/s^2']]]+Table2[[#This Row],[aD '[m/s^2']]]</f>
        <v>2.7518576018300912E-2</v>
      </c>
      <c r="I58">
        <f>b*Table2[[#This Row],[Acceleration '[m/s^2']]]</f>
        <v>7.3592712055929104E-3</v>
      </c>
      <c r="J58">
        <f>(Table2[[#This Row],[Acceleration '[m/s^2']]]+b*Table2[[#This Row],[v '[m/s']]])*Table2[[#This Row],[v '[m/s']]]</f>
        <v>7.1947835790195782</v>
      </c>
    </row>
    <row r="59" spans="1:10" x14ac:dyDescent="0.25">
      <c r="A59">
        <f>(Table2[[#This Row],[Abs. time '[ms']]]-MIN(Table2[Abs. time '[ms']]))/1000</f>
        <v>21.981000000000002</v>
      </c>
      <c r="B59">
        <v>37065</v>
      </c>
      <c r="C59">
        <v>0</v>
      </c>
      <c r="D59">
        <v>0.5</v>
      </c>
      <c r="E59">
        <v>4.4189639091491699</v>
      </c>
      <c r="F59">
        <v>3.0904030427336599E-2</v>
      </c>
      <c r="G59">
        <v>1.9018777244996801E-2</v>
      </c>
      <c r="H59">
        <f>Table2[[#This Row],[Acceleration '[m/s^2']]]+Table2[[#This Row],[aD '[m/s^2']]]</f>
        <v>2.5961692243556676E-2</v>
      </c>
      <c r="I59">
        <f>b*Table2[[#This Row],[Acceleration '[m/s^2']]]</f>
        <v>6.9429149985598734E-3</v>
      </c>
      <c r="J59">
        <f>(Table2[[#This Row],[Acceleration '[m/s^2']]]+b*Table2[[#This Row],[v '[m/s']]])*Table2[[#This Row],[v '[m/s']]]</f>
        <v>7.212576309302249</v>
      </c>
    </row>
    <row r="60" spans="1:10" x14ac:dyDescent="0.25">
      <c r="A60">
        <f>(Table2[[#This Row],[Abs. time '[ms']]]-MIN(Table2[Abs. time '[ms']]))/1000</f>
        <v>22.369</v>
      </c>
      <c r="B60">
        <v>37453</v>
      </c>
      <c r="C60">
        <v>0</v>
      </c>
      <c r="D60">
        <v>0.5</v>
      </c>
      <c r="E60">
        <v>4.4255275726318297</v>
      </c>
      <c r="F60">
        <v>3.0926046893000599E-2</v>
      </c>
      <c r="G60">
        <v>1.69074148588945E-2</v>
      </c>
      <c r="H60">
        <f>Table2[[#This Row],[Acceleration '[m/s^2']]]+Table2[[#This Row],[aD '[m/s^2']]]</f>
        <v>2.3079564766248464E-2</v>
      </c>
      <c r="I60">
        <f>b*Table2[[#This Row],[Acceleration '[m/s^2']]]</f>
        <v>6.1721499073539646E-3</v>
      </c>
      <c r="J60">
        <f>(Table2[[#This Row],[Acceleration '[m/s^2']]]+b*Table2[[#This Row],[v '[m/s']]])*Table2[[#This Row],[v '[m/s']]]</f>
        <v>7.2245495661919081</v>
      </c>
    </row>
    <row r="61" spans="1:10" x14ac:dyDescent="0.25">
      <c r="A61">
        <f>(Table2[[#This Row],[Abs. time '[ms']]]-MIN(Table2[Abs. time '[ms']]))/1000</f>
        <v>22.733000000000001</v>
      </c>
      <c r="B61">
        <v>37817</v>
      </c>
      <c r="C61">
        <v>0</v>
      </c>
      <c r="D61">
        <v>0.5</v>
      </c>
      <c r="E61">
        <v>4.4316482543945304</v>
      </c>
      <c r="F61">
        <v>3.0947251245379399E-2</v>
      </c>
      <c r="G61">
        <v>1.6834259603364599E-2</v>
      </c>
      <c r="H61">
        <f>Table2[[#This Row],[Acceleration '[m/s^2']]]+Table2[[#This Row],[aD '[m/s^2']]]</f>
        <v>2.297970376017008E-2</v>
      </c>
      <c r="I61">
        <f>b*Table2[[#This Row],[Acceleration '[m/s^2']]]</f>
        <v>6.1454441568054826E-3</v>
      </c>
      <c r="J61">
        <f>(Table2[[#This Row],[Acceleration '[m/s^2']]]+b*Table2[[#This Row],[v '[m/s']]])*Table2[[#This Row],[v '[m/s']]]</f>
        <v>7.2441192413369846</v>
      </c>
    </row>
    <row r="62" spans="1:10" x14ac:dyDescent="0.25">
      <c r="A62">
        <f>(Table2[[#This Row],[Abs. time '[ms']]]-MIN(Table2[Abs. time '[ms']]))/1000</f>
        <v>23.11</v>
      </c>
      <c r="B62">
        <v>38194</v>
      </c>
      <c r="C62">
        <v>0</v>
      </c>
      <c r="D62">
        <v>0.5</v>
      </c>
      <c r="E62">
        <v>4.4373536109924299</v>
      </c>
      <c r="F62">
        <v>3.0967753380536998E-2</v>
      </c>
      <c r="G62">
        <v>1.51375220384878E-2</v>
      </c>
      <c r="H62">
        <f>Table2[[#This Row],[Acceleration '[m/s^2']]]+Table2[[#This Row],[aD '[m/s^2']]]</f>
        <v>2.0663562301128525E-2</v>
      </c>
      <c r="I62">
        <f>b*Table2[[#This Row],[Acceleration '[m/s^2']]]</f>
        <v>5.5260402626407254E-3</v>
      </c>
      <c r="J62">
        <f>(Table2[[#This Row],[Acceleration '[m/s^2']]]+b*Table2[[#This Row],[v '[m/s']]])*Table2[[#This Row],[v '[m/s']]]</f>
        <v>7.2551583845892536</v>
      </c>
    </row>
    <row r="63" spans="1:10" x14ac:dyDescent="0.25">
      <c r="A63">
        <f>(Table2[[#This Row],[Abs. time '[ms']]]-MIN(Table2[Abs. time '[ms']]))/1000</f>
        <v>23.478000000000002</v>
      </c>
      <c r="B63">
        <v>38562</v>
      </c>
      <c r="C63">
        <v>0</v>
      </c>
      <c r="D63">
        <v>0.5</v>
      </c>
      <c r="E63">
        <v>4.4426751136779696</v>
      </c>
      <c r="F63">
        <v>3.0987462028861001E-2</v>
      </c>
      <c r="G63">
        <v>1.4471773904712701E-2</v>
      </c>
      <c r="H63">
        <f>Table2[[#This Row],[Acceleration '[m/s^2']]]+Table2[[#This Row],[aD '[m/s^2']]]</f>
        <v>1.975477894780658E-2</v>
      </c>
      <c r="I63">
        <f>b*Table2[[#This Row],[Acceleration '[m/s^2']]]</f>
        <v>5.2830050430938786E-3</v>
      </c>
      <c r="J63">
        <f>(Table2[[#This Row],[Acceleration '[m/s^2']]]+b*Table2[[#This Row],[v '[m/s']]])*Table2[[#This Row],[v '[m/s']]]</f>
        <v>7.2695319835596708</v>
      </c>
    </row>
    <row r="64" spans="1:10" x14ac:dyDescent="0.25">
      <c r="A64">
        <f>(Table2[[#This Row],[Abs. time '[ms']]]-MIN(Table2[Abs. time '[ms']]))/1000</f>
        <v>23.859000000000002</v>
      </c>
      <c r="B64">
        <v>38943</v>
      </c>
      <c r="C64">
        <v>0</v>
      </c>
      <c r="D64">
        <v>0.5</v>
      </c>
      <c r="E64">
        <v>4.4476375579833896</v>
      </c>
      <c r="F64">
        <v>3.1006576493382398E-2</v>
      </c>
      <c r="G64">
        <v>1.3020225479073199E-2</v>
      </c>
      <c r="H64">
        <f>Table2[[#This Row],[Acceleration '[m/s^2']]]+Table2[[#This Row],[aD '[m/s^2']]]</f>
        <v>1.777333434610457E-2</v>
      </c>
      <c r="I64">
        <f>b*Table2[[#This Row],[Acceleration '[m/s^2']]]</f>
        <v>4.7531088670313693E-3</v>
      </c>
      <c r="J64">
        <f>(Table2[[#This Row],[Acceleration '[m/s^2']]]+b*Table2[[#This Row],[v '[m/s']]])*Table2[[#This Row],[v '[m/s']]]</f>
        <v>7.27925325327812</v>
      </c>
    </row>
    <row r="65" spans="1:10" x14ac:dyDescent="0.25">
      <c r="A65">
        <f>(Table2[[#This Row],[Abs. time '[ms']]]-MIN(Table2[Abs. time '[ms']]))/1000</f>
        <v>24.222000000000001</v>
      </c>
      <c r="B65">
        <v>39306</v>
      </c>
      <c r="C65">
        <v>0</v>
      </c>
      <c r="D65">
        <v>0.5</v>
      </c>
      <c r="E65">
        <v>4.4522628784179599</v>
      </c>
      <c r="F65">
        <v>3.1025052070617599E-2</v>
      </c>
      <c r="G65">
        <v>1.27596926072121E-2</v>
      </c>
      <c r="H65">
        <f>Table2[[#This Row],[Acceleration '[m/s^2']]]+Table2[[#This Row],[aD '[m/s^2']]]</f>
        <v>1.7417692437507779E-2</v>
      </c>
      <c r="I65">
        <f>b*Table2[[#This Row],[Acceleration '[m/s^2']]]</f>
        <v>4.6579998302956789E-3</v>
      </c>
      <c r="J65">
        <f>(Table2[[#This Row],[Acceleration '[m/s^2']]]+b*Table2[[#This Row],[v '[m/s']]])*Table2[[#This Row],[v '[m/s']]]</f>
        <v>7.2931809976262905</v>
      </c>
    </row>
    <row r="66" spans="1:10" x14ac:dyDescent="0.25">
      <c r="A66">
        <f>(Table2[[#This Row],[Abs. time '[ms']]]-MIN(Table2[Abs. time '[ms']]))/1000</f>
        <v>24.602</v>
      </c>
      <c r="B66">
        <v>39686</v>
      </c>
      <c r="C66">
        <v>0</v>
      </c>
      <c r="D66">
        <v>0.5</v>
      </c>
      <c r="E66">
        <v>4.4565777778625399</v>
      </c>
      <c r="F66">
        <v>3.1042931601405099E-2</v>
      </c>
      <c r="G66">
        <v>1.1346049725920401E-2</v>
      </c>
      <c r="H66">
        <f>Table2[[#This Row],[Acceleration '[m/s^2']]]+Table2[[#This Row],[aD '[m/s^2']]]</f>
        <v>1.5487991019082234E-2</v>
      </c>
      <c r="I66">
        <f>b*Table2[[#This Row],[Acceleration '[m/s^2']]]</f>
        <v>4.141941293161833E-3</v>
      </c>
      <c r="J66">
        <f>(Table2[[#This Row],[Acceleration '[m/s^2']]]+b*Table2[[#This Row],[v '[m/s']]])*Table2[[#This Row],[v '[m/s']]]</f>
        <v>7.300969064407969</v>
      </c>
    </row>
    <row r="67" spans="1:10" x14ac:dyDescent="0.25">
      <c r="A67">
        <f>(Table2[[#This Row],[Abs. time '[ms']]]-MIN(Table2[Abs. time '[ms']]))/1000</f>
        <v>24.978999999999999</v>
      </c>
      <c r="B67">
        <v>40063</v>
      </c>
      <c r="C67">
        <v>0</v>
      </c>
      <c r="D67">
        <v>0.5</v>
      </c>
      <c r="E67">
        <v>4.4605998992919904</v>
      </c>
      <c r="F67">
        <v>3.10602709650993E-2</v>
      </c>
      <c r="G67">
        <v>1.0658940728318101E-2</v>
      </c>
      <c r="H67">
        <f>Table2[[#This Row],[Acceleration '[m/s^2']]]+Table2[[#This Row],[aD '[m/s^2']]]</f>
        <v>1.4550048894636649E-2</v>
      </c>
      <c r="I67">
        <f>b*Table2[[#This Row],[Acceleration '[m/s^2']]]</f>
        <v>3.8911081663185487E-3</v>
      </c>
      <c r="J67">
        <f>(Table2[[#This Row],[Acceleration '[m/s^2']]]+b*Table2[[#This Row],[v '[m/s']]])*Table2[[#This Row],[v '[m/s']]]</f>
        <v>7.3110428622700141</v>
      </c>
    </row>
    <row r="68" spans="1:10" x14ac:dyDescent="0.25">
      <c r="A68">
        <f>(Table2[[#This Row],[Abs. time '[ms']]]-MIN(Table2[Abs. time '[ms']]))/1000</f>
        <v>25.347000000000001</v>
      </c>
      <c r="B68">
        <v>40431</v>
      </c>
      <c r="C68">
        <v>0</v>
      </c>
      <c r="D68">
        <v>0.5</v>
      </c>
      <c r="E68">
        <v>4.46435070037841</v>
      </c>
      <c r="F68">
        <v>3.1077142804860999E-2</v>
      </c>
      <c r="G68">
        <v>1.01878932903662E-2</v>
      </c>
      <c r="H68">
        <f>Table2[[#This Row],[Acceleration '[m/s^2']]]+Table2[[#This Row],[aD '[m/s^2']]]</f>
        <v>1.3907042855989229E-2</v>
      </c>
      <c r="I68">
        <f>b*Table2[[#This Row],[Acceleration '[m/s^2']]]</f>
        <v>3.7191495656230286E-3</v>
      </c>
      <c r="J68">
        <f>(Table2[[#This Row],[Acceleration '[m/s^2']]]+b*Table2[[#This Row],[v '[m/s']]])*Table2[[#This Row],[v '[m/s']]]</f>
        <v>7.3212004246790237</v>
      </c>
    </row>
    <row r="69" spans="1:10" x14ac:dyDescent="0.25">
      <c r="A69">
        <f>(Table2[[#This Row],[Abs. time '[ms']]]-MIN(Table2[Abs. time '[ms']]))/1000</f>
        <v>25.716999999999999</v>
      </c>
      <c r="B69">
        <v>40801</v>
      </c>
      <c r="C69">
        <v>0</v>
      </c>
      <c r="D69">
        <v>0.5</v>
      </c>
      <c r="E69">
        <v>4.4678468704223597</v>
      </c>
      <c r="F69">
        <v>3.1093509867787299E-2</v>
      </c>
      <c r="G69">
        <v>9.4502097328226908E-3</v>
      </c>
      <c r="H69">
        <f>Table2[[#This Row],[Acceleration '[m/s^2']]]+Table2[[#This Row],[aD '[m/s^2']]]</f>
        <v>1.2900063635013562E-2</v>
      </c>
      <c r="I69">
        <f>b*Table2[[#This Row],[Acceleration '[m/s^2']]]</f>
        <v>3.4498539021908712E-3</v>
      </c>
      <c r="J69">
        <f>(Table2[[#This Row],[Acceleration '[m/s^2']]]+b*Table2[[#This Row],[v '[m/s']]])*Table2[[#This Row],[v '[m/s']]]</f>
        <v>7.329340324528637</v>
      </c>
    </row>
    <row r="70" spans="1:10" x14ac:dyDescent="0.25">
      <c r="A70">
        <f>(Table2[[#This Row],[Abs. time '[ms']]]-MIN(Table2[Abs. time '[ms']]))/1000</f>
        <v>26.09</v>
      </c>
      <c r="B70">
        <v>41174</v>
      </c>
      <c r="C70">
        <v>0</v>
      </c>
      <c r="D70">
        <v>0.5</v>
      </c>
      <c r="E70">
        <v>4.47110843658447</v>
      </c>
      <c r="F70">
        <v>3.1109459698200202E-2</v>
      </c>
      <c r="G70">
        <v>8.7490701711705997E-3</v>
      </c>
      <c r="H70">
        <f>Table2[[#This Row],[Acceleration '[m/s^2']]]+Table2[[#This Row],[aD '[m/s^2']]]</f>
        <v>1.1942969007692957E-2</v>
      </c>
      <c r="I70">
        <f>b*Table2[[#This Row],[Acceleration '[m/s^2']]]</f>
        <v>3.1938988365223567E-3</v>
      </c>
      <c r="J70">
        <f>(Table2[[#This Row],[Acceleration '[m/s^2']]]+b*Table2[[#This Row],[v '[m/s']]])*Table2[[#This Row],[v '[m/s']]]</f>
        <v>7.3368794758048725</v>
      </c>
    </row>
    <row r="71" spans="1:10" x14ac:dyDescent="0.25">
      <c r="A71">
        <f>(Table2[[#This Row],[Abs. time '[ms']]]-MIN(Table2[Abs. time '[ms']]))/1000</f>
        <v>26.465</v>
      </c>
      <c r="B71">
        <v>41549</v>
      </c>
      <c r="C71">
        <v>0</v>
      </c>
      <c r="D71">
        <v>0.5</v>
      </c>
      <c r="E71">
        <v>4.4741501808166504</v>
      </c>
      <c r="F71">
        <v>3.1124996021389899E-2</v>
      </c>
      <c r="G71">
        <v>8.1045417487913204E-3</v>
      </c>
      <c r="H71">
        <f>Table2[[#This Row],[Acceleration '[m/s^2']]]+Table2[[#This Row],[aD '[m/s^2']]]</f>
        <v>1.1063151744549089E-2</v>
      </c>
      <c r="I71">
        <f>b*Table2[[#This Row],[Acceleration '[m/s^2']]]</f>
        <v>2.9586099957577684E-3</v>
      </c>
      <c r="J71">
        <f>(Table2[[#This Row],[Acceleration '[m/s^2']]]+b*Table2[[#This Row],[v '[m/s']]])*Table2[[#This Row],[v '[m/s']]]</f>
        <v>7.3439552435482147</v>
      </c>
    </row>
    <row r="72" spans="1:10" x14ac:dyDescent="0.25">
      <c r="A72">
        <f>(Table2[[#This Row],[Abs. time '[ms']]]-MIN(Table2[Abs. time '[ms']]))/1000</f>
        <v>26.841999999999999</v>
      </c>
      <c r="B72">
        <v>41926</v>
      </c>
      <c r="C72">
        <v>0</v>
      </c>
      <c r="D72">
        <v>0.5</v>
      </c>
      <c r="E72">
        <v>4.4769859313964799</v>
      </c>
      <c r="F72">
        <v>3.11401821672916E-2</v>
      </c>
      <c r="G72">
        <v>7.53139161882056E-3</v>
      </c>
      <c r="H72">
        <f>Table2[[#This Row],[Acceleration '[m/s^2']]]+Table2[[#This Row],[aD '[m/s^2']]]</f>
        <v>1.0280769833663109E-2</v>
      </c>
      <c r="I72">
        <f>b*Table2[[#This Row],[Acceleration '[m/s^2']]]</f>
        <v>2.7493782148425489E-3</v>
      </c>
      <c r="J72">
        <f>(Table2[[#This Row],[Acceleration '[m/s^2']]]+b*Table2[[#This Row],[v '[m/s']]])*Table2[[#This Row],[v '[m/s']]]</f>
        <v>7.350678521534344</v>
      </c>
    </row>
    <row r="73" spans="1:10" x14ac:dyDescent="0.25">
      <c r="A73">
        <f>(Table2[[#This Row],[Abs. time '[ms']]]-MIN(Table2[Abs. time '[ms']]))/1000</f>
        <v>27.218</v>
      </c>
      <c r="B73">
        <v>42302</v>
      </c>
      <c r="C73">
        <v>0</v>
      </c>
      <c r="D73">
        <v>0.5</v>
      </c>
      <c r="E73">
        <v>4.4796290397643999</v>
      </c>
      <c r="F73">
        <v>3.11549715697765E-2</v>
      </c>
      <c r="G73">
        <v>7.0322252554386204E-3</v>
      </c>
      <c r="H73">
        <f>Table2[[#This Row],[Acceleration '[m/s^2']]]+Table2[[#This Row],[aD '[m/s^2']]]</f>
        <v>9.5993798926843101E-3</v>
      </c>
      <c r="I73">
        <f>b*Table2[[#This Row],[Acceleration '[m/s^2']]]</f>
        <v>2.5671546372456897E-3</v>
      </c>
      <c r="J73">
        <f>(Table2[[#This Row],[Acceleration '[m/s^2']]]+b*Table2[[#This Row],[v '[m/s']]])*Table2[[#This Row],[v '[m/s']]]</f>
        <v>7.3571044246741533</v>
      </c>
    </row>
    <row r="74" spans="1:10" x14ac:dyDescent="0.25">
      <c r="A74">
        <f>(Table2[[#This Row],[Abs. time '[ms']]]-MIN(Table2[Abs. time '[ms']]))/1000</f>
        <v>27.588000000000001</v>
      </c>
      <c r="B74">
        <v>42672</v>
      </c>
      <c r="C74">
        <v>0</v>
      </c>
      <c r="D74">
        <v>0.5</v>
      </c>
      <c r="E74">
        <v>4.48209381103515</v>
      </c>
      <c r="F74">
        <v>3.1169440597295699E-2</v>
      </c>
      <c r="G74">
        <v>6.6690009339628103E-3</v>
      </c>
      <c r="H74">
        <f>Table2[[#This Row],[Acceleration '[m/s^2']]]+Table2[[#This Row],[aD '[m/s^2']]]</f>
        <v>9.1035584248762066E-3</v>
      </c>
      <c r="I74">
        <f>b*Table2[[#This Row],[Acceleration '[m/s^2']]]</f>
        <v>2.4345574909133958E-3</v>
      </c>
      <c r="J74">
        <f>(Table2[[#This Row],[Acceleration '[m/s^2']]]+b*Table2[[#This Row],[v '[m/s']]])*Table2[[#This Row],[v '[m/s']]]</f>
        <v>7.3635573225387683</v>
      </c>
    </row>
    <row r="75" spans="1:10" x14ac:dyDescent="0.25">
      <c r="A75">
        <f>(Table2[[#This Row],[Abs. time '[ms']]]-MIN(Table2[Abs. time '[ms']]))/1000</f>
        <v>27.972000000000001</v>
      </c>
      <c r="B75">
        <v>43056</v>
      </c>
      <c r="C75">
        <v>0</v>
      </c>
      <c r="D75">
        <v>0.5</v>
      </c>
      <c r="E75">
        <v>4.48439168930053</v>
      </c>
      <c r="F75">
        <v>3.1183561310172001E-2</v>
      </c>
      <c r="G75">
        <v>5.9797776679664802E-3</v>
      </c>
      <c r="H75">
        <f>Table2[[#This Row],[Acceleration '[m/s^2']]]+Table2[[#This Row],[aD '[m/s^2']]]</f>
        <v>8.1627302060903288E-3</v>
      </c>
      <c r="I75">
        <f>b*Table2[[#This Row],[Acceleration '[m/s^2']]]</f>
        <v>2.1829525381238486E-3</v>
      </c>
      <c r="J75">
        <f>(Table2[[#This Row],[Acceleration '[m/s^2']]]+b*Table2[[#This Row],[v '[m/s']]])*Table2[[#This Row],[v '[m/s']]]</f>
        <v>7.368003470397249</v>
      </c>
    </row>
    <row r="76" spans="1:10" x14ac:dyDescent="0.25">
      <c r="A76">
        <f>(Table2[[#This Row],[Abs. time '[ms']]]-MIN(Table2[Abs. time '[ms']]))/1000</f>
        <v>28.367999999999999</v>
      </c>
      <c r="B76">
        <v>43452</v>
      </c>
      <c r="C76">
        <v>0</v>
      </c>
      <c r="D76">
        <v>0.5</v>
      </c>
      <c r="E76">
        <v>4.4865341186523402</v>
      </c>
      <c r="F76">
        <v>3.1197441741824102E-2</v>
      </c>
      <c r="G76">
        <v>5.4118399027761098E-3</v>
      </c>
      <c r="H76">
        <f>Table2[[#This Row],[Acceleration '[m/s^2']]]+Table2[[#This Row],[aD '[m/s^2']]]</f>
        <v>7.3874634639949834E-3</v>
      </c>
      <c r="I76">
        <f>b*Table2[[#This Row],[Acceleration '[m/s^2']]]</f>
        <v>1.9756235612188736E-3</v>
      </c>
      <c r="J76">
        <f>(Table2[[#This Row],[Acceleration '[m/s^2']]]+b*Table2[[#This Row],[v '[m/s']]])*Table2[[#This Row],[v '[m/s']]]</f>
        <v>7.3724844267856895</v>
      </c>
    </row>
    <row r="77" spans="1:10" x14ac:dyDescent="0.25">
      <c r="A77">
        <f>(Table2[[#This Row],[Abs. time '[ms']]]-MIN(Table2[Abs. time '[ms']]))/1000</f>
        <v>28.736999999999998</v>
      </c>
      <c r="B77">
        <v>43821</v>
      </c>
      <c r="C77">
        <v>0</v>
      </c>
      <c r="D77">
        <v>0.5</v>
      </c>
      <c r="E77">
        <v>4.4885315895080504</v>
      </c>
      <c r="F77">
        <v>3.1211031600832901E-2</v>
      </c>
      <c r="G77">
        <v>5.4080610428020202E-3</v>
      </c>
      <c r="H77">
        <f>Table2[[#This Row],[Acceleration '[m/s^2']]]+Table2[[#This Row],[aD '[m/s^2']]]</f>
        <v>7.3823051092587657E-3</v>
      </c>
      <c r="I77">
        <f>b*Table2[[#This Row],[Acceleration '[m/s^2']]]</f>
        <v>1.9742440664567451E-3</v>
      </c>
      <c r="J77">
        <f>(Table2[[#This Row],[Acceleration '[m/s^2']]]+b*Table2[[#This Row],[v '[m/s']]])*Table2[[#This Row],[v '[m/s']]]</f>
        <v>7.3790227883954014</v>
      </c>
    </row>
    <row r="78" spans="1:10" x14ac:dyDescent="0.25">
      <c r="A78">
        <f>(Table2[[#This Row],[Abs. time '[ms']]]-MIN(Table2[Abs. time '[ms']]))/1000</f>
        <v>29.137</v>
      </c>
      <c r="B78">
        <v>44221</v>
      </c>
      <c r="C78">
        <v>0</v>
      </c>
      <c r="D78">
        <v>0.5</v>
      </c>
      <c r="E78">
        <v>4.4903931617736799</v>
      </c>
      <c r="F78">
        <v>3.12243718653917E-2</v>
      </c>
      <c r="G78">
        <v>4.6543407073844304E-3</v>
      </c>
      <c r="H78">
        <f>Table2[[#This Row],[Acceleration '[m/s^2']]]+Table2[[#This Row],[aD '[m/s^2']]]</f>
        <v>6.3534347915852451E-3</v>
      </c>
      <c r="I78">
        <f>b*Table2[[#This Row],[Acceleration '[m/s^2']]]</f>
        <v>1.6990940842008147E-3</v>
      </c>
      <c r="J78">
        <f>(Table2[[#This Row],[Acceleration '[m/s^2']]]+b*Table2[[#This Row],[v '[m/s']]])*Table2[[#This Row],[v '[m/s']]]</f>
        <v>7.3817502328053619</v>
      </c>
    </row>
    <row r="79" spans="1:10" x14ac:dyDescent="0.25">
      <c r="A79">
        <f>(Table2[[#This Row],[Abs. time '[ms']]]-MIN(Table2[Abs. time '[ms']]))/1000</f>
        <v>29.536999999999999</v>
      </c>
      <c r="B79">
        <v>44621</v>
      </c>
      <c r="C79">
        <v>0</v>
      </c>
      <c r="D79">
        <v>0.5</v>
      </c>
      <c r="E79">
        <v>4.4921302795410103</v>
      </c>
      <c r="F79">
        <v>3.1237475574016502E-2</v>
      </c>
      <c r="G79">
        <v>4.3451505973083103E-3</v>
      </c>
      <c r="H79">
        <f>Table2[[#This Row],[Acceleration '[m/s^2']]]+Table2[[#This Row],[aD '[m/s^2']]]</f>
        <v>5.9313730376068553E-3</v>
      </c>
      <c r="I79">
        <f>b*Table2[[#This Row],[Acceleration '[m/s^2']]]</f>
        <v>1.5862224402985448E-3</v>
      </c>
      <c r="J79">
        <f>(Table2[[#This Row],[Acceleration '[m/s^2']]]+b*Table2[[#This Row],[v '[m/s']]])*Table2[[#This Row],[v '[m/s']]]</f>
        <v>7.386065617309316</v>
      </c>
    </row>
    <row r="80" spans="1:10" x14ac:dyDescent="0.25">
      <c r="A80">
        <f>(Table2[[#This Row],[Abs. time '[ms']]]-MIN(Table2[Abs. time '[ms']]))/1000</f>
        <v>29.904</v>
      </c>
      <c r="B80">
        <v>44988</v>
      </c>
      <c r="C80">
        <v>0</v>
      </c>
      <c r="D80">
        <v>0.5</v>
      </c>
      <c r="E80">
        <v>4.4937515258789</v>
      </c>
      <c r="F80">
        <v>3.1250379979610401E-2</v>
      </c>
      <c r="G80">
        <v>4.4221211396662996E-3</v>
      </c>
      <c r="H80">
        <f>Table2[[#This Row],[Acceleration '[m/s^2']]]+Table2[[#This Row],[aD '[m/s^2']]]</f>
        <v>6.0364421231098907E-3</v>
      </c>
      <c r="I80">
        <f>b*Table2[[#This Row],[Acceleration '[m/s^2']]]</f>
        <v>1.6143209834435914E-3</v>
      </c>
      <c r="J80">
        <f>(Table2[[#This Row],[Acceleration '[m/s^2']]]+b*Table2[[#This Row],[v '[m/s']]])*Table2[[#This Row],[v '[m/s']]]</f>
        <v>7.3917368010258127</v>
      </c>
    </row>
    <row r="81" spans="1:10" x14ac:dyDescent="0.25">
      <c r="A81">
        <f>(Table2[[#This Row],[Abs. time '[ms']]]-MIN(Table2[Abs. time '[ms']]))/1000</f>
        <v>30.276</v>
      </c>
      <c r="B81">
        <v>45360</v>
      </c>
      <c r="C81">
        <v>0</v>
      </c>
      <c r="D81">
        <v>0.5</v>
      </c>
      <c r="E81">
        <v>4.4952616691589302</v>
      </c>
      <c r="F81">
        <v>3.1263060867786401E-2</v>
      </c>
      <c r="G81">
        <v>4.0560786233032704E-3</v>
      </c>
      <c r="H81">
        <f>Table2[[#This Row],[Acceleration '[m/s^2']]]+Table2[[#This Row],[aD '[m/s^2']]]</f>
        <v>5.5367736620171061E-3</v>
      </c>
      <c r="I81">
        <f>b*Table2[[#This Row],[Acceleration '[m/s^2']]]</f>
        <v>1.4806950387138359E-3</v>
      </c>
      <c r="J81">
        <f>(Table2[[#This Row],[Acceleration '[m/s^2']]]+b*Table2[[#This Row],[v '[m/s']]])*Table2[[#This Row],[v '[m/s']]]</f>
        <v>7.3950535444003842</v>
      </c>
    </row>
    <row r="82" spans="1:10" x14ac:dyDescent="0.25">
      <c r="A82">
        <f>(Table2[[#This Row],[Abs. time '[ms']]]-MIN(Table2[Abs. time '[ms']]))/1000</f>
        <v>30.657</v>
      </c>
      <c r="B82">
        <v>45741</v>
      </c>
      <c r="C82">
        <v>0</v>
      </c>
      <c r="D82">
        <v>0.5</v>
      </c>
      <c r="E82">
        <v>4.4966688156127903</v>
      </c>
      <c r="F82">
        <v>3.1275529414415297E-2</v>
      </c>
      <c r="G82">
        <v>3.6974718059455199E-3</v>
      </c>
      <c r="H82">
        <f>Table2[[#This Row],[Acceleration '[m/s^2']]]+Table2[[#This Row],[aD '[m/s^2']]]</f>
        <v>5.0472553450005685E-3</v>
      </c>
      <c r="I82">
        <f>b*Table2[[#This Row],[Acceleration '[m/s^2']]]</f>
        <v>1.3497835390550489E-3</v>
      </c>
      <c r="J82">
        <f>(Table2[[#This Row],[Acceleration '[m/s^2']]]+b*Table2[[#This Row],[v '[m/s']]])*Table2[[#This Row],[v '[m/s']]]</f>
        <v>7.3980657534068728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CDBF-E26A-46E7-8708-FFB8EA78CC22}">
  <dimension ref="A1:J131"/>
  <sheetViews>
    <sheetView workbookViewId="0">
      <selection activeCell="O31" sqref="O31"/>
    </sheetView>
  </sheetViews>
  <sheetFormatPr defaultRowHeight="15" x14ac:dyDescent="0.25"/>
  <cols>
    <col min="1" max="1" width="13.85546875" customWidth="1"/>
    <col min="2" max="2" width="16" customWidth="1"/>
    <col min="3" max="3" width="12.85546875" customWidth="1"/>
    <col min="4" max="4" width="10.28515625" customWidth="1"/>
    <col min="6" max="6" width="13" customWidth="1"/>
    <col min="7" max="7" width="22" bestFit="1" customWidth="1"/>
  </cols>
  <sheetData>
    <row r="1" spans="1:10" x14ac:dyDescent="0.25">
      <c r="A1" t="s">
        <v>4</v>
      </c>
      <c r="B1" t="s">
        <v>5</v>
      </c>
      <c r="C1" t="s">
        <v>3</v>
      </c>
      <c r="D1" t="s">
        <v>0</v>
      </c>
      <c r="E1" t="s">
        <v>6</v>
      </c>
      <c r="F1" t="s">
        <v>2</v>
      </c>
      <c r="G1" t="s">
        <v>7</v>
      </c>
      <c r="H1" t="s">
        <v>11</v>
      </c>
      <c r="I1" t="s">
        <v>12</v>
      </c>
      <c r="J1" t="s">
        <v>13</v>
      </c>
    </row>
    <row r="2" spans="1:10" x14ac:dyDescent="0.25">
      <c r="A2">
        <f>(Table3[[#This Row],[Abs. time '[ms']]]-MIN(Table3[Abs. time '[ms']]))/1000</f>
        <v>0</v>
      </c>
      <c r="B2">
        <v>10227</v>
      </c>
      <c r="C2">
        <v>0</v>
      </c>
      <c r="D2">
        <v>0.75</v>
      </c>
      <c r="E2">
        <v>0.90821933746337802</v>
      </c>
      <c r="F2">
        <v>90.000770568847599</v>
      </c>
      <c r="G2">
        <v>2.2705380696564199</v>
      </c>
      <c r="H2">
        <f>Table3[[#This Row],[aD '[m/s^2']]]+Table3[[#This Row],[Acceleration '[m/s^2']]]</f>
        <v>2.6020888091612644</v>
      </c>
      <c r="I2">
        <f>Table3[[#This Row],[v '[m/s']]]*b</f>
        <v>0.33155073950484448</v>
      </c>
      <c r="J2">
        <f>(Table3[[#This Row],[Acceleration '[m/s^2']]]+b*Table3[[#This Row],[v '[m/s']]])*Table3[[#This Row],[v '[m/s']]]</f>
        <v>2.363267374277314</v>
      </c>
    </row>
    <row r="3" spans="1:10" x14ac:dyDescent="0.25">
      <c r="A3">
        <f>(Table3[[#This Row],[Abs. time '[ms']]]-MIN(Table3[Abs. time '[ms']]))/1000</f>
        <v>0.4</v>
      </c>
      <c r="B3">
        <v>10627</v>
      </c>
      <c r="C3">
        <v>0</v>
      </c>
      <c r="D3">
        <v>0.75</v>
      </c>
      <c r="E3">
        <v>1.5410344600677399</v>
      </c>
      <c r="F3">
        <v>90.001434326171804</v>
      </c>
      <c r="G3">
        <v>1.5821489417156001</v>
      </c>
      <c r="H3">
        <f>Table3[[#This Row],[aD '[m/s^2']]]+Table3[[#This Row],[Acceleration '[m/s^2']]]</f>
        <v>2.1447125139303465</v>
      </c>
      <c r="I3">
        <f>Table3[[#This Row],[v '[m/s']]]*b</f>
        <v>0.56256357221474618</v>
      </c>
      <c r="J3">
        <f>(Table3[[#This Row],[Acceleration '[m/s^2']]]+b*Table3[[#This Row],[v '[m/s']]])*Table3[[#This Row],[v '[m/s']]]</f>
        <v>3.3050758909051767</v>
      </c>
    </row>
    <row r="4" spans="1:10" x14ac:dyDescent="0.25">
      <c r="A4">
        <f>(Table3[[#This Row],[Abs. time '[ms']]]-MIN(Table3[Abs. time '[ms']]))/1000</f>
        <v>0.8</v>
      </c>
      <c r="B4">
        <v>11027</v>
      </c>
      <c r="C4">
        <v>0</v>
      </c>
      <c r="D4">
        <v>0.75</v>
      </c>
      <c r="E4">
        <v>1.97199571132659</v>
      </c>
      <c r="F4">
        <v>90.001953125</v>
      </c>
      <c r="G4">
        <v>1.07744351365474</v>
      </c>
      <c r="H4">
        <f>Table3[[#This Row],[aD '[m/s^2']]]+Table3[[#This Row],[Acceleration '[m/s^2']]]</f>
        <v>1.7973319914940225</v>
      </c>
      <c r="I4">
        <f>Table3[[#This Row],[v '[m/s']]]*b</f>
        <v>0.71988847783928245</v>
      </c>
      <c r="J4">
        <f>(Table3[[#This Row],[Acceleration '[m/s^2']]]+b*Table3[[#This Row],[v '[m/s']]])*Table3[[#This Row],[v '[m/s']]]</f>
        <v>3.5443309790562916</v>
      </c>
    </row>
    <row r="5" spans="1:10" x14ac:dyDescent="0.25">
      <c r="A5">
        <f>(Table3[[#This Row],[Abs. time '[ms']]]-MIN(Table3[Abs. time '[ms']]))/1000</f>
        <v>1.2</v>
      </c>
      <c r="B5">
        <v>11427</v>
      </c>
      <c r="C5">
        <v>0</v>
      </c>
      <c r="D5">
        <v>0.75</v>
      </c>
      <c r="E5">
        <v>2.3272323608398402</v>
      </c>
      <c r="F5">
        <v>90.002426147460895</v>
      </c>
      <c r="G5">
        <v>0.88809235012091003</v>
      </c>
      <c r="H5">
        <f>Table3[[#This Row],[aD '[m/s^2']]]+Table3[[#This Row],[Acceleration '[m/s^2']]]</f>
        <v>1.7376620282903832</v>
      </c>
      <c r="I5">
        <f>Table3[[#This Row],[v '[m/s']]]*b</f>
        <v>0.84956967816947315</v>
      </c>
      <c r="J5">
        <f>(Table3[[#This Row],[Acceleration '[m/s^2']]]+b*Table3[[#This Row],[v '[m/s']]])*Table3[[#This Row],[v '[m/s']]]</f>
        <v>4.0439433044399733</v>
      </c>
    </row>
    <row r="6" spans="1:10" x14ac:dyDescent="0.25">
      <c r="A6">
        <f>(Table3[[#This Row],[Abs. time '[ms']]]-MIN(Table3[Abs. time '[ms']]))/1000</f>
        <v>1.6</v>
      </c>
      <c r="B6">
        <v>11827</v>
      </c>
      <c r="C6">
        <v>0</v>
      </c>
      <c r="D6">
        <v>0.75</v>
      </c>
      <c r="E6">
        <v>2.64997363090515</v>
      </c>
      <c r="F6">
        <v>90.002838134765597</v>
      </c>
      <c r="G6">
        <v>0.80686665459131601</v>
      </c>
      <c r="H6">
        <f>Table3[[#This Row],[aD '[m/s^2']]]+Table3[[#This Row],[Acceleration '[m/s^2']]]</f>
        <v>1.7742549062540021</v>
      </c>
      <c r="I6">
        <f>Table3[[#This Row],[v '[m/s']]]*b</f>
        <v>0.96738825166268605</v>
      </c>
      <c r="J6">
        <f>(Table3[[#This Row],[Acceleration '[m/s^2']]]+b*Table3[[#This Row],[v '[m/s']]])*Table3[[#This Row],[v '[m/s']]]</f>
        <v>4.7017287160771941</v>
      </c>
    </row>
    <row r="7" spans="1:10" x14ac:dyDescent="0.25">
      <c r="A7">
        <f>(Table3[[#This Row],[Abs. time '[ms']]]-MIN(Table3[Abs. time '[ms']]))/1000</f>
        <v>2</v>
      </c>
      <c r="B7">
        <v>12227</v>
      </c>
      <c r="C7">
        <v>0</v>
      </c>
      <c r="D7">
        <v>0.75</v>
      </c>
      <c r="E7">
        <v>2.9566650390625</v>
      </c>
      <c r="F7">
        <v>90.003273010253906</v>
      </c>
      <c r="G7">
        <v>0.76675131579347</v>
      </c>
      <c r="H7">
        <f>Table3[[#This Row],[aD '[m/s^2']]]+Table3[[#This Row],[Acceleration '[m/s^2']]]</f>
        <v>1.8460990457231023</v>
      </c>
      <c r="I7">
        <f>Table3[[#This Row],[v '[m/s']]]*b</f>
        <v>1.0793477299296323</v>
      </c>
      <c r="J7">
        <f>(Table3[[#This Row],[Acceleration '[m/s^2']]]+b*Table3[[#This Row],[v '[m/s']]])*Table3[[#This Row],[v '[m/s']]]</f>
        <v>5.45829650713614</v>
      </c>
    </row>
    <row r="8" spans="1:10" x14ac:dyDescent="0.25">
      <c r="A8">
        <f>(Table3[[#This Row],[Abs. time '[ms']]]-MIN(Table3[Abs. time '[ms']]))/1000</f>
        <v>2.4</v>
      </c>
      <c r="B8">
        <v>12627</v>
      </c>
      <c r="C8">
        <v>0</v>
      </c>
      <c r="D8">
        <v>0.75</v>
      </c>
      <c r="E8">
        <v>3.2541406154632502</v>
      </c>
      <c r="F8">
        <v>90.003746032714801</v>
      </c>
      <c r="G8">
        <v>0.74371116722464703</v>
      </c>
      <c r="H8">
        <f>Table3[[#This Row],[aD '[m/s^2']]]+Table3[[#This Row],[Acceleration '[m/s^2']]]</f>
        <v>1.931654082559342</v>
      </c>
      <c r="I8">
        <f>Table3[[#This Row],[v '[m/s']]]*b</f>
        <v>1.187942915334695</v>
      </c>
      <c r="J8">
        <f>(Table3[[#This Row],[Acceleration '[m/s^2']]]+b*Table3[[#This Row],[v '[m/s']]])*Table3[[#This Row],[v '[m/s']]]</f>
        <v>6.285874005081757</v>
      </c>
    </row>
    <row r="9" spans="1:10" x14ac:dyDescent="0.25">
      <c r="A9">
        <f>(Table3[[#This Row],[Abs. time '[ms']]]-MIN(Table3[Abs. time '[ms']]))/1000</f>
        <v>2.8</v>
      </c>
      <c r="B9">
        <v>13027</v>
      </c>
      <c r="C9">
        <v>0</v>
      </c>
      <c r="D9">
        <v>0.75</v>
      </c>
      <c r="E9">
        <v>3.5449035167693999</v>
      </c>
      <c r="F9">
        <v>90.004203796386705</v>
      </c>
      <c r="G9">
        <v>0.72692388376257999</v>
      </c>
      <c r="H9">
        <f>Table3[[#This Row],[aD '[m/s^2']]]+Table3[[#This Row],[Acceleration '[m/s^2']]]</f>
        <v>2.0210114835056441</v>
      </c>
      <c r="I9">
        <f>Table3[[#This Row],[v '[m/s']]]*b</f>
        <v>1.2940875997430639</v>
      </c>
      <c r="J9">
        <f>(Table3[[#This Row],[Acceleration '[m/s^2']]]+b*Table3[[#This Row],[v '[m/s']]])*Table3[[#This Row],[v '[m/s']]]</f>
        <v>7.1642907153105</v>
      </c>
    </row>
    <row r="10" spans="1:10" x14ac:dyDescent="0.25">
      <c r="A10">
        <f>(Table3[[#This Row],[Abs. time '[ms']]]-MIN(Table3[Abs. time '[ms']]))/1000</f>
        <v>3.2</v>
      </c>
      <c r="B10">
        <v>13427</v>
      </c>
      <c r="C10">
        <v>0</v>
      </c>
      <c r="D10">
        <v>0.75</v>
      </c>
      <c r="E10">
        <v>3.8271794319152801</v>
      </c>
      <c r="F10">
        <v>90.004707336425696</v>
      </c>
      <c r="G10">
        <v>0.705704298535755</v>
      </c>
      <c r="H10">
        <f>Table3[[#This Row],[aD '[m/s^2']]]+Table3[[#This Row],[Acceleration '[m/s^2']]]</f>
        <v>2.1028383591397088</v>
      </c>
      <c r="I10">
        <f>Table3[[#This Row],[v '[m/s']]]*b</f>
        <v>1.3971340606039537</v>
      </c>
      <c r="J10">
        <f>(Table3[[#This Row],[Acceleration '[m/s^2']]]+b*Table3[[#This Row],[v '[m/s']]])*Table3[[#This Row],[v '[m/s']]]</f>
        <v>8.0479397167419702</v>
      </c>
    </row>
    <row r="11" spans="1:10" x14ac:dyDescent="0.25">
      <c r="A11">
        <f>(Table3[[#This Row],[Abs. time '[ms']]]-MIN(Table3[Abs. time '[ms']]))/1000</f>
        <v>3.6</v>
      </c>
      <c r="B11">
        <v>13827</v>
      </c>
      <c r="C11">
        <v>0</v>
      </c>
      <c r="D11">
        <v>0.75</v>
      </c>
      <c r="E11">
        <v>4.0993847846984801</v>
      </c>
      <c r="F11">
        <v>90.005210876464801</v>
      </c>
      <c r="G11">
        <v>0.68052491227376899</v>
      </c>
      <c r="H11">
        <f>Table3[[#This Row],[aD '[m/s^2']]]+Table3[[#This Row],[Acceleration '[m/s^2']]]</f>
        <v>2.1770291165090083</v>
      </c>
      <c r="I11">
        <f>Table3[[#This Row],[v '[m/s']]]*b</f>
        <v>1.4965042042352394</v>
      </c>
      <c r="J11">
        <f>(Table3[[#This Row],[Acceleration '[m/s^2']]]+b*Table3[[#This Row],[v '[m/s']]])*Table3[[#This Row],[v '[m/s']]]</f>
        <v>8.9244800360626027</v>
      </c>
    </row>
    <row r="12" spans="1:10" x14ac:dyDescent="0.25">
      <c r="A12">
        <f>(Table3[[#This Row],[Abs. time '[ms']]]-MIN(Table3[Abs. time '[ms']]))/1000</f>
        <v>4</v>
      </c>
      <c r="B12">
        <v>14227</v>
      </c>
      <c r="C12">
        <v>0</v>
      </c>
      <c r="D12">
        <v>0.75</v>
      </c>
      <c r="E12">
        <v>4.36101818084716</v>
      </c>
      <c r="F12">
        <v>90.005744934082003</v>
      </c>
      <c r="G12">
        <v>0.65409820110046701</v>
      </c>
      <c r="H12">
        <f>Table3[[#This Row],[aD '[m/s^2']]]+Table3[[#This Row],[Acceleration '[m/s^2']]]</f>
        <v>2.2461131948488804</v>
      </c>
      <c r="I12">
        <f>Table3[[#This Row],[v '[m/s']]]*b</f>
        <v>1.5920149937484132</v>
      </c>
      <c r="J12">
        <f>(Table3[[#This Row],[Acceleration '[m/s^2']]]+b*Table3[[#This Row],[v '[m/s']]])*Table3[[#This Row],[v '[m/s']]]</f>
        <v>9.7953404789766676</v>
      </c>
    </row>
    <row r="13" spans="1:10" x14ac:dyDescent="0.25">
      <c r="A13">
        <f>(Table3[[#This Row],[Abs. time '[ms']]]-MIN(Table3[Abs. time '[ms']]))/1000</f>
        <v>4.4000000000000004</v>
      </c>
      <c r="B13">
        <v>14627</v>
      </c>
      <c r="C13">
        <v>0</v>
      </c>
      <c r="D13">
        <v>0.75</v>
      </c>
      <c r="E13">
        <v>4.6120419502258301</v>
      </c>
      <c r="F13">
        <v>90.006278991699205</v>
      </c>
      <c r="G13">
        <v>0.62757695890336396</v>
      </c>
      <c r="H13">
        <f>Table3[[#This Row],[aD '[m/s^2']]]+Table3[[#This Row],[Acceleration '[m/s^2']]]</f>
        <v>2.3112296363452796</v>
      </c>
      <c r="I13">
        <f>Table3[[#This Row],[v '[m/s']]]*b</f>
        <v>1.6836526774419158</v>
      </c>
      <c r="J13">
        <f>(Table3[[#This Row],[Acceleration '[m/s^2']]]+b*Table3[[#This Row],[v '[m/s']]])*Table3[[#This Row],[v '[m/s']]]</f>
        <v>10.659488039429618</v>
      </c>
    </row>
    <row r="14" spans="1:10" x14ac:dyDescent="0.25">
      <c r="A14">
        <f>(Table3[[#This Row],[Abs. time '[ms']]]-MIN(Table3[Abs. time '[ms']]))/1000</f>
        <v>4.8</v>
      </c>
      <c r="B14">
        <v>15027</v>
      </c>
      <c r="C14">
        <v>0</v>
      </c>
      <c r="D14">
        <v>0.75</v>
      </c>
      <c r="E14">
        <v>4.8526434898376403</v>
      </c>
      <c r="F14">
        <v>90.006797790527301</v>
      </c>
      <c r="G14">
        <v>0.60151779989989596</v>
      </c>
      <c r="H14">
        <f>Table3[[#This Row],[aD '[m/s^2']]]+Table3[[#This Row],[Acceleration '[m/s^2']]]</f>
        <v>2.3730034655791012</v>
      </c>
      <c r="I14">
        <f>Table3[[#This Row],[v '[m/s']]]*b</f>
        <v>1.7714856656792053</v>
      </c>
      <c r="J14">
        <f>(Table3[[#This Row],[Acceleration '[m/s^2']]]+b*Table3[[#This Row],[v '[m/s']]])*Table3[[#This Row],[v '[m/s']]]</f>
        <v>11.515339818604584</v>
      </c>
    </row>
    <row r="15" spans="1:10" x14ac:dyDescent="0.25">
      <c r="A15">
        <f>(Table3[[#This Row],[Abs. time '[ms']]]-MIN(Table3[Abs. time '[ms']]))/1000</f>
        <v>5.2</v>
      </c>
      <c r="B15">
        <v>15427</v>
      </c>
      <c r="C15">
        <v>0</v>
      </c>
      <c r="D15">
        <v>0.75</v>
      </c>
      <c r="E15">
        <v>5.0835990905761701</v>
      </c>
      <c r="F15">
        <v>90.007316589355398</v>
      </c>
      <c r="G15">
        <v>0.57741128839813904</v>
      </c>
      <c r="H15">
        <f>Table3[[#This Row],[aD '[m/s^2']]]+Table3[[#This Row],[Acceleration '[m/s^2']]]</f>
        <v>2.4332086363539096</v>
      </c>
      <c r="I15">
        <f>Table3[[#This Row],[v '[m/s']]]*b</f>
        <v>1.8557973479557708</v>
      </c>
      <c r="J15">
        <f>(Table3[[#This Row],[Acceleration '[m/s^2']]]+b*Table3[[#This Row],[v '[m/s']]])*Table3[[#This Row],[v '[m/s']]]</f>
        <v>12.369457210950818</v>
      </c>
    </row>
    <row r="16" spans="1:10" x14ac:dyDescent="0.25">
      <c r="A16">
        <f>(Table3[[#This Row],[Abs. time '[ms']]]-MIN(Table3[Abs. time '[ms']]))/1000</f>
        <v>5.6</v>
      </c>
      <c r="B16">
        <v>15827</v>
      </c>
      <c r="C16">
        <v>0</v>
      </c>
      <c r="D16">
        <v>0.75</v>
      </c>
      <c r="E16">
        <v>5.3044028282165501</v>
      </c>
      <c r="F16">
        <v>90.007820129394503</v>
      </c>
      <c r="G16">
        <v>0.55203021623330895</v>
      </c>
      <c r="H16">
        <f>Table3[[#This Row],[aD '[m/s^2']]]+Table3[[#This Row],[Acceleration '[m/s^2']]]</f>
        <v>2.4884332499307726</v>
      </c>
      <c r="I16">
        <f>Table3[[#This Row],[v '[m/s']]]*b</f>
        <v>1.9364030336974638</v>
      </c>
      <c r="J16">
        <f>(Table3[[#This Row],[Acceleration '[m/s^2']]]+b*Table3[[#This Row],[v '[m/s']]])*Table3[[#This Row],[v '[m/s']]]</f>
        <v>13.199652368760892</v>
      </c>
    </row>
    <row r="17" spans="1:10" x14ac:dyDescent="0.25">
      <c r="A17">
        <f>(Table3[[#This Row],[Abs. time '[ms']]]-MIN(Table3[Abs. time '[ms']]))/1000</f>
        <v>6</v>
      </c>
      <c r="B17">
        <v>16227</v>
      </c>
      <c r="C17">
        <v>0</v>
      </c>
      <c r="D17">
        <v>0.75</v>
      </c>
      <c r="E17">
        <v>5.5155272483825604</v>
      </c>
      <c r="F17">
        <v>90.008323669433594</v>
      </c>
      <c r="G17">
        <v>0.52783207212397099</v>
      </c>
      <c r="H17">
        <f>Table3[[#This Row],[aD '[m/s^2']]]+Table3[[#This Row],[Acceleration '[m/s^2']]]</f>
        <v>2.5413073005503812</v>
      </c>
      <c r="I17">
        <f>Table3[[#This Row],[v '[m/s']]]*b</f>
        <v>2.0134752284264104</v>
      </c>
      <c r="J17">
        <f>(Table3[[#This Row],[Acceleration '[m/s^2']]]+b*Table3[[#This Row],[v '[m/s']]])*Table3[[#This Row],[v '[m/s']]]</f>
        <v>14.016649662699157</v>
      </c>
    </row>
    <row r="18" spans="1:10" x14ac:dyDescent="0.25">
      <c r="A18">
        <f>(Table3[[#This Row],[Abs. time '[ms']]]-MIN(Table3[Abs. time '[ms']]))/1000</f>
        <v>6.4</v>
      </c>
      <c r="B18">
        <v>16627</v>
      </c>
      <c r="C18">
        <v>0</v>
      </c>
      <c r="D18">
        <v>0.75</v>
      </c>
      <c r="E18">
        <v>5.7170872688293404</v>
      </c>
      <c r="F18">
        <v>90.008819580078097</v>
      </c>
      <c r="G18">
        <v>0.50392181506894296</v>
      </c>
      <c r="H18">
        <f>Table3[[#This Row],[aD '[m/s^2']]]+Table3[[#This Row],[Acceleration '[m/s^2']]]</f>
        <v>2.5909776986049304</v>
      </c>
      <c r="I18">
        <f>Table3[[#This Row],[v '[m/s']]]*b</f>
        <v>2.0870558835359874</v>
      </c>
      <c r="J18">
        <f>(Table3[[#This Row],[Acceleration '[m/s^2']]]+b*Table3[[#This Row],[v '[m/s']]])*Table3[[#This Row],[v '[m/s']]]</f>
        <v>14.812845614514991</v>
      </c>
    </row>
    <row r="19" spans="1:10" x14ac:dyDescent="0.25">
      <c r="A19">
        <f>(Table3[[#This Row],[Abs. time '[ms']]]-MIN(Table3[Abs. time '[ms']]))/1000</f>
        <v>6.8</v>
      </c>
      <c r="B19">
        <v>17027</v>
      </c>
      <c r="C19">
        <v>0</v>
      </c>
      <c r="D19">
        <v>0.75</v>
      </c>
      <c r="E19">
        <v>5.9084000587463299</v>
      </c>
      <c r="F19">
        <v>90.009269714355398</v>
      </c>
      <c r="G19">
        <v>0.47830627249167501</v>
      </c>
      <c r="H19">
        <f>Table3[[#This Row],[aD '[m/s^2']]]+Table3[[#This Row],[Acceleration '[m/s^2']]]</f>
        <v>2.6352020001680327</v>
      </c>
      <c r="I19">
        <f>Table3[[#This Row],[v '[m/s']]]*b</f>
        <v>2.1568957276763578</v>
      </c>
      <c r="J19">
        <f>(Table3[[#This Row],[Acceleration '[m/s^2']]]+b*Table3[[#This Row],[v '[m/s']]])*Table3[[#This Row],[v '[m/s']]]</f>
        <v>15.569827652601251</v>
      </c>
    </row>
    <row r="20" spans="1:10" x14ac:dyDescent="0.25">
      <c r="A20">
        <f>(Table3[[#This Row],[Abs. time '[ms']]]-MIN(Table3[Abs. time '[ms']]))/1000</f>
        <v>7.2</v>
      </c>
      <c r="B20">
        <v>17427</v>
      </c>
      <c r="C20">
        <v>0</v>
      </c>
      <c r="D20">
        <v>0.75</v>
      </c>
      <c r="E20">
        <v>6.0874295234680096</v>
      </c>
      <c r="F20">
        <v>90.009704589843693</v>
      </c>
      <c r="G20">
        <v>0.44760694652772298</v>
      </c>
      <c r="H20">
        <f>Table3[[#This Row],[aD '[m/s^2']]]+Table3[[#This Row],[Acceleration '[m/s^2']]]</f>
        <v>2.669858419202213</v>
      </c>
      <c r="I20">
        <f>Table3[[#This Row],[v '[m/s']]]*b</f>
        <v>2.2222514726744902</v>
      </c>
      <c r="J20">
        <f>(Table3[[#This Row],[Acceleration '[m/s^2']]]+b*Table3[[#This Row],[v '[m/s']]])*Table3[[#This Row],[v '[m/s']]]</f>
        <v>16.252574964531181</v>
      </c>
    </row>
    <row r="21" spans="1:10" x14ac:dyDescent="0.25">
      <c r="A21">
        <f>(Table3[[#This Row],[Abs. time '[ms']]]-MIN(Table3[Abs. time '[ms']]))/1000</f>
        <v>7.6</v>
      </c>
      <c r="B21">
        <v>17827</v>
      </c>
      <c r="C21">
        <v>0</v>
      </c>
      <c r="D21">
        <v>0.75</v>
      </c>
      <c r="E21">
        <v>6.2528362274169904</v>
      </c>
      <c r="F21">
        <v>90.010147094726506</v>
      </c>
      <c r="G21">
        <v>0.41355939719009299</v>
      </c>
      <c r="H21">
        <f>Table3[[#This Row],[aD '[m/s^2']]]+Table3[[#This Row],[Acceleration '[m/s^2']]]</f>
        <v>2.6961935469902563</v>
      </c>
      <c r="I21">
        <f>Table3[[#This Row],[v '[m/s']]]*b</f>
        <v>2.2826341498001632</v>
      </c>
      <c r="J21">
        <f>(Table3[[#This Row],[Acceleration '[m/s^2']]]+b*Table3[[#This Row],[v '[m/s']]])*Table3[[#This Row],[v '[m/s']]]</f>
        <v>16.858856686748588</v>
      </c>
    </row>
    <row r="22" spans="1:10" x14ac:dyDescent="0.25">
      <c r="A22">
        <f>(Table3[[#This Row],[Abs. time '[ms']]]-MIN(Table3[Abs. time '[ms']]))/1000</f>
        <v>8</v>
      </c>
      <c r="B22">
        <v>18227</v>
      </c>
      <c r="C22">
        <v>0</v>
      </c>
      <c r="D22">
        <v>0.75</v>
      </c>
      <c r="E22">
        <v>6.4101004600524902</v>
      </c>
      <c r="F22">
        <v>90.010635375976506</v>
      </c>
      <c r="G22">
        <v>0.39320912668170299</v>
      </c>
      <c r="H22">
        <f>Table3[[#This Row],[aD '[m/s^2']]]+Table3[[#This Row],[Acceleration '[m/s^2']]]</f>
        <v>2.7332534972040872</v>
      </c>
      <c r="I22">
        <f>Table3[[#This Row],[v '[m/s']]]*b</f>
        <v>2.3400443705223841</v>
      </c>
      <c r="J22">
        <f>(Table3[[#This Row],[Acceleration '[m/s^2']]]+b*Table3[[#This Row],[v '[m/s']]])*Table3[[#This Row],[v '[m/s']]]</f>
        <v>17.520429499867998</v>
      </c>
    </row>
    <row r="23" spans="1:10" x14ac:dyDescent="0.25">
      <c r="A23">
        <f>(Table3[[#This Row],[Abs. time '[ms']]]-MIN(Table3[Abs. time '[ms']]))/1000</f>
        <v>8.4</v>
      </c>
      <c r="B23">
        <v>18627</v>
      </c>
      <c r="C23">
        <v>0</v>
      </c>
      <c r="D23">
        <v>0.75</v>
      </c>
      <c r="E23">
        <v>6.5669631958007804</v>
      </c>
      <c r="F23">
        <v>90.011093139648395</v>
      </c>
      <c r="G23">
        <v>0.39218598065389798</v>
      </c>
      <c r="H23">
        <f>Table3[[#This Row],[aD '[m/s^2']]]+Table3[[#This Row],[Acceleration '[m/s^2']]]</f>
        <v>2.7894940031299553</v>
      </c>
      <c r="I23">
        <f>Table3[[#This Row],[v '[m/s']]]*b</f>
        <v>2.3973080224760572</v>
      </c>
      <c r="J23">
        <f>(Table3[[#This Row],[Acceleration '[m/s^2']]]+b*Table3[[#This Row],[v '[m/s']]])*Table3[[#This Row],[v '[m/s']]]</f>
        <v>18.318504453461404</v>
      </c>
    </row>
    <row r="24" spans="1:10" x14ac:dyDescent="0.25">
      <c r="A24">
        <f>(Table3[[#This Row],[Abs. time '[ms']]]-MIN(Table3[Abs. time '[ms']]))/1000</f>
        <v>8.8000000000000007</v>
      </c>
      <c r="B24">
        <v>19027</v>
      </c>
      <c r="C24">
        <v>0</v>
      </c>
      <c r="D24">
        <v>0.75</v>
      </c>
      <c r="E24">
        <v>6.7245993614196697</v>
      </c>
      <c r="F24">
        <v>90.011520385742102</v>
      </c>
      <c r="G24">
        <v>0.39410153098606399</v>
      </c>
      <c r="H24">
        <f>Table3[[#This Row],[aD '[m/s^2']]]+Table3[[#This Row],[Acceleration '[m/s^2']]]</f>
        <v>2.8489555504782422</v>
      </c>
      <c r="I24">
        <f>Table3[[#This Row],[v '[m/s']]]*b</f>
        <v>2.4548540194921782</v>
      </c>
      <c r="J24">
        <f>(Table3[[#This Row],[Acceleration '[m/s^2']]]+b*Table3[[#This Row],[v '[m/s']]])*Table3[[#This Row],[v '[m/s']]]</f>
        <v>19.158084675459012</v>
      </c>
    </row>
    <row r="25" spans="1:10" x14ac:dyDescent="0.25">
      <c r="A25">
        <f>(Table3[[#This Row],[Abs. time '[ms']]]-MIN(Table3[Abs. time '[ms']]))/1000</f>
        <v>9.1999999999999993</v>
      </c>
      <c r="B25">
        <v>19427</v>
      </c>
      <c r="C25">
        <v>0</v>
      </c>
      <c r="D25">
        <v>0.75</v>
      </c>
      <c r="E25">
        <v>6.87941217422485</v>
      </c>
      <c r="F25">
        <v>90.011993408203097</v>
      </c>
      <c r="G25">
        <v>0.38704228778387201</v>
      </c>
      <c r="H25">
        <f>Table3[[#This Row],[aD '[m/s^2']]]+Table3[[#This Row],[Acceleration '[m/s^2']]]</f>
        <v>2.8984116229637129</v>
      </c>
      <c r="I25">
        <f>Table3[[#This Row],[v '[m/s']]]*b</f>
        <v>2.511369335179841</v>
      </c>
      <c r="J25">
        <f>(Table3[[#This Row],[Acceleration '[m/s^2']]]+b*Table3[[#This Row],[v '[m/s']]])*Table3[[#This Row],[v '[m/s']]]</f>
        <v>19.939368204931373</v>
      </c>
    </row>
    <row r="26" spans="1:10" x14ac:dyDescent="0.25">
      <c r="A26">
        <f>(Table3[[#This Row],[Abs. time '[ms']]]-MIN(Table3[Abs. time '[ms']]))/1000</f>
        <v>9.6</v>
      </c>
      <c r="B26">
        <v>19827</v>
      </c>
      <c r="C26">
        <v>0</v>
      </c>
      <c r="D26">
        <v>0.75</v>
      </c>
      <c r="E26">
        <v>7.0277042388915998</v>
      </c>
      <c r="F26">
        <v>90.012428283691406</v>
      </c>
      <c r="G26">
        <v>0.37074155967716399</v>
      </c>
      <c r="H26">
        <f>Table3[[#This Row],[aD '[m/s^2']]]+Table3[[#This Row],[Acceleration '[m/s^2']]]</f>
        <v>2.9362457735970686</v>
      </c>
      <c r="I26">
        <f>Table3[[#This Row],[v '[m/s']]]*b</f>
        <v>2.5655042139199047</v>
      </c>
      <c r="J26">
        <f>(Table3[[#This Row],[Acceleration '[m/s^2']]]+b*Table3[[#This Row],[v '[m/s']]])*Table3[[#This Row],[v '[m/s']]]</f>
        <v>20.635066869535663</v>
      </c>
    </row>
    <row r="27" spans="1:10" x14ac:dyDescent="0.25">
      <c r="A27">
        <f>(Table3[[#This Row],[Abs. time '[ms']]]-MIN(Table3[Abs. time '[ms']]))/1000</f>
        <v>10</v>
      </c>
      <c r="B27">
        <v>20227</v>
      </c>
      <c r="C27">
        <v>0</v>
      </c>
      <c r="D27">
        <v>0.75</v>
      </c>
      <c r="E27">
        <v>7.1681671142578098</v>
      </c>
      <c r="F27">
        <v>90.012855529785099</v>
      </c>
      <c r="G27">
        <v>0.35116944275391399</v>
      </c>
      <c r="H27">
        <f>Table3[[#This Row],[aD '[m/s^2']]]+Table3[[#This Row],[Acceleration '[m/s^2']]]</f>
        <v>2.9679504444272196</v>
      </c>
      <c r="I27">
        <f>Table3[[#This Row],[v '[m/s']]]*b</f>
        <v>2.6167810016733055</v>
      </c>
      <c r="J27">
        <f>(Table3[[#This Row],[Acceleration '[m/s^2']]]+b*Table3[[#This Row],[v '[m/s']]])*Table3[[#This Row],[v '[m/s']]]</f>
        <v>21.274764772490048</v>
      </c>
    </row>
    <row r="28" spans="1:10" x14ac:dyDescent="0.25">
      <c r="A28">
        <f>(Table3[[#This Row],[Abs. time '[ms']]]-MIN(Table3[Abs. time '[ms']]))/1000</f>
        <v>10.4</v>
      </c>
      <c r="B28">
        <v>20627</v>
      </c>
      <c r="C28">
        <v>0</v>
      </c>
      <c r="D28">
        <v>0.75</v>
      </c>
      <c r="E28">
        <v>7.3013243675231898</v>
      </c>
      <c r="F28">
        <v>90.013229370117102</v>
      </c>
      <c r="G28">
        <v>0.332912580743706</v>
      </c>
      <c r="H28">
        <f>Table3[[#This Row],[aD '[m/s^2']]]+Table3[[#This Row],[Acceleration '[m/s^2']]]</f>
        <v>2.9983034104282442</v>
      </c>
      <c r="I28">
        <f>Table3[[#This Row],[v '[m/s']]]*b</f>
        <v>2.6653908296845383</v>
      </c>
      <c r="J28">
        <f>(Table3[[#This Row],[Acceleration '[m/s^2']]]+b*Table3[[#This Row],[v '[m/s']]])*Table3[[#This Row],[v '[m/s']]]</f>
        <v>21.891585751787623</v>
      </c>
    </row>
    <row r="29" spans="1:10" x14ac:dyDescent="0.25">
      <c r="A29">
        <f>(Table3[[#This Row],[Abs. time '[ms']]]-MIN(Table3[Abs. time '[ms']]))/1000</f>
        <v>10.8</v>
      </c>
      <c r="B29">
        <v>21027</v>
      </c>
      <c r="C29">
        <v>0</v>
      </c>
      <c r="D29">
        <v>0.75</v>
      </c>
      <c r="E29">
        <v>7.2975010871887198</v>
      </c>
      <c r="F29">
        <v>90.013336181640597</v>
      </c>
      <c r="G29">
        <v>2.6925509988108901E-2</v>
      </c>
      <c r="H29">
        <f>Table3[[#This Row],[aD '[m/s^2']]]+Table3[[#This Row],[Acceleration '[m/s^2']]]</f>
        <v>2.6909206290001917</v>
      </c>
      <c r="I29">
        <f>Table3[[#This Row],[v '[m/s']]]*b</f>
        <v>2.6639951190120827</v>
      </c>
      <c r="J29">
        <f>(Table3[[#This Row],[Acceleration '[m/s^2']]]+b*Table3[[#This Row],[v '[m/s']]])*Table3[[#This Row],[v '[m/s']]]</f>
        <v>19.636996215667452</v>
      </c>
    </row>
    <row r="30" spans="1:10" x14ac:dyDescent="0.25">
      <c r="A30">
        <f>(Table3[[#This Row],[Abs. time '[ms']]]-MIN(Table3[Abs. time '[ms']]))/1000</f>
        <v>11.2</v>
      </c>
      <c r="B30">
        <v>21427</v>
      </c>
      <c r="C30">
        <v>0</v>
      </c>
      <c r="D30">
        <v>0.75</v>
      </c>
      <c r="E30">
        <v>7.28714752197265</v>
      </c>
      <c r="F30">
        <v>90.013336181640597</v>
      </c>
      <c r="G30">
        <v>3.6002158350258003E-2</v>
      </c>
      <c r="H30">
        <f>Table3[[#This Row],[aD '[m/s^2']]]+Table3[[#This Row],[Acceleration '[m/s^2']]]</f>
        <v>2.6962176482988518</v>
      </c>
      <c r="I30">
        <f>Table3[[#This Row],[v '[m/s']]]*b</f>
        <v>2.6602154899485937</v>
      </c>
      <c r="J30">
        <f>(Table3[[#This Row],[Acceleration '[m/s^2']]]+b*Table3[[#This Row],[v '[m/s']]])*Table3[[#This Row],[v '[m/s']]]</f>
        <v>19.647735754499905</v>
      </c>
    </row>
    <row r="31" spans="1:10" x14ac:dyDescent="0.25">
      <c r="A31">
        <f>(Table3[[#This Row],[Abs. time '[ms']]]-MIN(Table3[Abs. time '[ms']]))/1000</f>
        <v>11.6</v>
      </c>
      <c r="B31">
        <v>21827</v>
      </c>
      <c r="C31">
        <v>0</v>
      </c>
      <c r="D31">
        <v>0.75</v>
      </c>
      <c r="E31">
        <v>7.2743930816650302</v>
      </c>
      <c r="F31">
        <v>90.013313293457003</v>
      </c>
      <c r="G31">
        <v>3.64937366650602E-2</v>
      </c>
      <c r="H31">
        <f>Table3[[#This Row],[aD '[m/s^2']]]+Table3[[#This Row],[Acceleration '[m/s^2']]]</f>
        <v>2.6920531441658033</v>
      </c>
      <c r="I31">
        <f>Table3[[#This Row],[v '[m/s']]]*b</f>
        <v>2.6555594075007432</v>
      </c>
      <c r="J31">
        <f>(Table3[[#This Row],[Acceleration '[m/s^2']]]+b*Table3[[#This Row],[v '[m/s']]])*Table3[[#This Row],[v '[m/s']]]</f>
        <v>19.58305276739431</v>
      </c>
    </row>
    <row r="32" spans="1:10" x14ac:dyDescent="0.25">
      <c r="A32">
        <f>(Table3[[#This Row],[Abs. time '[ms']]]-MIN(Table3[Abs. time '[ms']]))/1000</f>
        <v>12</v>
      </c>
      <c r="B32">
        <v>22227</v>
      </c>
      <c r="C32">
        <v>0</v>
      </c>
      <c r="D32">
        <v>0.75</v>
      </c>
      <c r="E32">
        <v>7.2613091468811</v>
      </c>
      <c r="F32">
        <v>90.013313293457003</v>
      </c>
      <c r="G32">
        <v>3.4804656707805103E-2</v>
      </c>
      <c r="H32">
        <f>Table3[[#This Row],[aD '[m/s^2']]]+Table3[[#This Row],[Acceleration '[m/s^2']]]</f>
        <v>2.6855876978900759</v>
      </c>
      <c r="I32">
        <f>Table3[[#This Row],[v '[m/s']]]*b</f>
        <v>2.6507830411822706</v>
      </c>
      <c r="J32">
        <f>(Table3[[#This Row],[Acceleration '[m/s^2']]]+b*Table3[[#This Row],[v '[m/s']]])*Table3[[#This Row],[v '[m/s']]]</f>
        <v>19.500882515440566</v>
      </c>
    </row>
    <row r="33" spans="1:10" x14ac:dyDescent="0.25">
      <c r="A33">
        <f>(Table3[[#This Row],[Abs. time '[ms']]]-MIN(Table3[Abs. time '[ms']]))/1000</f>
        <v>12.4</v>
      </c>
      <c r="B33">
        <v>22627</v>
      </c>
      <c r="C33">
        <v>0</v>
      </c>
      <c r="D33">
        <v>0.75</v>
      </c>
      <c r="E33">
        <v>7.2482280731201101</v>
      </c>
      <c r="F33">
        <v>90.013275146484304</v>
      </c>
      <c r="G33">
        <v>3.3637456174390797E-2</v>
      </c>
      <c r="H33">
        <f>Table3[[#This Row],[aD '[m/s^2']]]+Table3[[#This Row],[Acceleration '[m/s^2']]]</f>
        <v>2.6796451754712161</v>
      </c>
      <c r="I33">
        <f>Table3[[#This Row],[v '[m/s']]]*b</f>
        <v>2.6460077192968252</v>
      </c>
      <c r="J33">
        <f>(Table3[[#This Row],[Acceleration '[m/s^2']]]+b*Table3[[#This Row],[v '[m/s']]])*Table3[[#This Row],[v '[m/s']]]</f>
        <v>19.422679386851332</v>
      </c>
    </row>
    <row r="34" spans="1:10" x14ac:dyDescent="0.25">
      <c r="A34">
        <f>(Table3[[#This Row],[Abs. time '[ms']]]-MIN(Table3[Abs. time '[ms']]))/1000</f>
        <v>12.8</v>
      </c>
      <c r="B34">
        <v>23027</v>
      </c>
      <c r="C34">
        <v>0</v>
      </c>
      <c r="D34">
        <v>0.75</v>
      </c>
      <c r="E34">
        <v>7.8714127540588299</v>
      </c>
      <c r="F34">
        <v>90.014808654785099</v>
      </c>
      <c r="G34">
        <v>1.5607609680029699</v>
      </c>
      <c r="H34">
        <f>Table3[[#This Row],[aD '[m/s^2']]]+Table3[[#This Row],[Acceleration '[m/s^2']]]</f>
        <v>4.4342658713945511</v>
      </c>
      <c r="I34">
        <f>Table3[[#This Row],[v '[m/s']]]*b</f>
        <v>2.8735049033915812</v>
      </c>
      <c r="J34">
        <f>(Table3[[#This Row],[Acceleration '[m/s^2']]]+b*Table3[[#This Row],[v '[m/s']]])*Table3[[#This Row],[v '[m/s']]]</f>
        <v>34.903936934982859</v>
      </c>
    </row>
    <row r="35" spans="1:10" x14ac:dyDescent="0.25">
      <c r="A35">
        <f>(Table3[[#This Row],[Abs. time '[ms']]]-MIN(Table3[Abs. time '[ms']]))/1000</f>
        <v>13.2</v>
      </c>
      <c r="B35">
        <v>23427</v>
      </c>
      <c r="C35">
        <v>0</v>
      </c>
      <c r="D35">
        <v>0.75</v>
      </c>
      <c r="E35">
        <v>8.3504390716552699</v>
      </c>
      <c r="F35">
        <v>90.016639709472599</v>
      </c>
      <c r="G35">
        <v>1.20056170732621</v>
      </c>
      <c r="H35">
        <f>Table3[[#This Row],[aD '[m/s^2']]]+Table3[[#This Row],[Acceleration '[m/s^2']]]</f>
        <v>4.2489379477286988</v>
      </c>
      <c r="I35">
        <f>Table3[[#This Row],[v '[m/s']]]*b</f>
        <v>3.0483762404024892</v>
      </c>
      <c r="J35">
        <f>(Table3[[#This Row],[Acceleration '[m/s^2']]]+b*Table3[[#This Row],[v '[m/s']]])*Table3[[#This Row],[v '[m/s']]]</f>
        <v>35.480497451752484</v>
      </c>
    </row>
    <row r="36" spans="1:10" x14ac:dyDescent="0.25">
      <c r="A36">
        <f>(Table3[[#This Row],[Abs. time '[ms']]]-MIN(Table3[Abs. time '[ms']]))/1000</f>
        <v>13.6</v>
      </c>
      <c r="B36">
        <v>23827</v>
      </c>
      <c r="C36">
        <v>0</v>
      </c>
      <c r="D36">
        <v>0.75</v>
      </c>
      <c r="E36">
        <v>8.7304639816284109</v>
      </c>
      <c r="F36">
        <v>90.018203735351506</v>
      </c>
      <c r="G36">
        <v>0.95083634450140797</v>
      </c>
      <c r="H36">
        <f>Table3[[#This Row],[aD '[m/s^2']]]+Table3[[#This Row],[Acceleration '[m/s^2']]]</f>
        <v>4.1379428835603465</v>
      </c>
      <c r="I36">
        <f>Table3[[#This Row],[v '[m/s']]]*b</f>
        <v>3.1871065390589384</v>
      </c>
      <c r="J36">
        <f>(Table3[[#This Row],[Acceleration '[m/s^2']]]+b*Table3[[#This Row],[v '[m/s']]])*Table3[[#This Row],[v '[m/s']]]</f>
        <v>36.126161302959211</v>
      </c>
    </row>
    <row r="37" spans="1:10" x14ac:dyDescent="0.25">
      <c r="A37">
        <f>(Table3[[#This Row],[Abs. time '[ms']]]-MIN(Table3[Abs. time '[ms']]))/1000</f>
        <v>14</v>
      </c>
      <c r="B37">
        <v>24227</v>
      </c>
      <c r="C37">
        <v>0</v>
      </c>
      <c r="D37">
        <v>0.75</v>
      </c>
      <c r="E37">
        <v>9.0448541641235298</v>
      </c>
      <c r="F37">
        <v>90.019454956054602</v>
      </c>
      <c r="G37">
        <v>0.78600254939189595</v>
      </c>
      <c r="H37">
        <f>Table3[[#This Row],[aD '[m/s^2']]]+Table3[[#This Row],[Acceleration '[m/s^2']]]</f>
        <v>4.0878790489654913</v>
      </c>
      <c r="I37">
        <f>Table3[[#This Row],[v '[m/s']]]*b</f>
        <v>3.3018764995735954</v>
      </c>
      <c r="J37">
        <f>(Table3[[#This Row],[Acceleration '[m/s^2']]]+b*Table3[[#This Row],[v '[m/s']]])*Table3[[#This Row],[v '[m/s']]]</f>
        <v>36.974269838468857</v>
      </c>
    </row>
    <row r="38" spans="1:10" x14ac:dyDescent="0.25">
      <c r="A38">
        <f>(Table3[[#This Row],[Abs. time '[ms']]]-MIN(Table3[Abs. time '[ms']]))/1000</f>
        <v>14.4</v>
      </c>
      <c r="B38">
        <v>24627</v>
      </c>
      <c r="C38">
        <v>0</v>
      </c>
      <c r="D38">
        <v>0.75</v>
      </c>
      <c r="E38">
        <v>9.3167028427124006</v>
      </c>
      <c r="F38">
        <v>90.020614624023395</v>
      </c>
      <c r="G38">
        <v>0.67969119816510004</v>
      </c>
      <c r="H38">
        <f>Table3[[#This Row],[aD '[m/s^2']]]+Table3[[#This Row],[Acceleration '[m/s^2']]]</f>
        <v>4.0808076353855736</v>
      </c>
      <c r="I38">
        <f>Table3[[#This Row],[v '[m/s']]]*b</f>
        <v>3.4011164372204736</v>
      </c>
      <c r="J38">
        <f>(Table3[[#This Row],[Acceleration '[m/s^2']]]+b*Table3[[#This Row],[v '[m/s']]])*Table3[[#This Row],[v '[m/s']]]</f>
        <v>38.019672097159244</v>
      </c>
    </row>
    <row r="39" spans="1:10" x14ac:dyDescent="0.25">
      <c r="A39">
        <f>(Table3[[#This Row],[Abs. time '[ms']]]-MIN(Table3[Abs. time '[ms']]))/1000</f>
        <v>14.8</v>
      </c>
      <c r="B39">
        <v>25027</v>
      </c>
      <c r="C39">
        <v>0</v>
      </c>
      <c r="D39">
        <v>0.75</v>
      </c>
      <c r="E39">
        <v>9.5609455108642507</v>
      </c>
      <c r="F39">
        <v>90.021591186523395</v>
      </c>
      <c r="G39">
        <v>0.61081721511632003</v>
      </c>
      <c r="H39">
        <f>Table3[[#This Row],[aD '[m/s^2']]]+Table3[[#This Row],[Acceleration '[m/s^2']]]</f>
        <v>4.1010958556769621</v>
      </c>
      <c r="I39">
        <f>Table3[[#This Row],[v '[m/s']]]*b</f>
        <v>3.4902786405606419</v>
      </c>
      <c r="J39">
        <f>(Table3[[#This Row],[Acceleration '[m/s^2']]]+b*Table3[[#This Row],[v '[m/s']]])*Table3[[#This Row],[v '[m/s']]]</f>
        <v>39.210354010958632</v>
      </c>
    </row>
    <row r="40" spans="1:10" x14ac:dyDescent="0.25">
      <c r="A40">
        <f>(Table3[[#This Row],[Abs. time '[ms']]]-MIN(Table3[Abs. time '[ms']]))/1000</f>
        <v>15.2</v>
      </c>
      <c r="B40">
        <v>25427</v>
      </c>
      <c r="C40">
        <v>0</v>
      </c>
      <c r="D40">
        <v>0.75</v>
      </c>
      <c r="E40">
        <v>9.7868566513061506</v>
      </c>
      <c r="F40">
        <v>90.022514343261705</v>
      </c>
      <c r="G40">
        <v>0.56503913929973004</v>
      </c>
      <c r="H40">
        <f>Table3[[#This Row],[aD '[m/s^2']]]+Table3[[#This Row],[Acceleration '[m/s^2']]]</f>
        <v>4.1377879526328325</v>
      </c>
      <c r="I40">
        <f>Table3[[#This Row],[v '[m/s']]]*b</f>
        <v>3.5727488133331025</v>
      </c>
      <c r="J40">
        <f>(Table3[[#This Row],[Acceleration '[m/s^2']]]+b*Table3[[#This Row],[v '[m/s']]])*Table3[[#This Row],[v '[m/s']]]</f>
        <v>40.495937545919098</v>
      </c>
    </row>
    <row r="41" spans="1:10" x14ac:dyDescent="0.25">
      <c r="A41">
        <f>(Table3[[#This Row],[Abs. time '[ms']]]-MIN(Table3[Abs. time '[ms']]))/1000</f>
        <v>15.6</v>
      </c>
      <c r="B41">
        <v>25827</v>
      </c>
      <c r="C41">
        <v>0</v>
      </c>
      <c r="D41">
        <v>0.75</v>
      </c>
      <c r="E41">
        <v>10.0000762939453</v>
      </c>
      <c r="F41">
        <v>90.023406982421804</v>
      </c>
      <c r="G41">
        <v>0.53329292533516504</v>
      </c>
      <c r="H41">
        <f>Table3[[#This Row],[aD '[m/s^2']]]+Table3[[#This Row],[Acceleration '[m/s^2']]]</f>
        <v>4.1838788065195338</v>
      </c>
      <c r="I41">
        <f>Table3[[#This Row],[v '[m/s']]]*b</f>
        <v>3.6505858811843686</v>
      </c>
      <c r="J41">
        <f>(Table3[[#This Row],[Acceleration '[m/s^2']]]+b*Table3[[#This Row],[v '[m/s']]])*Table3[[#This Row],[v '[m/s']]]</f>
        <v>41.839107269816147</v>
      </c>
    </row>
    <row r="42" spans="1:10" x14ac:dyDescent="0.25">
      <c r="A42">
        <f>(Table3[[#This Row],[Abs. time '[ms']]]-MIN(Table3[Abs. time '[ms']]))/1000</f>
        <v>16</v>
      </c>
      <c r="B42">
        <v>26227</v>
      </c>
      <c r="C42">
        <v>0</v>
      </c>
      <c r="D42">
        <v>0.75</v>
      </c>
      <c r="E42">
        <v>10.2040185928344</v>
      </c>
      <c r="F42">
        <v>90.024299621582003</v>
      </c>
      <c r="G42">
        <v>0.510046090177387</v>
      </c>
      <c r="H42">
        <f>Table3[[#This Row],[aD '[m/s^2']]]+Table3[[#This Row],[Acceleration '[m/s^2']]]</f>
        <v>4.2350822910409764</v>
      </c>
      <c r="I42">
        <f>Table3[[#This Row],[v '[m/s']]]*b</f>
        <v>3.7250362008635896</v>
      </c>
      <c r="J42">
        <f>(Table3[[#This Row],[Acceleration '[m/s^2']]]+b*Table3[[#This Row],[v '[m/s']]])*Table3[[#This Row],[v '[m/s']]]</f>
        <v>43.21485843996583</v>
      </c>
    </row>
    <row r="43" spans="1:10" x14ac:dyDescent="0.25">
      <c r="A43">
        <f>(Table3[[#This Row],[Abs. time '[ms']]]-MIN(Table3[Abs. time '[ms']]))/1000</f>
        <v>16.399999999999999</v>
      </c>
      <c r="B43">
        <v>26627</v>
      </c>
      <c r="C43">
        <v>0</v>
      </c>
      <c r="D43">
        <v>0.75</v>
      </c>
      <c r="E43">
        <v>10.4007472991943</v>
      </c>
      <c r="F43">
        <v>90.025169372558594</v>
      </c>
      <c r="G43">
        <v>0.49196503975197903</v>
      </c>
      <c r="H43">
        <f>Table3[[#This Row],[aD '[m/s^2']]]+Table3[[#This Row],[Acceleration '[m/s^2']]]</f>
        <v>4.28881819648179</v>
      </c>
      <c r="I43">
        <f>Table3[[#This Row],[v '[m/s']]]*b</f>
        <v>3.7968531567298114</v>
      </c>
      <c r="J43">
        <f>(Table3[[#This Row],[Acceleration '[m/s^2']]]+b*Table3[[#This Row],[v '[m/s']]])*Table3[[#This Row],[v '[m/s']]]</f>
        <v>44.60691427379335</v>
      </c>
    </row>
    <row r="44" spans="1:10" x14ac:dyDescent="0.25">
      <c r="A44">
        <f>(Table3[[#This Row],[Abs. time '[ms']]]-MIN(Table3[Abs. time '[ms']]))/1000</f>
        <v>16.8</v>
      </c>
      <c r="B44">
        <v>27027</v>
      </c>
      <c r="C44">
        <v>0</v>
      </c>
      <c r="D44">
        <v>0.75</v>
      </c>
      <c r="E44">
        <v>10.5915184020996</v>
      </c>
      <c r="F44">
        <v>90.0260009765625</v>
      </c>
      <c r="G44">
        <v>0.47703662763015398</v>
      </c>
      <c r="H44">
        <f>Table3[[#This Row],[aD '[m/s^2']]]+Table3[[#This Row],[Acceleration '[m/s^2']]]</f>
        <v>4.3435318825133287</v>
      </c>
      <c r="I44">
        <f>Table3[[#This Row],[v '[m/s']]]*b</f>
        <v>3.8664952548831746</v>
      </c>
      <c r="J44">
        <f>(Table3[[#This Row],[Acceleration '[m/s^2']]]+b*Table3[[#This Row],[v '[m/s']]])*Table3[[#This Row],[v '[m/s']]]</f>
        <v>46.004597863746241</v>
      </c>
    </row>
    <row r="45" spans="1:10" x14ac:dyDescent="0.25">
      <c r="A45">
        <f>(Table3[[#This Row],[Abs. time '[ms']]]-MIN(Table3[Abs. time '[ms']]))/1000</f>
        <v>17.2</v>
      </c>
      <c r="B45">
        <v>27427</v>
      </c>
      <c r="C45">
        <v>0</v>
      </c>
      <c r="D45">
        <v>0.75</v>
      </c>
      <c r="E45">
        <v>10.777117729186999</v>
      </c>
      <c r="F45">
        <v>90.026824951171804</v>
      </c>
      <c r="G45">
        <v>0.46406799344483901</v>
      </c>
      <c r="H45">
        <f>Table3[[#This Row],[aD '[m/s^2']]]+Table3[[#This Row],[Acceleration '[m/s^2']]]</f>
        <v>4.3983173597074243</v>
      </c>
      <c r="I45">
        <f>Table3[[#This Row],[v '[m/s']]]*b</f>
        <v>3.9342493662625855</v>
      </c>
      <c r="J45">
        <f>(Table3[[#This Row],[Acceleration '[m/s^2']]]+b*Table3[[#This Row],[v '[m/s']]])*Table3[[#This Row],[v '[m/s']]]</f>
        <v>47.401183995893838</v>
      </c>
    </row>
    <row r="46" spans="1:10" x14ac:dyDescent="0.25">
      <c r="A46">
        <f>(Table3[[#This Row],[Abs. time '[ms']]]-MIN(Table3[Abs. time '[ms']]))/1000</f>
        <v>17.600000000000001</v>
      </c>
      <c r="B46">
        <v>27827</v>
      </c>
      <c r="C46">
        <v>0</v>
      </c>
      <c r="D46">
        <v>0.75</v>
      </c>
      <c r="E46">
        <v>10.9580430984497</v>
      </c>
      <c r="F46">
        <v>90.027656555175696</v>
      </c>
      <c r="G46">
        <v>0.452371082326883</v>
      </c>
      <c r="H46">
        <f>Table3[[#This Row],[aD '[m/s^2']]]+Table3[[#This Row],[Acceleration '[m/s^2']]]</f>
        <v>4.4526683045421658</v>
      </c>
      <c r="I46">
        <f>Table3[[#This Row],[v '[m/s']]]*b</f>
        <v>4.0002972222152824</v>
      </c>
      <c r="J46">
        <f>(Table3[[#This Row],[Acceleration '[m/s^2']]]+b*Table3[[#This Row],[v '[m/s']]])*Table3[[#This Row],[v '[m/s']]]</f>
        <v>48.792531184274004</v>
      </c>
    </row>
    <row r="47" spans="1:10" x14ac:dyDescent="0.25">
      <c r="A47">
        <f>(Table3[[#This Row],[Abs. time '[ms']]]-MIN(Table3[Abs. time '[ms']]))/1000</f>
        <v>18</v>
      </c>
      <c r="B47">
        <v>28227</v>
      </c>
      <c r="C47">
        <v>0</v>
      </c>
      <c r="D47">
        <v>0.75</v>
      </c>
      <c r="E47">
        <v>11.1346273422241</v>
      </c>
      <c r="F47">
        <v>90.028472900390597</v>
      </c>
      <c r="G47">
        <v>0.44150767256537599</v>
      </c>
      <c r="H47">
        <f>Table3[[#This Row],[aD '[m/s^2']]]+Table3[[#This Row],[Acceleration '[m/s^2']]]</f>
        <v>4.5062679976824587</v>
      </c>
      <c r="I47">
        <f>Table3[[#This Row],[v '[m/s']]]*b</f>
        <v>4.0647603251170823</v>
      </c>
      <c r="J47">
        <f>(Table3[[#This Row],[Acceleration '[m/s^2']]]+b*Table3[[#This Row],[v '[m/s']]])*Table3[[#This Row],[v '[m/s']]]</f>
        <v>50.175614858384549</v>
      </c>
    </row>
    <row r="48" spans="1:10" x14ac:dyDescent="0.25">
      <c r="A48">
        <f>(Table3[[#This Row],[Abs. time '[ms']]]-MIN(Table3[Abs. time '[ms']]))/1000</f>
        <v>18.399999999999999</v>
      </c>
      <c r="B48">
        <v>28627</v>
      </c>
      <c r="C48">
        <v>0</v>
      </c>
      <c r="D48">
        <v>0.75</v>
      </c>
      <c r="E48">
        <v>11.307099342346101</v>
      </c>
      <c r="F48">
        <v>90.029273986816406</v>
      </c>
      <c r="G48">
        <v>0.43120804944478602</v>
      </c>
      <c r="H48">
        <f>Table3[[#This Row],[aD '[m/s^2']]]+Table3[[#This Row],[Acceleration '[m/s^2']]]</f>
        <v>4.5589302790551587</v>
      </c>
      <c r="I48">
        <f>Table3[[#This Row],[v '[m/s']]]*b</f>
        <v>4.1277222296103728</v>
      </c>
      <c r="J48">
        <f>(Table3[[#This Row],[Acceleration '[m/s^2']]]+b*Table3[[#This Row],[v '[m/s']]])*Table3[[#This Row],[v '[m/s']]]</f>
        <v>51.548277560106314</v>
      </c>
    </row>
    <row r="49" spans="1:10" x14ac:dyDescent="0.25">
      <c r="A49">
        <f>(Table3[[#This Row],[Abs. time '[ms']]]-MIN(Table3[Abs. time '[ms']]))/1000</f>
        <v>18.8</v>
      </c>
      <c r="B49">
        <v>29027</v>
      </c>
      <c r="C49">
        <v>0</v>
      </c>
      <c r="D49">
        <v>0.75</v>
      </c>
      <c r="E49">
        <v>11.4756250381469</v>
      </c>
      <c r="F49">
        <v>90.030067443847599</v>
      </c>
      <c r="G49">
        <v>0.42134603664590897</v>
      </c>
      <c r="H49">
        <f>Table3[[#This Row],[aD '[m/s^2']]]+Table3[[#This Row],[Acceleration '[m/s^2']]]</f>
        <v>4.6105895494568578</v>
      </c>
      <c r="I49">
        <f>Table3[[#This Row],[v '[m/s']]]*b</f>
        <v>4.1892435128109486</v>
      </c>
      <c r="J49">
        <f>(Table3[[#This Row],[Acceleration '[m/s^2']]]+b*Table3[[#This Row],[v '[m/s']]])*Table3[[#This Row],[v '[m/s']]]</f>
        <v>52.909396874365555</v>
      </c>
    </row>
    <row r="50" spans="1:10" x14ac:dyDescent="0.25">
      <c r="A50">
        <f>(Table3[[#This Row],[Abs. time '[ms']]]-MIN(Table3[Abs. time '[ms']]))/1000</f>
        <v>19.2</v>
      </c>
      <c r="B50">
        <v>29427</v>
      </c>
      <c r="C50">
        <v>0</v>
      </c>
      <c r="D50">
        <v>0.75</v>
      </c>
      <c r="E50">
        <v>11.6403465270996</v>
      </c>
      <c r="F50">
        <v>90.030868530273395</v>
      </c>
      <c r="G50">
        <v>0.41182963407158801</v>
      </c>
      <c r="H50">
        <f>Table3[[#This Row],[aD '[m/s^2']]]+Table3[[#This Row],[Acceleration '[m/s^2']]]</f>
        <v>4.6612056822975392</v>
      </c>
      <c r="I50">
        <f>Table3[[#This Row],[v '[m/s']]]*b</f>
        <v>4.2493760482259511</v>
      </c>
      <c r="J50">
        <f>(Table3[[#This Row],[Acceleration '[m/s^2']]]+b*Table3[[#This Row],[v '[m/s']]])*Table3[[#This Row],[v '[m/s']]]</f>
        <v>54.258049376029085</v>
      </c>
    </row>
    <row r="51" spans="1:10" x14ac:dyDescent="0.25">
      <c r="A51">
        <f>(Table3[[#This Row],[Abs. time '[ms']]]-MIN(Table3[Abs. time '[ms']]))/1000</f>
        <v>19.600000000000001</v>
      </c>
      <c r="B51">
        <v>29827</v>
      </c>
      <c r="C51">
        <v>0</v>
      </c>
      <c r="D51">
        <v>0.75</v>
      </c>
      <c r="E51">
        <v>11.8013715744018</v>
      </c>
      <c r="F51">
        <v>90.031661987304602</v>
      </c>
      <c r="G51">
        <v>0.40258533464026802</v>
      </c>
      <c r="H51">
        <f>Table3[[#This Row],[aD '[m/s^2']]]+Table3[[#This Row],[Acceleration '[m/s^2']]]</f>
        <v>4.7107445108063901</v>
      </c>
      <c r="I51">
        <f>Table3[[#This Row],[v '[m/s']]]*b</f>
        <v>4.3081591761661224</v>
      </c>
      <c r="J51">
        <f>(Table3[[#This Row],[Acceleration '[m/s^2']]]+b*Table3[[#This Row],[v '[m/s']]])*Table3[[#This Row],[v '[m/s']]]</f>
        <v>55.593246364099848</v>
      </c>
    </row>
    <row r="52" spans="1:10" x14ac:dyDescent="0.25">
      <c r="A52">
        <f>(Table3[[#This Row],[Abs. time '[ms']]]-MIN(Table3[Abs. time '[ms']]))/1000</f>
        <v>20</v>
      </c>
      <c r="B52">
        <v>30227</v>
      </c>
      <c r="C52">
        <v>0</v>
      </c>
      <c r="D52">
        <v>0.75</v>
      </c>
      <c r="E52">
        <v>11.958799362182599</v>
      </c>
      <c r="F52">
        <v>90.032424926757798</v>
      </c>
      <c r="G52">
        <v>0.39359455712630798</v>
      </c>
      <c r="H52">
        <f>Table3[[#This Row],[aD '[m/s^2']]]+Table3[[#This Row],[Acceleration '[m/s^2']]]</f>
        <v>4.7592236607695471</v>
      </c>
      <c r="I52">
        <f>Table3[[#This Row],[v '[m/s']]]*b</f>
        <v>4.3656291036432391</v>
      </c>
      <c r="J52">
        <f>(Table3[[#This Row],[Acceleration '[m/s^2']]]+b*Table3[[#This Row],[v '[m/s']]])*Table3[[#This Row],[v '[m/s']]]</f>
        <v>56.914600878895193</v>
      </c>
    </row>
    <row r="53" spans="1:10" x14ac:dyDescent="0.25">
      <c r="A53">
        <f>(Table3[[#This Row],[Abs. time '[ms']]]-MIN(Table3[Abs. time '[ms']]))/1000</f>
        <v>20.399999999999999</v>
      </c>
      <c r="B53">
        <v>30627</v>
      </c>
      <c r="C53">
        <v>0</v>
      </c>
      <c r="D53">
        <v>0.75</v>
      </c>
      <c r="E53">
        <v>12.1127252578735</v>
      </c>
      <c r="F53">
        <v>90.033195495605398</v>
      </c>
      <c r="G53">
        <v>0.38482981978004699</v>
      </c>
      <c r="H53">
        <f>Table3[[#This Row],[aD '[m/s^2']]]+Table3[[#This Row],[Acceleration '[m/s^2']]]</f>
        <v>4.8066504648716331</v>
      </c>
      <c r="I53">
        <f>Table3[[#This Row],[v '[m/s']]]*b</f>
        <v>4.4218206450915858</v>
      </c>
      <c r="J53">
        <f>(Table3[[#This Row],[Acceleration '[m/s^2']]]+b*Table3[[#This Row],[v '[m/s']]])*Table3[[#This Row],[v '[m/s']]]</f>
        <v>58.221636491620025</v>
      </c>
    </row>
    <row r="54" spans="1:10" x14ac:dyDescent="0.25">
      <c r="A54">
        <f>(Table3[[#This Row],[Abs. time '[ms']]]-MIN(Table3[Abs. time '[ms']]))/1000</f>
        <v>20.8</v>
      </c>
      <c r="B54">
        <v>31027</v>
      </c>
      <c r="C54">
        <v>0</v>
      </c>
      <c r="D54">
        <v>0.75</v>
      </c>
      <c r="E54">
        <v>12.2632284164428</v>
      </c>
      <c r="F54">
        <v>90.033981323242102</v>
      </c>
      <c r="G54">
        <v>0.37627880006772102</v>
      </c>
      <c r="H54">
        <f>Table3[[#This Row],[aD '[m/s^2']]]+Table3[[#This Row],[Acceleration '[m/s^2']]]</f>
        <v>4.8530414965593947</v>
      </c>
      <c r="I54">
        <f>Table3[[#This Row],[v '[m/s']]]*b</f>
        <v>4.476762696491674</v>
      </c>
      <c r="J54">
        <f>(Table3[[#This Row],[Acceleration '[m/s^2']]]+b*Table3[[#This Row],[v '[m/s']]])*Table3[[#This Row],[v '[m/s']]]</f>
        <v>59.513956386783263</v>
      </c>
    </row>
    <row r="55" spans="1:10" x14ac:dyDescent="0.25">
      <c r="A55">
        <f>(Table3[[#This Row],[Abs. time '[ms']]]-MIN(Table3[Abs. time '[ms']]))/1000</f>
        <v>21.2</v>
      </c>
      <c r="B55">
        <v>31427</v>
      </c>
      <c r="C55">
        <v>0</v>
      </c>
      <c r="D55">
        <v>0.75</v>
      </c>
      <c r="E55">
        <v>12.4103899002075</v>
      </c>
      <c r="F55">
        <v>90.034759521484304</v>
      </c>
      <c r="G55">
        <v>0.36792010908181799</v>
      </c>
      <c r="H55">
        <f>Table3[[#This Row],[aD '[m/s^2']]]+Table3[[#This Row],[Acceleration '[m/s^2']]]</f>
        <v>4.8984049591945427</v>
      </c>
      <c r="I55">
        <f>Table3[[#This Row],[v '[m/s']]]*b</f>
        <v>4.5304848501127246</v>
      </c>
      <c r="J55">
        <f>(Table3[[#This Row],[Acceleration '[m/s^2']]]+b*Table3[[#This Row],[v '[m/s']]])*Table3[[#This Row],[v '[m/s']]]</f>
        <v>60.791115432714285</v>
      </c>
    </row>
    <row r="56" spans="1:10" x14ac:dyDescent="0.25">
      <c r="A56">
        <f>(Table3[[#This Row],[Abs. time '[ms']]]-MIN(Table3[Abs. time '[ms']]))/1000</f>
        <v>21.6</v>
      </c>
      <c r="B56">
        <v>31827</v>
      </c>
      <c r="C56">
        <v>0</v>
      </c>
      <c r="D56">
        <v>0.75</v>
      </c>
      <c r="E56">
        <v>12.554292678833001</v>
      </c>
      <c r="F56">
        <v>90.035583496093693</v>
      </c>
      <c r="G56">
        <v>0.35978124247868798</v>
      </c>
      <c r="H56">
        <f>Table3[[#This Row],[aD '[m/s^2']]]+Table3[[#This Row],[Acceleration '[m/s^2']]]</f>
        <v>4.9427986369912507</v>
      </c>
      <c r="I56">
        <f>Table3[[#This Row],[v '[m/s']]]*b</f>
        <v>4.583017394512563</v>
      </c>
      <c r="J56">
        <f>(Table3[[#This Row],[Acceleration '[m/s^2']]]+b*Table3[[#This Row],[v '[m/s']]])*Table3[[#This Row],[v '[m/s']]]</f>
        <v>62.053340741324995</v>
      </c>
    </row>
    <row r="57" spans="1:10" x14ac:dyDescent="0.25">
      <c r="A57">
        <f>(Table3[[#This Row],[Abs. time '[ms']]]-MIN(Table3[Abs. time '[ms']]))/1000</f>
        <v>22</v>
      </c>
      <c r="B57">
        <v>32227</v>
      </c>
      <c r="C57">
        <v>0</v>
      </c>
      <c r="D57">
        <v>0.75</v>
      </c>
      <c r="E57">
        <v>12.6950006484985</v>
      </c>
      <c r="F57">
        <v>90.036323547363196</v>
      </c>
      <c r="G57">
        <v>0.35178573995597301</v>
      </c>
      <c r="H57">
        <f>Table3[[#This Row],[aD '[m/s^2']]]+Table3[[#This Row],[Acceleration '[m/s^2']]]</f>
        <v>4.9861693953181652</v>
      </c>
      <c r="I57">
        <f>Table3[[#This Row],[v '[m/s']]]*b</f>
        <v>4.6343836553621918</v>
      </c>
      <c r="J57">
        <f>(Table3[[#This Row],[Acceleration '[m/s^2']]]+b*Table3[[#This Row],[v '[m/s']]])*Table3[[#This Row],[v '[m/s']]]</f>
        <v>63.299423707087477</v>
      </c>
    </row>
    <row r="58" spans="1:10" x14ac:dyDescent="0.25">
      <c r="A58">
        <f>(Table3[[#This Row],[Abs. time '[ms']]]-MIN(Table3[Abs. time '[ms']]))/1000</f>
        <v>22.4</v>
      </c>
      <c r="B58">
        <v>32627</v>
      </c>
      <c r="C58">
        <v>0</v>
      </c>
      <c r="D58">
        <v>0.75</v>
      </c>
      <c r="E58">
        <v>12.8325901031494</v>
      </c>
      <c r="F58">
        <v>90.037078857421804</v>
      </c>
      <c r="G58">
        <v>0.343991770424034</v>
      </c>
      <c r="H58">
        <f>Table3[[#This Row],[aD '[m/s^2']]]+Table3[[#This Row],[Acceleration '[m/s^2']]]</f>
        <v>5.0286032546331469</v>
      </c>
      <c r="I58">
        <f>Table3[[#This Row],[v '[m/s']]]*b</f>
        <v>4.6846114842091131</v>
      </c>
      <c r="J58">
        <f>(Table3[[#This Row],[Acceleration '[m/s^2']]]+b*Table3[[#This Row],[v '[m/s']]])*Table3[[#This Row],[v '[m/s']]]</f>
        <v>64.530004358070187</v>
      </c>
    </row>
    <row r="59" spans="1:10" x14ac:dyDescent="0.25">
      <c r="A59">
        <f>(Table3[[#This Row],[Abs. time '[ms']]]-MIN(Table3[Abs. time '[ms']]))/1000</f>
        <v>22.8</v>
      </c>
      <c r="B59">
        <v>33027</v>
      </c>
      <c r="C59">
        <v>0</v>
      </c>
      <c r="D59">
        <v>0.75</v>
      </c>
      <c r="E59">
        <v>12.9671373367309</v>
      </c>
      <c r="F59">
        <v>90.037849426269503</v>
      </c>
      <c r="G59">
        <v>0.33638694459700902</v>
      </c>
      <c r="H59">
        <f>Table3[[#This Row],[aD '[m/s^2']]]+Table3[[#This Row],[Acceleration '[m/s^2']]]</f>
        <v>5.0701156771977596</v>
      </c>
      <c r="I59">
        <f>Table3[[#This Row],[v '[m/s']]]*b</f>
        <v>4.7337287326007509</v>
      </c>
      <c r="J59">
        <f>(Table3[[#This Row],[Acceleration '[m/s^2']]]+b*Table3[[#This Row],[v '[m/s']]])*Table3[[#This Row],[v '[m/s']]]</f>
        <v>65.744886299335747</v>
      </c>
    </row>
    <row r="60" spans="1:10" x14ac:dyDescent="0.25">
      <c r="A60">
        <f>(Table3[[#This Row],[Abs. time '[ms']]]-MIN(Table3[Abs. time '[ms']]))/1000</f>
        <v>23.2</v>
      </c>
      <c r="B60">
        <v>33427</v>
      </c>
      <c r="C60">
        <v>0</v>
      </c>
      <c r="D60">
        <v>0.75</v>
      </c>
      <c r="E60">
        <v>13.0987071990966</v>
      </c>
      <c r="F60">
        <v>90.038612365722599</v>
      </c>
      <c r="G60">
        <v>0.32893789233652698</v>
      </c>
      <c r="H60">
        <f>Table3[[#This Row],[aD '[m/s^2']]]+Table3[[#This Row],[Acceleration '[m/s^2']]]</f>
        <v>5.1106969666890105</v>
      </c>
      <c r="I60">
        <f>Table3[[#This Row],[v '[m/s']]]*b</f>
        <v>4.7817590743524834</v>
      </c>
      <c r="J60">
        <f>(Table3[[#This Row],[Acceleration '[m/s^2']]]+b*Table3[[#This Row],[v '[m/s']]])*Table3[[#This Row],[v '[m/s']]]</f>
        <v>66.943523149970503</v>
      </c>
    </row>
    <row r="61" spans="1:10" x14ac:dyDescent="0.25">
      <c r="A61">
        <f>(Table3[[#This Row],[Abs. time '[ms']]]-MIN(Table3[Abs. time '[ms']]))/1000</f>
        <v>23.6</v>
      </c>
      <c r="B61">
        <v>33827</v>
      </c>
      <c r="C61">
        <v>0</v>
      </c>
      <c r="D61">
        <v>0.75</v>
      </c>
      <c r="E61">
        <v>13.227367401123001</v>
      </c>
      <c r="F61">
        <v>90.039321899414006</v>
      </c>
      <c r="G61">
        <v>0.321674821514981</v>
      </c>
      <c r="H61">
        <f>Table3[[#This Row],[aD '[m/s^2']]]+Table3[[#This Row],[Acceleration '[m/s^2']]]</f>
        <v>5.150402049227683</v>
      </c>
      <c r="I61">
        <f>Table3[[#This Row],[v '[m/s']]]*b</f>
        <v>4.8287272277127018</v>
      </c>
      <c r="J61">
        <f>(Table3[[#This Row],[Acceleration '[m/s^2']]]+b*Table3[[#This Row],[v '[m/s']]])*Table3[[#This Row],[v '[m/s']]]</f>
        <v>68.126260168631347</v>
      </c>
    </row>
    <row r="62" spans="1:10" x14ac:dyDescent="0.25">
      <c r="A62">
        <f>(Table3[[#This Row],[Abs. time '[ms']]]-MIN(Table3[Abs. time '[ms']]))/1000</f>
        <v>24</v>
      </c>
      <c r="B62">
        <v>34227</v>
      </c>
      <c r="C62">
        <v>0</v>
      </c>
      <c r="D62">
        <v>0.75</v>
      </c>
      <c r="E62">
        <v>13.353181838989199</v>
      </c>
      <c r="F62">
        <v>90.040046691894503</v>
      </c>
      <c r="G62">
        <v>0.31454914510646897</v>
      </c>
      <c r="H62">
        <f>Table3[[#This Row],[aD '[m/s^2']]]+Table3[[#This Row],[Acceleration '[m/s^2']]]</f>
        <v>5.189205663458841</v>
      </c>
      <c r="I62">
        <f>Table3[[#This Row],[v '[m/s']]]*b</f>
        <v>4.8746565183523725</v>
      </c>
      <c r="J62">
        <f>(Table3[[#This Row],[Acceleration '[m/s^2']]]+b*Table3[[#This Row],[v '[m/s']]])*Table3[[#This Row],[v '[m/s']]]</f>
        <v>69.292406824078498</v>
      </c>
    </row>
    <row r="63" spans="1:10" x14ac:dyDescent="0.25">
      <c r="A63">
        <f>(Table3[[#This Row],[Abs. time '[ms']]]-MIN(Table3[Abs. time '[ms']]))/1000</f>
        <v>24.4</v>
      </c>
      <c r="B63">
        <v>34627</v>
      </c>
      <c r="C63">
        <v>0</v>
      </c>
      <c r="D63">
        <v>0.75</v>
      </c>
      <c r="E63">
        <v>13.476219177246</v>
      </c>
      <c r="F63">
        <v>90.040763854980398</v>
      </c>
      <c r="G63">
        <v>0.307609814520169</v>
      </c>
      <c r="H63">
        <f>Table3[[#This Row],[aD '[m/s^2']]]+Table3[[#This Row],[Acceleration '[m/s^2']]]</f>
        <v>5.2271818271843928</v>
      </c>
      <c r="I63">
        <f>Table3[[#This Row],[v '[m/s']]]*b</f>
        <v>4.9195720126642239</v>
      </c>
      <c r="J63">
        <f>(Table3[[#This Row],[Acceleration '[m/s^2']]]+b*Table3[[#This Row],[v '[m/s']]])*Table3[[#This Row],[v '[m/s']]]</f>
        <v>70.442647982454105</v>
      </c>
    </row>
    <row r="64" spans="1:10" x14ac:dyDescent="0.25">
      <c r="A64">
        <f>(Table3[[#This Row],[Abs. time '[ms']]]-MIN(Table3[Abs. time '[ms']]))/1000</f>
        <v>24.8</v>
      </c>
      <c r="B64">
        <v>35027</v>
      </c>
      <c r="C64">
        <v>0</v>
      </c>
      <c r="D64">
        <v>0.75</v>
      </c>
      <c r="E64">
        <v>13.5965366363525</v>
      </c>
      <c r="F64">
        <v>90.04150390625</v>
      </c>
      <c r="G64">
        <v>0.30081666656787498</v>
      </c>
      <c r="H64">
        <f>Table3[[#This Row],[aD '[m/s^2']]]+Table3[[#This Row],[Acceleration '[m/s^2']]]</f>
        <v>5.2643112658767732</v>
      </c>
      <c r="I64">
        <f>Table3[[#This Row],[v '[m/s']]]*b</f>
        <v>4.9634945993088984</v>
      </c>
      <c r="J64">
        <f>(Table3[[#This Row],[Acceleration '[m/s^2']]]+b*Table3[[#This Row],[v '[m/s']]])*Table3[[#This Row],[v '[m/s']]]</f>
        <v>71.576400991656755</v>
      </c>
    </row>
    <row r="65" spans="1:10" x14ac:dyDescent="0.25">
      <c r="A65">
        <f>(Table3[[#This Row],[Abs. time '[ms']]]-MIN(Table3[Abs. time '[ms']]))/1000</f>
        <v>25.2</v>
      </c>
      <c r="B65">
        <v>35427</v>
      </c>
      <c r="C65">
        <v>0</v>
      </c>
      <c r="D65">
        <v>0.75</v>
      </c>
      <c r="E65">
        <v>13.7141962051391</v>
      </c>
      <c r="F65">
        <v>90.042198181152301</v>
      </c>
      <c r="G65">
        <v>0.29416092466240401</v>
      </c>
      <c r="H65">
        <f>Table3[[#This Row],[aD '[m/s^2']]]+Table3[[#This Row],[Acceleration '[m/s^2']]]</f>
        <v>5.3006078323310559</v>
      </c>
      <c r="I65">
        <f>Table3[[#This Row],[v '[m/s']]]*b</f>
        <v>5.0064469076686517</v>
      </c>
      <c r="J65">
        <f>(Table3[[#This Row],[Acceleration '[m/s^2']]]+b*Table3[[#This Row],[v '[m/s']]])*Table3[[#This Row],[v '[m/s']]]</f>
        <v>72.693575819085154</v>
      </c>
    </row>
    <row r="66" spans="1:10" x14ac:dyDescent="0.25">
      <c r="A66">
        <f>(Table3[[#This Row],[Abs. time '[ms']]]-MIN(Table3[Abs. time '[ms']]))/1000</f>
        <v>25.6</v>
      </c>
      <c r="B66">
        <v>35827</v>
      </c>
      <c r="C66">
        <v>0</v>
      </c>
      <c r="D66">
        <v>0.75</v>
      </c>
      <c r="E66">
        <v>13.8292589187622</v>
      </c>
      <c r="F66">
        <v>90.042900085449205</v>
      </c>
      <c r="G66">
        <v>0.28767926221481999</v>
      </c>
      <c r="H66">
        <f>Table3[[#This Row],[aD '[m/s^2']]]+Table3[[#This Row],[Acceleration '[m/s^2']]]</f>
        <v>5.3361304811963342</v>
      </c>
      <c r="I66">
        <f>Table3[[#This Row],[v '[m/s']]]*b</f>
        <v>5.0484512189815138</v>
      </c>
      <c r="J66">
        <f>(Table3[[#This Row],[Acceleration '[m/s^2']]]+b*Table3[[#This Row],[v '[m/s']]])*Table3[[#This Row],[v '[m/s']]]</f>
        <v>73.794730048763228</v>
      </c>
    </row>
    <row r="67" spans="1:10" x14ac:dyDescent="0.25">
      <c r="A67">
        <f>(Table3[[#This Row],[Abs. time '[ms']]]-MIN(Table3[Abs. time '[ms']]))/1000</f>
        <v>26</v>
      </c>
      <c r="B67">
        <v>36227</v>
      </c>
      <c r="C67">
        <v>0</v>
      </c>
      <c r="D67">
        <v>0.75</v>
      </c>
      <c r="E67">
        <v>13.941777229309</v>
      </c>
      <c r="F67">
        <v>90.043586730957003</v>
      </c>
      <c r="G67">
        <v>0.28131036857939001</v>
      </c>
      <c r="H67">
        <f>Table3[[#This Row],[aD '[m/s^2']]]+Table3[[#This Row],[Acceleration '[m/s^2']]]</f>
        <v>5.3708370497656839</v>
      </c>
      <c r="I67">
        <f>Table3[[#This Row],[v '[m/s']]]*b</f>
        <v>5.0895266811862943</v>
      </c>
      <c r="J67">
        <f>(Table3[[#This Row],[Acceleration '[m/s^2']]]+b*Table3[[#This Row],[v '[m/s']]])*Table3[[#This Row],[v '[m/s']]]</f>
        <v>74.879013682752344</v>
      </c>
    </row>
    <row r="68" spans="1:10" x14ac:dyDescent="0.25">
      <c r="A68">
        <f>(Table3[[#This Row],[Abs. time '[ms']]]-MIN(Table3[Abs. time '[ms']]))/1000</f>
        <v>26.4</v>
      </c>
      <c r="B68">
        <v>36627</v>
      </c>
      <c r="C68">
        <v>0</v>
      </c>
      <c r="D68">
        <v>0.75</v>
      </c>
      <c r="E68">
        <v>14.051820755004799</v>
      </c>
      <c r="F68">
        <v>90.044288635253906</v>
      </c>
      <c r="G68">
        <v>0.27512781404504399</v>
      </c>
      <c r="H68">
        <f>Table3[[#This Row],[aD '[m/s^2']]]+Table3[[#This Row],[Acceleration '[m/s^2']]]</f>
        <v>5.4048265228651733</v>
      </c>
      <c r="I68">
        <f>Table3[[#This Row],[v '[m/s']]]*b</f>
        <v>5.1296987088201291</v>
      </c>
      <c r="J68">
        <f>(Table3[[#This Row],[Acceleration '[m/s^2']]]+b*Table3[[#This Row],[v '[m/s']]])*Table3[[#This Row],[v '[m/s']]]</f>
        <v>75.947653511197259</v>
      </c>
    </row>
    <row r="69" spans="1:10" x14ac:dyDescent="0.25">
      <c r="A69">
        <f>(Table3[[#This Row],[Abs. time '[ms']]]-MIN(Table3[Abs. time '[ms']]))/1000</f>
        <v>26.8</v>
      </c>
      <c r="B69">
        <v>37027</v>
      </c>
      <c r="C69">
        <v>0</v>
      </c>
      <c r="D69">
        <v>0.75</v>
      </c>
      <c r="E69">
        <v>14.159430503845201</v>
      </c>
      <c r="F69">
        <v>90.044960021972599</v>
      </c>
      <c r="G69">
        <v>0.269033561610383</v>
      </c>
      <c r="H69">
        <f>Table3[[#This Row],[aD '[m/s^2']]]+Table3[[#This Row],[Acceleration '[m/s^2']]]</f>
        <v>5.4380158337001667</v>
      </c>
      <c r="I69">
        <f>Table3[[#This Row],[v '[m/s']]]*b</f>
        <v>5.1689822720897833</v>
      </c>
      <c r="J69">
        <f>(Table3[[#This Row],[Acceleration '[m/s^2']]]+b*Table3[[#This Row],[v '[m/s']]])*Table3[[#This Row],[v '[m/s']]]</f>
        <v>76.999207276087333</v>
      </c>
    </row>
    <row r="70" spans="1:10" x14ac:dyDescent="0.25">
      <c r="A70">
        <f>(Table3[[#This Row],[Abs. time '[ms']]]-MIN(Table3[Abs. time '[ms']]))/1000</f>
        <v>27.2</v>
      </c>
      <c r="B70">
        <v>37427</v>
      </c>
      <c r="C70">
        <v>0</v>
      </c>
      <c r="D70">
        <v>0.75</v>
      </c>
      <c r="E70">
        <v>14.264672279357899</v>
      </c>
      <c r="F70">
        <v>90.045646667480398</v>
      </c>
      <c r="G70">
        <v>0.263119474430072</v>
      </c>
      <c r="H70">
        <f>Table3[[#This Row],[aD '[m/s^2']]]+Table3[[#This Row],[Acceleration '[m/s^2']]]</f>
        <v>5.4705208673849679</v>
      </c>
      <c r="I70">
        <f>Table3[[#This Row],[v '[m/s']]]*b</f>
        <v>5.2074013929548961</v>
      </c>
      <c r="J70">
        <f>(Table3[[#This Row],[Acceleration '[m/s^2']]]+b*Table3[[#This Row],[v '[m/s']]])*Table3[[#This Row],[v '[m/s']]]</f>
        <v>78.035187370635285</v>
      </c>
    </row>
    <row r="71" spans="1:10" x14ac:dyDescent="0.25">
      <c r="A71">
        <f>(Table3[[#This Row],[Abs. time '[ms']]]-MIN(Table3[Abs. time '[ms']]))/1000</f>
        <v>27.6</v>
      </c>
      <c r="B71">
        <v>37827</v>
      </c>
      <c r="C71">
        <v>0</v>
      </c>
      <c r="D71">
        <v>0.75</v>
      </c>
      <c r="E71">
        <v>14.367595672607401</v>
      </c>
      <c r="F71">
        <v>90.046295166015597</v>
      </c>
      <c r="G71">
        <v>0.25732711959580801</v>
      </c>
      <c r="H71">
        <f>Table3[[#This Row],[aD '[m/s^2']]]+Table3[[#This Row],[Acceleration '[m/s^2']]]</f>
        <v>5.5023012945171486</v>
      </c>
      <c r="I71">
        <f>Table3[[#This Row],[v '[m/s']]]*b</f>
        <v>5.2449741749213405</v>
      </c>
      <c r="J71">
        <f>(Table3[[#This Row],[Acceleration '[m/s^2']]]+b*Table3[[#This Row],[v '[m/s']]])*Table3[[#This Row],[v '[m/s']]]</f>
        <v>79.054840268486686</v>
      </c>
    </row>
    <row r="72" spans="1:10" x14ac:dyDescent="0.25">
      <c r="A72">
        <f>(Table3[[#This Row],[Abs. time '[ms']]]-MIN(Table3[Abs. time '[ms']]))/1000</f>
        <v>28</v>
      </c>
      <c r="B72">
        <v>38227</v>
      </c>
      <c r="C72">
        <v>0</v>
      </c>
      <c r="D72">
        <v>0.75</v>
      </c>
      <c r="E72">
        <v>14.4682512283325</v>
      </c>
      <c r="F72">
        <v>90.046981811523395</v>
      </c>
      <c r="G72">
        <v>0.25166044205126198</v>
      </c>
      <c r="H72">
        <f>Table3[[#This Row],[aD '[m/s^2']]]+Table3[[#This Row],[Acceleration '[m/s^2']]]</f>
        <v>5.5333795116905842</v>
      </c>
      <c r="I72">
        <f>Table3[[#This Row],[v '[m/s']]]*b</f>
        <v>5.2817190696393226</v>
      </c>
      <c r="J72">
        <f>(Table3[[#This Row],[Acceleration '[m/s^2']]]+b*Table3[[#This Row],[v '[m/s']]])*Table3[[#This Row],[v '[m/s']]]</f>
        <v>80.058324916847184</v>
      </c>
    </row>
    <row r="73" spans="1:10" x14ac:dyDescent="0.25">
      <c r="A73">
        <f>(Table3[[#This Row],[Abs. time '[ms']]]-MIN(Table3[Abs. time '[ms']]))/1000</f>
        <v>28.4</v>
      </c>
      <c r="B73">
        <v>38627</v>
      </c>
      <c r="C73">
        <v>0</v>
      </c>
      <c r="D73">
        <v>0.75</v>
      </c>
      <c r="E73">
        <v>14.5438632965087</v>
      </c>
      <c r="F73">
        <v>90.047599792480398</v>
      </c>
      <c r="G73">
        <v>0.18912352868399601</v>
      </c>
      <c r="H73">
        <f>Table3[[#This Row],[aD '[m/s^2']]]+Table3[[#This Row],[Acceleration '[m/s^2']]]</f>
        <v>5.4984452225851266</v>
      </c>
      <c r="I73">
        <f>Table3[[#This Row],[v '[m/s']]]*b</f>
        <v>5.309321693901131</v>
      </c>
      <c r="J73">
        <f>(Table3[[#This Row],[Acceleration '[m/s^2']]]+b*Table3[[#This Row],[v '[m/s']]])*Table3[[#This Row],[v '[m/s']]]</f>
        <v>79.968635660619427</v>
      </c>
    </row>
    <row r="74" spans="1:10" x14ac:dyDescent="0.25">
      <c r="A74">
        <f>(Table3[[#This Row],[Abs. time '[ms']]]-MIN(Table3[Abs. time '[ms']]))/1000</f>
        <v>28.8</v>
      </c>
      <c r="B74">
        <v>39027</v>
      </c>
      <c r="C74">
        <v>0</v>
      </c>
      <c r="D74">
        <v>0.75</v>
      </c>
      <c r="E74">
        <v>14.5145044326782</v>
      </c>
      <c r="F74">
        <v>90.047813415527301</v>
      </c>
      <c r="G74">
        <v>8.5018526911664297E-2</v>
      </c>
      <c r="H74">
        <f>Table3[[#This Row],[aD '[m/s^2']]]+Table3[[#This Row],[Acceleration '[m/s^2']]]</f>
        <v>5.3836225972030505</v>
      </c>
      <c r="I74">
        <f>Table3[[#This Row],[v '[m/s']]]*b</f>
        <v>5.2986040702913861</v>
      </c>
      <c r="J74">
        <f>(Table3[[#This Row],[Acceleration '[m/s^2']]]+b*Table3[[#This Row],[v '[m/s']]])*Table3[[#This Row],[v '[m/s']]]</f>
        <v>78.1406140509702</v>
      </c>
    </row>
    <row r="75" spans="1:10" x14ac:dyDescent="0.25">
      <c r="A75">
        <f>(Table3[[#This Row],[Abs. time '[ms']]]-MIN(Table3[Abs. time '[ms']]))/1000</f>
        <v>29.2</v>
      </c>
      <c r="B75">
        <v>39427</v>
      </c>
      <c r="C75">
        <v>0</v>
      </c>
      <c r="D75">
        <v>0.75</v>
      </c>
      <c r="E75">
        <v>14.48473072052</v>
      </c>
      <c r="F75">
        <v>90.047866821289006</v>
      </c>
      <c r="G75">
        <v>8.4756445964774593E-2</v>
      </c>
      <c r="H75">
        <f>Table3[[#This Row],[aD '[m/s^2']]]+Table3[[#This Row],[Acceleration '[m/s^2']]]</f>
        <v>5.3724914498570397</v>
      </c>
      <c r="I75">
        <f>Table3[[#This Row],[v '[m/s']]]*b</f>
        <v>5.2877350038922648</v>
      </c>
      <c r="J75">
        <f>(Table3[[#This Row],[Acceleration '[m/s^2']]]+b*Table3[[#This Row],[v '[m/s']]])*Table3[[#This Row],[v '[m/s']]]</f>
        <v>77.819091949475293</v>
      </c>
    </row>
    <row r="76" spans="1:10" x14ac:dyDescent="0.25">
      <c r="A76">
        <f>(Table3[[#This Row],[Abs. time '[ms']]]-MIN(Table3[Abs. time '[ms']]))/1000</f>
        <v>29.6</v>
      </c>
      <c r="B76">
        <v>39827</v>
      </c>
      <c r="C76">
        <v>0</v>
      </c>
      <c r="D76">
        <v>0.75</v>
      </c>
      <c r="E76">
        <v>14.4549961090087</v>
      </c>
      <c r="F76">
        <v>90.047843933105398</v>
      </c>
      <c r="G76">
        <v>7.9659793772728305E-2</v>
      </c>
      <c r="H76">
        <f>Table3[[#This Row],[aD '[m/s^2']]]+Table3[[#This Row],[Acceleration '[m/s^2']]]</f>
        <v>5.3565400051839216</v>
      </c>
      <c r="I76">
        <f>Table3[[#This Row],[v '[m/s']]]*b</f>
        <v>5.2768802114111937</v>
      </c>
      <c r="J76">
        <f>(Table3[[#This Row],[Acceleration '[m/s^2']]]+b*Table3[[#This Row],[v '[m/s']]])*Table3[[#This Row],[v '[m/s']]]</f>
        <v>77.428764932683023</v>
      </c>
    </row>
    <row r="77" spans="1:10" x14ac:dyDescent="0.25">
      <c r="A77">
        <f>(Table3[[#This Row],[Abs. time '[ms']]]-MIN(Table3[Abs. time '[ms']]))/1000</f>
        <v>30</v>
      </c>
      <c r="B77">
        <v>40227</v>
      </c>
      <c r="C77">
        <v>0</v>
      </c>
      <c r="D77">
        <v>0.75</v>
      </c>
      <c r="E77">
        <v>14.4253377914428</v>
      </c>
      <c r="F77">
        <v>90.047798156738196</v>
      </c>
      <c r="G77">
        <v>7.6587568797107403E-2</v>
      </c>
      <c r="H77">
        <f>Table3[[#This Row],[aD '[m/s^2']]]+Table3[[#This Row],[Acceleration '[m/s^2']]]</f>
        <v>5.3426408392747291</v>
      </c>
      <c r="I77">
        <f>Table3[[#This Row],[v '[m/s']]]*b</f>
        <v>5.266053270477622</v>
      </c>
      <c r="J77">
        <f>(Table3[[#This Row],[Acceleration '[m/s^2']]]+b*Table3[[#This Row],[v '[m/s']]])*Table3[[#This Row],[v '[m/s']]]</f>
        <v>77.069398804895428</v>
      </c>
    </row>
    <row r="78" spans="1:10" x14ac:dyDescent="0.25">
      <c r="A78">
        <f>(Table3[[#This Row],[Abs. time '[ms']]]-MIN(Table3[Abs. time '[ms']]))/1000</f>
        <v>30.4</v>
      </c>
      <c r="B78">
        <v>40627</v>
      </c>
      <c r="C78">
        <v>0</v>
      </c>
      <c r="D78">
        <v>0.75</v>
      </c>
      <c r="E78">
        <v>14.436244010925201</v>
      </c>
      <c r="F78">
        <v>90.047798156738196</v>
      </c>
      <c r="G78">
        <v>2.8162580165477701E-2</v>
      </c>
      <c r="H78">
        <f>Table3[[#This Row],[aD '[m/s^2']]]+Table3[[#This Row],[Acceleration '[m/s^2']]]</f>
        <v>5.2981972293535451</v>
      </c>
      <c r="I78">
        <f>Table3[[#This Row],[v '[m/s']]]*b</f>
        <v>5.2700346491880676</v>
      </c>
      <c r="J78">
        <f>(Table3[[#This Row],[Acceleration '[m/s^2']]]+b*Table3[[#This Row],[v '[m/s']]])*Table3[[#This Row],[v '[m/s']]]</f>
        <v>76.486068020955614</v>
      </c>
    </row>
    <row r="79" spans="1:10" x14ac:dyDescent="0.25">
      <c r="A79">
        <f>(Table3[[#This Row],[Abs. time '[ms']]]-MIN(Table3[Abs. time '[ms']]))/1000</f>
        <v>30.8</v>
      </c>
      <c r="B79">
        <v>41027</v>
      </c>
      <c r="C79">
        <v>0</v>
      </c>
      <c r="D79">
        <v>0.75</v>
      </c>
      <c r="E79">
        <v>14.629543304443301</v>
      </c>
      <c r="F79">
        <v>90.048484802246094</v>
      </c>
      <c r="G79">
        <v>0.48738402359032801</v>
      </c>
      <c r="H79">
        <f>Table3[[#This Row],[aD '[m/s^2']]]+Table3[[#This Row],[Acceleration '[m/s^2']]]</f>
        <v>5.8279837015859606</v>
      </c>
      <c r="I79">
        <f>Table3[[#This Row],[v '[m/s']]]*b</f>
        <v>5.3405996779956322</v>
      </c>
      <c r="J79">
        <f>(Table3[[#This Row],[Acceleration '[m/s^2']]]+b*Table3[[#This Row],[v '[m/s']]])*Table3[[#This Row],[v '[m/s']]]</f>
        <v>85.260739939941573</v>
      </c>
    </row>
    <row r="80" spans="1:10" x14ac:dyDescent="0.25">
      <c r="A80">
        <f>(Table3[[#This Row],[Abs. time '[ms']]]-MIN(Table3[Abs. time '[ms']]))/1000</f>
        <v>31.2</v>
      </c>
      <c r="B80">
        <v>41427</v>
      </c>
      <c r="C80">
        <v>0</v>
      </c>
      <c r="D80">
        <v>0.75</v>
      </c>
      <c r="E80">
        <v>14.799674987792899</v>
      </c>
      <c r="F80">
        <v>90.049484252929602</v>
      </c>
      <c r="G80">
        <v>0.42904659043842602</v>
      </c>
      <c r="H80">
        <f>Table3[[#This Row],[aD '[m/s^2']]]+Table3[[#This Row],[Acceleration '[m/s^2']]]</f>
        <v>5.8317538267088098</v>
      </c>
      <c r="I80">
        <f>Table3[[#This Row],[v '[m/s']]]*b</f>
        <v>5.4027072362703841</v>
      </c>
      <c r="J80">
        <f>(Table3[[#This Row],[Acceleration '[m/s^2']]]+b*Table3[[#This Row],[v '[m/s']]])*Table3[[#This Row],[v '[m/s']]]</f>
        <v>86.308061244107904</v>
      </c>
    </row>
    <row r="81" spans="1:10" x14ac:dyDescent="0.25">
      <c r="A81">
        <f>(Table3[[#This Row],[Abs. time '[ms']]]-MIN(Table3[Abs. time '[ms']]))/1000</f>
        <v>31.6</v>
      </c>
      <c r="B81">
        <v>41827</v>
      </c>
      <c r="C81">
        <v>0</v>
      </c>
      <c r="D81">
        <v>0.75</v>
      </c>
      <c r="E81">
        <v>14.955358505249</v>
      </c>
      <c r="F81">
        <v>90.050498962402301</v>
      </c>
      <c r="G81">
        <v>0.390666382922221</v>
      </c>
      <c r="H81">
        <f>Table3[[#This Row],[aD '[m/s^2']]]+Table3[[#This Row],[Acceleration '[m/s^2']]]</f>
        <v>5.8502067906657533</v>
      </c>
      <c r="I81">
        <f>Table3[[#This Row],[v '[m/s']]]*b</f>
        <v>5.4595404077435328</v>
      </c>
      <c r="J81">
        <f>(Table3[[#This Row],[Acceleration '[m/s^2']]]+b*Table3[[#This Row],[v '[m/s']]])*Table3[[#This Row],[v '[m/s']]]</f>
        <v>87.491939884248538</v>
      </c>
    </row>
    <row r="82" spans="1:10" x14ac:dyDescent="0.25">
      <c r="A82">
        <f>(Table3[[#This Row],[Abs. time '[ms']]]-MIN(Table3[Abs. time '[ms']]))/1000</f>
        <v>32</v>
      </c>
      <c r="B82">
        <v>42227</v>
      </c>
      <c r="C82">
        <v>0</v>
      </c>
      <c r="D82">
        <v>0.75</v>
      </c>
      <c r="E82">
        <v>15.101534843444799</v>
      </c>
      <c r="F82">
        <v>90.051498413085895</v>
      </c>
      <c r="G82">
        <v>0.36588606395794698</v>
      </c>
      <c r="H82">
        <f>Table3[[#This Row],[aD '[m/s^2']]]+Table3[[#This Row],[Acceleration '[m/s^2']]]</f>
        <v>5.8787889922158394</v>
      </c>
      <c r="I82">
        <f>Table3[[#This Row],[v '[m/s']]]*b</f>
        <v>5.5129029282578923</v>
      </c>
      <c r="J82">
        <f>(Table3[[#This Row],[Acceleration '[m/s^2']]]+b*Table3[[#This Row],[v '[m/s']]])*Table3[[#This Row],[v '[m/s']]]</f>
        <v>88.778736803207238</v>
      </c>
    </row>
    <row r="83" spans="1:10" x14ac:dyDescent="0.25">
      <c r="A83">
        <f>(Table3[[#This Row],[Abs. time '[ms']]]-MIN(Table3[Abs. time '[ms']]))/1000</f>
        <v>32.4</v>
      </c>
      <c r="B83">
        <v>42627</v>
      </c>
      <c r="C83">
        <v>0</v>
      </c>
      <c r="D83">
        <v>0.75</v>
      </c>
      <c r="E83">
        <v>15.2411632537841</v>
      </c>
      <c r="F83">
        <v>90.052436828613196</v>
      </c>
      <c r="G83">
        <v>0.34917935027242297</v>
      </c>
      <c r="H83">
        <f>Table3[[#This Row],[aD '[m/s^2']]]+Table3[[#This Row],[Acceleration '[m/s^2']]]</f>
        <v>5.9130544399832718</v>
      </c>
      <c r="I83">
        <f>Table3[[#This Row],[v '[m/s']]]*b</f>
        <v>5.5638750897108489</v>
      </c>
      <c r="J83">
        <f>(Table3[[#This Row],[Acceleration '[m/s^2']]]+b*Table3[[#This Row],[v '[m/s']]])*Table3[[#This Row],[v '[m/s']]]</f>
        <v>90.121828048297957</v>
      </c>
    </row>
    <row r="84" spans="1:10" x14ac:dyDescent="0.25">
      <c r="A84">
        <f>(Table3[[#This Row],[Abs. time '[ms']]]-MIN(Table3[Abs. time '[ms']]))/1000</f>
        <v>32.799999999999997</v>
      </c>
      <c r="B84">
        <v>43027</v>
      </c>
      <c r="C84">
        <v>0</v>
      </c>
      <c r="D84">
        <v>0.75</v>
      </c>
      <c r="E84">
        <v>15.376044273376399</v>
      </c>
      <c r="F84">
        <v>90.053367614746094</v>
      </c>
      <c r="G84">
        <v>0.33722123859911102</v>
      </c>
      <c r="H84">
        <f>Table3[[#This Row],[aD '[m/s^2']]]+Table3[[#This Row],[Acceleration '[m/s^2']]]</f>
        <v>5.9503354272217877</v>
      </c>
      <c r="I84">
        <f>Table3[[#This Row],[v '[m/s']]]*b</f>
        <v>5.613114188622677</v>
      </c>
      <c r="J84">
        <f>(Table3[[#This Row],[Acceleration '[m/s^2']]]+b*Table3[[#This Row],[v '[m/s']]])*Table3[[#This Row],[v '[m/s']]]</f>
        <v>91.492620970402271</v>
      </c>
    </row>
    <row r="85" spans="1:10" x14ac:dyDescent="0.25">
      <c r="A85">
        <f>(Table3[[#This Row],[Abs. time '[ms']]]-MIN(Table3[Abs. time '[ms']]))/1000</f>
        <v>33.200000000000003</v>
      </c>
      <c r="B85">
        <v>43427</v>
      </c>
      <c r="C85">
        <v>0</v>
      </c>
      <c r="D85">
        <v>0.75</v>
      </c>
      <c r="E85">
        <v>15.5072765350341</v>
      </c>
      <c r="F85">
        <v>90.054252624511705</v>
      </c>
      <c r="G85">
        <v>0.328069915047211</v>
      </c>
      <c r="H85">
        <f>Table3[[#This Row],[aD '[m/s^2']]]+Table3[[#This Row],[Acceleration '[m/s^2']]]</f>
        <v>5.9890912023240812</v>
      </c>
      <c r="I85">
        <f>Table3[[#This Row],[v '[m/s']]]*b</f>
        <v>5.6610212872768706</v>
      </c>
      <c r="J85">
        <f>(Table3[[#This Row],[Acceleration '[m/s^2']]]+b*Table3[[#This Row],[v '[m/s']]])*Table3[[#This Row],[v '[m/s']]]</f>
        <v>92.874493467979391</v>
      </c>
    </row>
    <row r="86" spans="1:10" x14ac:dyDescent="0.25">
      <c r="A86">
        <f>(Table3[[#This Row],[Abs. time '[ms']]]-MIN(Table3[Abs. time '[ms']]))/1000</f>
        <v>33.6</v>
      </c>
      <c r="B86">
        <v>43827</v>
      </c>
      <c r="C86">
        <v>0</v>
      </c>
      <c r="D86">
        <v>0.75</v>
      </c>
      <c r="E86">
        <v>15.6355371475219</v>
      </c>
      <c r="F86">
        <v>90.055107116699205</v>
      </c>
      <c r="G86">
        <v>0.32065928848027397</v>
      </c>
      <c r="H86">
        <f>Table3[[#This Row],[aD '[m/s^2']]]+Table3[[#This Row],[Acceleration '[m/s^2']]]</f>
        <v>6.028502856637493</v>
      </c>
      <c r="I86">
        <f>Table3[[#This Row],[v '[m/s']]]*b</f>
        <v>5.7078435681572186</v>
      </c>
      <c r="J86">
        <f>(Table3[[#This Row],[Acceleration '[m/s^2']]]+b*Table3[[#This Row],[v '[m/s']]])*Table3[[#This Row],[v '[m/s']]]</f>
        <v>94.258880358897414</v>
      </c>
    </row>
    <row r="87" spans="1:10" x14ac:dyDescent="0.25">
      <c r="A87">
        <f>(Table3[[#This Row],[Abs. time '[ms']]]-MIN(Table3[Abs. time '[ms']]))/1000</f>
        <v>34</v>
      </c>
      <c r="B87">
        <v>44227</v>
      </c>
      <c r="C87">
        <v>0</v>
      </c>
      <c r="D87">
        <v>0.75</v>
      </c>
      <c r="E87">
        <v>15.761247634887599</v>
      </c>
      <c r="F87">
        <v>90.055969238281193</v>
      </c>
      <c r="G87">
        <v>0.31427746237077098</v>
      </c>
      <c r="H87">
        <f>Table3[[#This Row],[aD '[m/s^2']]]+Table3[[#This Row],[Acceleration '[m/s^2']]]</f>
        <v>6.0680123734342324</v>
      </c>
      <c r="I87">
        <f>Table3[[#This Row],[v '[m/s']]]*b</f>
        <v>5.7537349110634617</v>
      </c>
      <c r="J87">
        <f>(Table3[[#This Row],[Acceleration '[m/s^2']]]+b*Table3[[#This Row],[v '[m/s']]])*Table3[[#This Row],[v '[m/s']]]</f>
        <v>95.63944566925899</v>
      </c>
    </row>
    <row r="88" spans="1:10" x14ac:dyDescent="0.25">
      <c r="A88">
        <f>(Table3[[#This Row],[Abs. time '[ms']]]-MIN(Table3[Abs. time '[ms']]))/1000</f>
        <v>34.4</v>
      </c>
      <c r="B88">
        <v>44627</v>
      </c>
      <c r="C88">
        <v>0</v>
      </c>
      <c r="D88">
        <v>0.75</v>
      </c>
      <c r="E88">
        <v>15.884671211242599</v>
      </c>
      <c r="F88">
        <v>90.056869506835895</v>
      </c>
      <c r="G88">
        <v>0.30857440532446601</v>
      </c>
      <c r="H88">
        <f>Table3[[#This Row],[aD '[m/s^2']]]+Table3[[#This Row],[Acceleration '[m/s^2']]]</f>
        <v>6.1073658091588516</v>
      </c>
      <c r="I88">
        <f>Table3[[#This Row],[v '[m/s']]]*b</f>
        <v>5.798791403834386</v>
      </c>
      <c r="J88">
        <f>(Table3[[#This Row],[Acceleration '[m/s^2']]]+b*Table3[[#This Row],[v '[m/s']]])*Table3[[#This Row],[v '[m/s']]]</f>
        <v>97.01349784527298</v>
      </c>
    </row>
    <row r="89" spans="1:10" x14ac:dyDescent="0.25">
      <c r="A89">
        <f>(Table3[[#This Row],[Abs. time '[ms']]]-MIN(Table3[Abs. time '[ms']]))/1000</f>
        <v>34.799999999999997</v>
      </c>
      <c r="B89">
        <v>45027</v>
      </c>
      <c r="C89">
        <v>0</v>
      </c>
      <c r="D89">
        <v>0.75</v>
      </c>
      <c r="E89">
        <v>16.0059719085693</v>
      </c>
      <c r="F89">
        <v>90.057716369628906</v>
      </c>
      <c r="G89">
        <v>0.30326170691800702</v>
      </c>
      <c r="H89">
        <f>Table3[[#This Row],[aD '[m/s^2']]]+Table3[[#This Row],[Acceleration '[m/s^2']]]</f>
        <v>6.1463346342150471</v>
      </c>
      <c r="I89">
        <f>Table3[[#This Row],[v '[m/s']]]*b</f>
        <v>5.8430729272970403</v>
      </c>
      <c r="J89">
        <f>(Table3[[#This Row],[Acceleration '[m/s^2']]]+b*Table3[[#This Row],[v '[m/s']]])*Table3[[#This Row],[v '[m/s']]]</f>
        <v>98.378059495912609</v>
      </c>
    </row>
    <row r="90" spans="1:10" x14ac:dyDescent="0.25">
      <c r="A90">
        <f>(Table3[[#This Row],[Abs. time '[ms']]]-MIN(Table3[Abs. time '[ms']]))/1000</f>
        <v>35.200000000000003</v>
      </c>
      <c r="B90">
        <v>45427</v>
      </c>
      <c r="C90">
        <v>0</v>
      </c>
      <c r="D90">
        <v>0.75</v>
      </c>
      <c r="E90">
        <v>16.125278472900298</v>
      </c>
      <c r="F90">
        <v>90.058570861816406</v>
      </c>
      <c r="G90">
        <v>0.298272522665327</v>
      </c>
      <c r="H90">
        <f>Table3[[#This Row],[aD '[m/s^2']]]+Table3[[#This Row],[Acceleration '[m/s^2']]]</f>
        <v>6.1848990036030589</v>
      </c>
      <c r="I90">
        <f>Table3[[#This Row],[v '[m/s']]]*b</f>
        <v>5.886626480937732</v>
      </c>
      <c r="J90">
        <f>(Table3[[#This Row],[Acceleration '[m/s^2']]]+b*Table3[[#This Row],[v '[m/s']]])*Table3[[#This Row],[v '[m/s']]]</f>
        <v>99.733218759862908</v>
      </c>
    </row>
    <row r="91" spans="1:10" x14ac:dyDescent="0.25">
      <c r="A91">
        <f>(Table3[[#This Row],[Abs. time '[ms']]]-MIN(Table3[Abs. time '[ms']]))/1000</f>
        <v>35.6</v>
      </c>
      <c r="B91">
        <v>45827</v>
      </c>
      <c r="C91">
        <v>0</v>
      </c>
      <c r="D91">
        <v>0.75</v>
      </c>
      <c r="E91">
        <v>16.2426662445068</v>
      </c>
      <c r="F91">
        <v>90.059486389160099</v>
      </c>
      <c r="G91">
        <v>0.29349073548564603</v>
      </c>
      <c r="H91">
        <f>Table3[[#This Row],[aD '[m/s^2']]]+Table3[[#This Row],[Acceleration '[m/s^2']]]</f>
        <v>6.2229703036453081</v>
      </c>
      <c r="I91">
        <f>Table3[[#This Row],[v '[m/s']]]*b</f>
        <v>5.9294795681596622</v>
      </c>
      <c r="J91">
        <f>(Table3[[#This Row],[Acceleration '[m/s^2']]]+b*Table3[[#This Row],[v '[m/s']]])*Table3[[#This Row],[v '[m/s']]]</f>
        <v>101.07762969158789</v>
      </c>
    </row>
    <row r="92" spans="1:10" x14ac:dyDescent="0.25">
      <c r="A92">
        <f>(Table3[[#This Row],[Abs. time '[ms']]]-MIN(Table3[Abs. time '[ms']]))/1000</f>
        <v>36</v>
      </c>
      <c r="B92">
        <v>46227</v>
      </c>
      <c r="C92">
        <v>0</v>
      </c>
      <c r="D92">
        <v>0.75</v>
      </c>
      <c r="E92">
        <v>16.358190536498999</v>
      </c>
      <c r="F92">
        <v>90.060302734375</v>
      </c>
      <c r="G92">
        <v>0.288812222120857</v>
      </c>
      <c r="H92">
        <f>Table3[[#This Row],[aD '[m/s^2']]]+Table3[[#This Row],[Acceleration '[m/s^2']]]</f>
        <v>6.2604646034555431</v>
      </c>
      <c r="I92">
        <f>Table3[[#This Row],[v '[m/s']]]*b</f>
        <v>5.9716523813346862</v>
      </c>
      <c r="J92">
        <f>(Table3[[#This Row],[Acceleration '[m/s^2']]]+b*Table3[[#This Row],[v '[m/s']]])*Table3[[#This Row],[v '[m/s']]]</f>
        <v>102.40987283033343</v>
      </c>
    </row>
    <row r="93" spans="1:10" x14ac:dyDescent="0.25">
      <c r="A93">
        <f>(Table3[[#This Row],[Abs. time '[ms']]]-MIN(Table3[Abs. time '[ms']]))/1000</f>
        <v>36.4</v>
      </c>
      <c r="B93">
        <v>46627</v>
      </c>
      <c r="C93">
        <v>0</v>
      </c>
      <c r="D93">
        <v>0.75</v>
      </c>
      <c r="E93">
        <v>16.471904754638601</v>
      </c>
      <c r="F93">
        <v>90.0611572265625</v>
      </c>
      <c r="G93">
        <v>0.284298843399997</v>
      </c>
      <c r="H93">
        <f>Table3[[#This Row],[aD '[m/s^2']]]+Table3[[#This Row],[Acceleration '[m/s^2']]]</f>
        <v>6.2974632599460234</v>
      </c>
      <c r="I93">
        <f>Table3[[#This Row],[v '[m/s']]]*b</f>
        <v>6.0131644165460267</v>
      </c>
      <c r="J93">
        <f>(Table3[[#This Row],[Acceleration '[m/s^2']]]+b*Table3[[#This Row],[v '[m/s']]])*Table3[[#This Row],[v '[m/s']]]</f>
        <v>103.73121501366681</v>
      </c>
    </row>
    <row r="94" spans="1:10" x14ac:dyDescent="0.25">
      <c r="A94">
        <f>(Table3[[#This Row],[Abs. time '[ms']]]-MIN(Table3[Abs. time '[ms']]))/1000</f>
        <v>36.799999999999997</v>
      </c>
      <c r="B94">
        <v>47027</v>
      </c>
      <c r="C94">
        <v>0</v>
      </c>
      <c r="D94">
        <v>0.75</v>
      </c>
      <c r="E94">
        <v>16.583845138549801</v>
      </c>
      <c r="F94">
        <v>90.062019348144503</v>
      </c>
      <c r="G94">
        <v>0.27986771778270703</v>
      </c>
      <c r="H94">
        <f>Table3[[#This Row],[aD '[m/s^2']]]+Table3[[#This Row],[Acceleration '[m/s^2']]]</f>
        <v>6.3338966210615011</v>
      </c>
      <c r="I94">
        <f>Table3[[#This Row],[v '[m/s']]]*b</f>
        <v>6.0540289032787937</v>
      </c>
      <c r="J94">
        <f>(Table3[[#This Row],[Acceleration '[m/s^2']]]+b*Table3[[#This Row],[v '[m/s']]])*Table3[[#This Row],[v '[m/s']]]</f>
        <v>105.04036068726779</v>
      </c>
    </row>
    <row r="95" spans="1:10" x14ac:dyDescent="0.25">
      <c r="A95">
        <f>(Table3[[#This Row],[Abs. time '[ms']]]-MIN(Table3[Abs. time '[ms']]))/1000</f>
        <v>37.200000000000003</v>
      </c>
      <c r="B95">
        <v>47427</v>
      </c>
      <c r="C95">
        <v>0</v>
      </c>
      <c r="D95">
        <v>0.75</v>
      </c>
      <c r="E95">
        <v>16.694047927856399</v>
      </c>
      <c r="F95">
        <v>90.062873840332003</v>
      </c>
      <c r="G95">
        <v>0.275512988277336</v>
      </c>
      <c r="H95">
        <f>Table3[[#This Row],[aD '[m/s^2']]]+Table3[[#This Row],[Acceleration '[m/s^2']]]</f>
        <v>6.3697720592952889</v>
      </c>
      <c r="I95">
        <f>Table3[[#This Row],[v '[m/s']]]*b</f>
        <v>6.0942590710179525</v>
      </c>
      <c r="J95">
        <f>(Table3[[#This Row],[Acceleration '[m/s^2']]]+b*Table3[[#This Row],[v '[m/s']]])*Table3[[#This Row],[v '[m/s']]]</f>
        <v>106.33728004739611</v>
      </c>
    </row>
    <row r="96" spans="1:10" x14ac:dyDescent="0.25">
      <c r="A96">
        <f>(Table3[[#This Row],[Abs. time '[ms']]]-MIN(Table3[Abs. time '[ms']]))/1000</f>
        <v>37.6</v>
      </c>
      <c r="B96">
        <v>47827</v>
      </c>
      <c r="C96">
        <v>0</v>
      </c>
      <c r="D96">
        <v>0.75</v>
      </c>
      <c r="E96">
        <v>16.802543640136701</v>
      </c>
      <c r="F96">
        <v>90.063705444335895</v>
      </c>
      <c r="G96">
        <v>0.27125264317693698</v>
      </c>
      <c r="H96">
        <f>Table3[[#This Row],[aD '[m/s^2']]]+Table3[[#This Row],[Acceleration '[m/s^2']]]</f>
        <v>6.4051187035594923</v>
      </c>
      <c r="I96">
        <f>Table3[[#This Row],[v '[m/s']]]*b</f>
        <v>6.1338660603825552</v>
      </c>
      <c r="J96">
        <f>(Table3[[#This Row],[Acceleration '[m/s^2']]]+b*Table3[[#This Row],[v '[m/s']]])*Table3[[#This Row],[v '[m/s']]]</f>
        <v>107.62228653681417</v>
      </c>
    </row>
    <row r="97" spans="1:10" x14ac:dyDescent="0.25">
      <c r="A97">
        <f>(Table3[[#This Row],[Abs. time '[ms']]]-MIN(Table3[Abs. time '[ms']]))/1000</f>
        <v>38</v>
      </c>
      <c r="B97">
        <v>48227</v>
      </c>
      <c r="C97">
        <v>0</v>
      </c>
      <c r="D97">
        <v>0.75</v>
      </c>
      <c r="E97">
        <v>16.909353256225501</v>
      </c>
      <c r="F97">
        <v>90.064491271972599</v>
      </c>
      <c r="G97">
        <v>0.26703508826139999</v>
      </c>
      <c r="H97">
        <f>Table3[[#This Row],[aD '[m/s^2']]]+Table3[[#This Row],[Acceleration '[m/s^2']]]</f>
        <v>6.4398926188094956</v>
      </c>
      <c r="I97">
        <f>Table3[[#This Row],[v '[m/s']]]*b</f>
        <v>6.1728575305480957</v>
      </c>
      <c r="J97">
        <f>(Table3[[#This Row],[Acceleration '[m/s^2']]]+b*Table3[[#This Row],[v '[m/s']]])*Table3[[#This Row],[v '[m/s']]]</f>
        <v>108.89441922360891</v>
      </c>
    </row>
    <row r="98" spans="1:10" x14ac:dyDescent="0.25">
      <c r="A98">
        <f>(Table3[[#This Row],[Abs. time '[ms']]]-MIN(Table3[Abs. time '[ms']]))/1000</f>
        <v>38.4</v>
      </c>
      <c r="B98">
        <v>48627</v>
      </c>
      <c r="C98">
        <v>0</v>
      </c>
      <c r="D98">
        <v>0.75</v>
      </c>
      <c r="E98">
        <v>17.014520645141602</v>
      </c>
      <c r="F98">
        <v>90.065292358398395</v>
      </c>
      <c r="G98">
        <v>0.26291848445212601</v>
      </c>
      <c r="H98">
        <f>Table3[[#This Row],[aD '[m/s^2']]]+Table3[[#This Row],[Acceleration '[m/s^2']]]</f>
        <v>6.4741679806065839</v>
      </c>
      <c r="I98">
        <f>Table3[[#This Row],[v '[m/s']]]*b</f>
        <v>6.2112494961544575</v>
      </c>
      <c r="J98">
        <f>(Table3[[#This Row],[Acceleration '[m/s^2']]]+b*Table3[[#This Row],[v '[m/s']]])*Table3[[#This Row],[v '[m/s']]]</f>
        <v>110.15486476614544</v>
      </c>
    </row>
    <row r="99" spans="1:10" x14ac:dyDescent="0.25">
      <c r="A99">
        <f>(Table3[[#This Row],[Abs. time '[ms']]]-MIN(Table3[Abs. time '[ms']]))/1000</f>
        <v>38.799999999999997</v>
      </c>
      <c r="B99">
        <v>49027</v>
      </c>
      <c r="C99">
        <v>0</v>
      </c>
      <c r="D99">
        <v>0.75</v>
      </c>
      <c r="E99">
        <v>17.118062973022401</v>
      </c>
      <c r="F99">
        <v>90.066116333007798</v>
      </c>
      <c r="G99">
        <v>0.25887499082006499</v>
      </c>
      <c r="H99">
        <f>Table3[[#This Row],[aD '[m/s^2']]]+Table3[[#This Row],[Acceleration '[m/s^2']]]</f>
        <v>6.507923214619777</v>
      </c>
      <c r="I99">
        <f>Table3[[#This Row],[v '[m/s']]]*b</f>
        <v>6.2490482237997123</v>
      </c>
      <c r="J99">
        <f>(Table3[[#This Row],[Acceleration '[m/s^2']]]+b*Table3[[#This Row],[v '[m/s']]])*Table3[[#This Row],[v '[m/s']]]</f>
        <v>111.40303941145572</v>
      </c>
    </row>
    <row r="100" spans="1:10" x14ac:dyDescent="0.25">
      <c r="A100">
        <f>(Table3[[#This Row],[Abs. time '[ms']]]-MIN(Table3[Abs. time '[ms']]))/1000</f>
        <v>39.200000000000003</v>
      </c>
      <c r="B100">
        <v>49427</v>
      </c>
      <c r="C100">
        <v>0</v>
      </c>
      <c r="D100">
        <v>0.75</v>
      </c>
      <c r="E100">
        <v>17.220005035400298</v>
      </c>
      <c r="F100">
        <v>90.066932678222599</v>
      </c>
      <c r="G100">
        <v>0.25487112327320699</v>
      </c>
      <c r="H100">
        <f>Table3[[#This Row],[aD '[m/s^2']]]+Table3[[#This Row],[Acceleration '[m/s^2']]]</f>
        <v>6.5411338885100578</v>
      </c>
      <c r="I100">
        <f>Table3[[#This Row],[v '[m/s']]]*b</f>
        <v>6.2862627652368506</v>
      </c>
      <c r="J100">
        <f>(Table3[[#This Row],[Acceleration '[m/s^2']]]+b*Table3[[#This Row],[v '[m/s']]])*Table3[[#This Row],[v '[m/s']]]</f>
        <v>112.63835849737073</v>
      </c>
    </row>
    <row r="101" spans="1:10" x14ac:dyDescent="0.25">
      <c r="A101">
        <f>(Table3[[#This Row],[Abs. time '[ms']]]-MIN(Table3[Abs. time '[ms']]))/1000</f>
        <v>39.6</v>
      </c>
      <c r="B101">
        <v>49827</v>
      </c>
      <c r="C101">
        <v>0</v>
      </c>
      <c r="D101">
        <v>0.75</v>
      </c>
      <c r="E101">
        <v>17.320371627807599</v>
      </c>
      <c r="F101">
        <v>90.067733764648395</v>
      </c>
      <c r="G101">
        <v>0.25091916121799401</v>
      </c>
      <c r="H101">
        <f>Table3[[#This Row],[aD '[m/s^2']]]+Table3[[#This Row],[Acceleration '[m/s^2']]]</f>
        <v>6.5738213334368218</v>
      </c>
      <c r="I101">
        <f>Table3[[#This Row],[v '[m/s']]]*b</f>
        <v>6.3229021722188277</v>
      </c>
      <c r="J101">
        <f>(Table3[[#This Row],[Acceleration '[m/s^2']]]+b*Table3[[#This Row],[v '[m/s']]])*Table3[[#This Row],[v '[m/s']]]</f>
        <v>113.86102850993545</v>
      </c>
    </row>
    <row r="102" spans="1:10" x14ac:dyDescent="0.25">
      <c r="A102">
        <f>(Table3[[#This Row],[Abs. time '[ms']]]-MIN(Table3[Abs. time '[ms']]))/1000</f>
        <v>40</v>
      </c>
      <c r="B102">
        <v>50227</v>
      </c>
      <c r="C102">
        <v>0</v>
      </c>
      <c r="D102">
        <v>0.75</v>
      </c>
      <c r="E102">
        <v>17.419189453125</v>
      </c>
      <c r="F102">
        <v>90.068534851074205</v>
      </c>
      <c r="G102">
        <v>0.24705266997285699</v>
      </c>
      <c r="H102">
        <f>Table3[[#This Row],[aD '[m/s^2']]]+Table3[[#This Row],[Acceleration '[m/s^2']]]</f>
        <v>6.6060288627600539</v>
      </c>
      <c r="I102">
        <f>Table3[[#This Row],[v '[m/s']]]*b</f>
        <v>6.3589761927871971</v>
      </c>
      <c r="J102">
        <f>(Table3[[#This Row],[Acceleration '[m/s^2']]]+b*Table3[[#This Row],[v '[m/s']]])*Table3[[#This Row],[v '[m/s']]]</f>
        <v>115.07166829322927</v>
      </c>
    </row>
    <row r="103" spans="1:10" x14ac:dyDescent="0.25">
      <c r="A103">
        <f>(Table3[[#This Row],[Abs. time '[ms']]]-MIN(Table3[Abs. time '[ms']]))/1000</f>
        <v>40.399000000000001</v>
      </c>
      <c r="B103">
        <v>50626</v>
      </c>
      <c r="C103">
        <v>0</v>
      </c>
      <c r="D103">
        <v>0.75</v>
      </c>
      <c r="E103">
        <v>17.516485214233398</v>
      </c>
      <c r="F103">
        <v>90.069374084472599</v>
      </c>
      <c r="G103">
        <v>0.24365707002606499</v>
      </c>
      <c r="H103">
        <f>Table3[[#This Row],[aD '[m/s^2']]]+Table3[[#This Row],[Acceleration '[m/s^2']]]</f>
        <v>6.6381516450096516</v>
      </c>
      <c r="I103">
        <f>Table3[[#This Row],[v '[m/s']]]*b</f>
        <v>6.3944945749835869</v>
      </c>
      <c r="J103">
        <f>(Table3[[#This Row],[Acceleration '[m/s^2']]]+b*Table3[[#This Row],[v '[m/s']]])*Table3[[#This Row],[v '[m/s']]]</f>
        <v>116.27708513965068</v>
      </c>
    </row>
    <row r="104" spans="1:10" x14ac:dyDescent="0.25">
      <c r="A104">
        <f>(Table3[[#This Row],[Abs. time '[ms']]]-MIN(Table3[Abs. time '[ms']]))/1000</f>
        <v>40.798999999999999</v>
      </c>
      <c r="B104">
        <v>51026</v>
      </c>
      <c r="C104">
        <v>0</v>
      </c>
      <c r="D104">
        <v>0.75</v>
      </c>
      <c r="E104">
        <v>17.612281799316399</v>
      </c>
      <c r="F104">
        <v>90.070167541503906</v>
      </c>
      <c r="G104">
        <v>0.23950585669583699</v>
      </c>
      <c r="H104">
        <f>Table3[[#This Row],[aD '[m/s^2']]]+Table3[[#This Row],[Acceleration '[m/s^2']]]</f>
        <v>6.6689715309680784</v>
      </c>
      <c r="I104">
        <f>Table3[[#This Row],[v '[m/s']]]*b</f>
        <v>6.4294656742722411</v>
      </c>
      <c r="J104">
        <f>(Table3[[#This Row],[Acceleration '[m/s^2']]]+b*Table3[[#This Row],[v '[m/s']]])*Table3[[#This Row],[v '[m/s']]]</f>
        <v>117.45580591502831</v>
      </c>
    </row>
    <row r="105" spans="1:10" x14ac:dyDescent="0.25">
      <c r="A105">
        <f>(Table3[[#This Row],[Abs. time '[ms']]]-MIN(Table3[Abs. time '[ms']]))/1000</f>
        <v>41.198999999999998</v>
      </c>
      <c r="B105">
        <v>51426</v>
      </c>
      <c r="C105">
        <v>0</v>
      </c>
      <c r="D105">
        <v>0.75</v>
      </c>
      <c r="E105">
        <v>17.706598281860298</v>
      </c>
      <c r="F105">
        <v>90.070976257324205</v>
      </c>
      <c r="G105">
        <v>0.235794994846905</v>
      </c>
      <c r="H105">
        <f>Table3[[#This Row],[aD '[m/s^2']]]+Table3[[#This Row],[Acceleration '[m/s^2']]]</f>
        <v>6.6996914483869192</v>
      </c>
      <c r="I105">
        <f>Table3[[#This Row],[v '[m/s']]]*b</f>
        <v>6.4638964535400145</v>
      </c>
      <c r="J105">
        <f>(Table3[[#This Row],[Acceleration '[m/s^2']]]+b*Table3[[#This Row],[v '[m/s']]])*Table3[[#This Row],[v '[m/s']]]</f>
        <v>118.62874508900195</v>
      </c>
    </row>
    <row r="106" spans="1:10" x14ac:dyDescent="0.25">
      <c r="A106">
        <f>(Table3[[#This Row],[Abs. time '[ms']]]-MIN(Table3[Abs. time '[ms']]))/1000</f>
        <v>41.594999999999999</v>
      </c>
      <c r="B106">
        <v>51822</v>
      </c>
      <c r="C106">
        <v>0</v>
      </c>
      <c r="D106">
        <v>0.75</v>
      </c>
      <c r="E106">
        <v>17.799465179443299</v>
      </c>
      <c r="F106">
        <v>90.071815490722599</v>
      </c>
      <c r="G106">
        <v>0.23461979512022599</v>
      </c>
      <c r="H106">
        <f>Table3[[#This Row],[aD '[m/s^2']]]+Table3[[#This Row],[Acceleration '[m/s^2']]]</f>
        <v>6.7324178485261497</v>
      </c>
      <c r="I106">
        <f>Table3[[#This Row],[v '[m/s']]]*b</f>
        <v>6.4977980534059236</v>
      </c>
      <c r="J106">
        <f>(Table3[[#This Row],[Acceleration '[m/s^2']]]+b*Table3[[#This Row],[v '[m/s']]])*Table3[[#This Row],[v '[m/s']]]</f>
        <v>119.83343706830377</v>
      </c>
    </row>
    <row r="107" spans="1:10" x14ac:dyDescent="0.25">
      <c r="A107">
        <f>(Table3[[#This Row],[Abs. time '[ms']]]-MIN(Table3[Abs. time '[ms']]))/1000</f>
        <v>41.988999999999997</v>
      </c>
      <c r="B107">
        <v>52216</v>
      </c>
      <c r="C107">
        <v>0</v>
      </c>
      <c r="D107">
        <v>0.75</v>
      </c>
      <c r="E107">
        <v>17.890895843505799</v>
      </c>
      <c r="F107">
        <v>90.072578430175696</v>
      </c>
      <c r="G107">
        <v>0.232158807387397</v>
      </c>
      <c r="H107">
        <f>Table3[[#This Row],[aD '[m/s^2']]]+Table3[[#This Row],[Acceleration '[m/s^2']]]</f>
        <v>6.7633341552781605</v>
      </c>
      <c r="I107">
        <f>Table3[[#This Row],[v '[m/s']]]*b</f>
        <v>6.5311753478907635</v>
      </c>
      <c r="J107">
        <f>(Table3[[#This Row],[Acceleration '[m/s^2']]]+b*Table3[[#This Row],[v '[m/s']]])*Table3[[#This Row],[v '[m/s']]]</f>
        <v>121.00210692690685</v>
      </c>
    </row>
    <row r="108" spans="1:10" x14ac:dyDescent="0.25">
      <c r="A108">
        <f>(Table3[[#This Row],[Abs. time '[ms']]]-MIN(Table3[Abs. time '[ms']]))/1000</f>
        <v>42.389000000000003</v>
      </c>
      <c r="B108">
        <v>52616</v>
      </c>
      <c r="C108">
        <v>0</v>
      </c>
      <c r="D108">
        <v>0.75</v>
      </c>
      <c r="E108">
        <v>17.9809169769287</v>
      </c>
      <c r="F108">
        <v>90.0733642578125</v>
      </c>
      <c r="G108">
        <v>0.22506824192875999</v>
      </c>
      <c r="H108">
        <f>Table3[[#This Row],[aD '[m/s^2']]]+Table3[[#This Row],[Acceleration '[m/s^2']]]</f>
        <v>6.7891063269649221</v>
      </c>
      <c r="I108">
        <f>Table3[[#This Row],[v '[m/s']]]*b</f>
        <v>6.5640380850361622</v>
      </c>
      <c r="J108">
        <f>(Table3[[#This Row],[Acceleration '[m/s^2']]]+b*Table3[[#This Row],[v '[m/s']]])*Table3[[#This Row],[v '[m/s']]]</f>
        <v>122.07435721269762</v>
      </c>
    </row>
    <row r="109" spans="1:10" x14ac:dyDescent="0.25">
      <c r="A109">
        <f>(Table3[[#This Row],[Abs. time '[ms']]]-MIN(Table3[Abs. time '[ms']]))/1000</f>
        <v>42.789000000000001</v>
      </c>
      <c r="B109">
        <v>53016</v>
      </c>
      <c r="C109">
        <v>0</v>
      </c>
      <c r="D109">
        <v>0.75</v>
      </c>
      <c r="E109">
        <v>18.069551467895501</v>
      </c>
      <c r="F109">
        <v>90.074127197265597</v>
      </c>
      <c r="G109">
        <v>0.22159238502220899</v>
      </c>
      <c r="H109">
        <f>Table3[[#This Row],[aD '[m/s^2']]]+Table3[[#This Row],[Acceleration '[m/s^2']]]</f>
        <v>6.8179870053285345</v>
      </c>
      <c r="I109">
        <f>Table3[[#This Row],[v '[m/s']]]*b</f>
        <v>6.5963946203063255</v>
      </c>
      <c r="J109">
        <f>(Table3[[#This Row],[Acceleration '[m/s^2']]]+b*Table3[[#This Row],[v '[m/s']]])*Table3[[#This Row],[v '[m/s']]]</f>
        <v>123.19796710022668</v>
      </c>
    </row>
    <row r="110" spans="1:10" x14ac:dyDescent="0.25">
      <c r="A110">
        <f>(Table3[[#This Row],[Abs. time '[ms']]]-MIN(Table3[Abs. time '[ms']]))/1000</f>
        <v>43.189</v>
      </c>
      <c r="B110">
        <v>53416</v>
      </c>
      <c r="C110">
        <v>0</v>
      </c>
      <c r="D110">
        <v>0.75</v>
      </c>
      <c r="E110">
        <v>18.156826019287099</v>
      </c>
      <c r="F110">
        <v>90.074867248535099</v>
      </c>
      <c r="G110">
        <v>0.21819272988232599</v>
      </c>
      <c r="H110">
        <f>Table3[[#This Row],[aD '[m/s^2']]]+Table3[[#This Row],[Acceleration '[m/s^2']]]</f>
        <v>6.8464474316252071</v>
      </c>
      <c r="I110">
        <f>Table3[[#This Row],[v '[m/s']]]*b</f>
        <v>6.6282547017428808</v>
      </c>
      <c r="J110">
        <f>(Table3[[#This Row],[Acceleration '[m/s^2']]]+b*Table3[[#This Row],[v '[m/s']]])*Table3[[#This Row],[v '[m/s']]]</f>
        <v>124.30975486621389</v>
      </c>
    </row>
    <row r="111" spans="1:10" x14ac:dyDescent="0.25">
      <c r="A111">
        <f>(Table3[[#This Row],[Abs. time '[ms']]]-MIN(Table3[Abs. time '[ms']]))/1000</f>
        <v>43.582999999999998</v>
      </c>
      <c r="B111">
        <v>53810</v>
      </c>
      <c r="C111">
        <v>0</v>
      </c>
      <c r="D111">
        <v>0.75</v>
      </c>
      <c r="E111">
        <v>18.242753982543899</v>
      </c>
      <c r="F111">
        <v>90.075653076171804</v>
      </c>
      <c r="G111">
        <v>0.21811442834723299</v>
      </c>
      <c r="H111">
        <f>Table3[[#This Row],[aD '[m/s^2']]]+Table3[[#This Row],[Acceleration '[m/s^2']]]</f>
        <v>6.8777376317138597</v>
      </c>
      <c r="I111">
        <f>Table3[[#This Row],[v '[m/s']]]*b</f>
        <v>6.6596232033666265</v>
      </c>
      <c r="J111">
        <f>(Table3[[#This Row],[Acceleration '[m/s^2']]]+b*Table3[[#This Row],[v '[m/s']]])*Table3[[#This Row],[v '[m/s']]]</f>
        <v>125.46887557184006</v>
      </c>
    </row>
    <row r="112" spans="1:10" x14ac:dyDescent="0.25">
      <c r="A112">
        <f>(Table3[[#This Row],[Abs. time '[ms']]]-MIN(Table3[Abs. time '[ms']]))/1000</f>
        <v>43.982999999999997</v>
      </c>
      <c r="B112">
        <v>54210</v>
      </c>
      <c r="C112">
        <v>0</v>
      </c>
      <c r="D112">
        <v>0.75</v>
      </c>
      <c r="E112">
        <v>18.327354431152301</v>
      </c>
      <c r="F112">
        <v>90.076423645019503</v>
      </c>
      <c r="G112">
        <v>0.211512565130693</v>
      </c>
      <c r="H112">
        <f>Table3[[#This Row],[aD '[m/s^2']]]+Table3[[#This Row],[Acceleration '[m/s^2']]]</f>
        <v>6.9020196531951488</v>
      </c>
      <c r="I112">
        <f>Table3[[#This Row],[v '[m/s']]]*b</f>
        <v>6.6905070880644555</v>
      </c>
      <c r="J112">
        <f>(Table3[[#This Row],[Acceleration '[m/s^2']]]+b*Table3[[#This Row],[v '[m/s']]])*Table3[[#This Row],[v '[m/s']]]</f>
        <v>126.49576047488638</v>
      </c>
    </row>
    <row r="113" spans="1:10" x14ac:dyDescent="0.25">
      <c r="A113">
        <f>(Table3[[#This Row],[Abs. time '[ms']]]-MIN(Table3[Abs. time '[ms']]))/1000</f>
        <v>44.383000000000003</v>
      </c>
      <c r="B113">
        <v>54610</v>
      </c>
      <c r="C113">
        <v>0</v>
      </c>
      <c r="D113">
        <v>0.75</v>
      </c>
      <c r="E113">
        <v>18.410655975341701</v>
      </c>
      <c r="F113">
        <v>90.0771484375</v>
      </c>
      <c r="G113">
        <v>0.20826248349111701</v>
      </c>
      <c r="H113">
        <f>Table3[[#This Row],[aD '[m/s^2']]]+Table3[[#This Row],[Acceleration '[m/s^2']]]</f>
        <v>6.9291792836577493</v>
      </c>
      <c r="I113">
        <f>Table3[[#This Row],[v '[m/s']]]*b</f>
        <v>6.7209168001666324</v>
      </c>
      <c r="J113">
        <f>(Table3[[#This Row],[Acceleration '[m/s^2']]]+b*Table3[[#This Row],[v '[m/s']]])*Table3[[#This Row],[v '[m/s']]]</f>
        <v>127.57073598288747</v>
      </c>
    </row>
    <row r="114" spans="1:10" x14ac:dyDescent="0.25">
      <c r="A114">
        <f>(Table3[[#This Row],[Abs. time '[ms']]]-MIN(Table3[Abs. time '[ms']]))/1000</f>
        <v>44.783000000000001</v>
      </c>
      <c r="B114">
        <v>55010</v>
      </c>
      <c r="C114">
        <v>0</v>
      </c>
      <c r="D114">
        <v>0.75</v>
      </c>
      <c r="E114">
        <v>18.4926738739013</v>
      </c>
      <c r="F114">
        <v>90.077919006347599</v>
      </c>
      <c r="G114">
        <v>0.20505216034385301</v>
      </c>
      <c r="H114">
        <f>Table3[[#This Row],[aD '[m/s^2']]]+Table3[[#This Row],[Acceleration '[m/s^2']]]</f>
        <v>6.9559100703265537</v>
      </c>
      <c r="I114">
        <f>Table3[[#This Row],[v '[m/s']]]*b</f>
        <v>6.7508579099827006</v>
      </c>
      <c r="J114">
        <f>(Table3[[#This Row],[Acceleration '[m/s^2']]]+b*Table3[[#This Row],[v '[m/s']]])*Table3[[#This Row],[v '[m/s']]]</f>
        <v>128.6333764267348</v>
      </c>
    </row>
    <row r="115" spans="1:10" x14ac:dyDescent="0.25">
      <c r="A115">
        <f>(Table3[[#This Row],[Abs. time '[ms']]]-MIN(Table3[Abs. time '[ms']]))/1000</f>
        <v>45.183</v>
      </c>
      <c r="B115">
        <v>55410</v>
      </c>
      <c r="C115">
        <v>0</v>
      </c>
      <c r="D115">
        <v>0.75</v>
      </c>
      <c r="E115">
        <v>18.5734252929687</v>
      </c>
      <c r="F115">
        <v>90.078659057617102</v>
      </c>
      <c r="G115">
        <v>0.201890606046114</v>
      </c>
      <c r="H115">
        <f>Table3[[#This Row],[aD '[m/s^2']]]+Table3[[#This Row],[Acceleration '[m/s^2']]]</f>
        <v>6.9822272901569225</v>
      </c>
      <c r="I115">
        <f>Table3[[#This Row],[v '[m/s']]]*b</f>
        <v>6.7803366841108081</v>
      </c>
      <c r="J115">
        <f>(Table3[[#This Row],[Acceleration '[m/s^2']]]+b*Table3[[#This Row],[v '[m/s']]])*Table3[[#This Row],[v '[m/s']]]</f>
        <v>129.6838769522569</v>
      </c>
    </row>
    <row r="116" spans="1:10" x14ac:dyDescent="0.25">
      <c r="A116">
        <f>(Table3[[#This Row],[Abs. time '[ms']]]-MIN(Table3[Abs. time '[ms']]))/1000</f>
        <v>45.582999999999998</v>
      </c>
      <c r="B116">
        <v>55810</v>
      </c>
      <c r="C116">
        <v>0</v>
      </c>
      <c r="D116">
        <v>0.75</v>
      </c>
      <c r="E116">
        <v>18.652938842773398</v>
      </c>
      <c r="F116">
        <v>90.079421997070298</v>
      </c>
      <c r="G116">
        <v>0.198787092630485</v>
      </c>
      <c r="H116">
        <f>Table3[[#This Row],[aD '[m/s^2']]]+Table3[[#This Row],[Acceleration '[m/s^2']]]</f>
        <v>7.0081506595117409</v>
      </c>
      <c r="I116">
        <f>Table3[[#This Row],[v '[m/s']]]*b</f>
        <v>6.809363566881256</v>
      </c>
      <c r="J116">
        <f>(Table3[[#This Row],[Acceleration '[m/s^2']]]+b*Table3[[#This Row],[v '[m/s']]])*Table3[[#This Row],[v '[m/s']]]</f>
        <v>130.72260565281456</v>
      </c>
    </row>
    <row r="117" spans="1:10" x14ac:dyDescent="0.25">
      <c r="A117">
        <f>(Table3[[#This Row],[Abs. time '[ms']]]-MIN(Table3[Abs. time '[ms']]))/1000</f>
        <v>45.982999999999997</v>
      </c>
      <c r="B117">
        <v>56210</v>
      </c>
      <c r="C117">
        <v>0</v>
      </c>
      <c r="D117">
        <v>0.75</v>
      </c>
      <c r="E117">
        <v>18.731222152709901</v>
      </c>
      <c r="F117">
        <v>90.080154418945298</v>
      </c>
      <c r="G117">
        <v>0.195726189023992</v>
      </c>
      <c r="H117">
        <f>Table3[[#This Row],[aD '[m/s^2']]]+Table3[[#This Row],[Acceleration '[m/s^2']]]</f>
        <v>7.0336675324727729</v>
      </c>
      <c r="I117">
        <f>Table3[[#This Row],[v '[m/s']]]*b</f>
        <v>6.8379413434487812</v>
      </c>
      <c r="J117">
        <f>(Table3[[#This Row],[Acceleration '[m/s^2']]]+b*Table3[[#This Row],[v '[m/s']]])*Table3[[#This Row],[v '[m/s']]]</f>
        <v>131.7491890990504</v>
      </c>
    </row>
    <row r="118" spans="1:10" x14ac:dyDescent="0.25">
      <c r="A118">
        <f>(Table3[[#This Row],[Abs. time '[ms']]]-MIN(Table3[Abs. time '[ms']]))/1000</f>
        <v>46.383000000000003</v>
      </c>
      <c r="B118">
        <v>56610</v>
      </c>
      <c r="C118">
        <v>0</v>
      </c>
      <c r="D118">
        <v>0.75</v>
      </c>
      <c r="E118">
        <v>18.808305740356399</v>
      </c>
      <c r="F118">
        <v>90.080917358398395</v>
      </c>
      <c r="G118">
        <v>0.19271111795557799</v>
      </c>
      <c r="H118">
        <f>Table3[[#This Row],[aD '[m/s^2']]]+Table3[[#This Row],[Acceleration '[m/s^2']]]</f>
        <v>7.0587922723879739</v>
      </c>
      <c r="I118">
        <f>Table3[[#This Row],[v '[m/s']]]*b</f>
        <v>6.8660811544323961</v>
      </c>
      <c r="J118">
        <f>(Table3[[#This Row],[Acceleration '[m/s^2']]]+b*Table3[[#This Row],[v '[m/s']]])*Table3[[#This Row],[v '[m/s']]]</f>
        <v>132.76392321673811</v>
      </c>
    </row>
    <row r="119" spans="1:10" x14ac:dyDescent="0.25">
      <c r="A119">
        <f>(Table3[[#This Row],[Abs. time '[ms']]]-MIN(Table3[Abs. time '[ms']]))/1000</f>
        <v>46.783000000000001</v>
      </c>
      <c r="B119">
        <v>57010</v>
      </c>
      <c r="C119">
        <v>0</v>
      </c>
      <c r="D119">
        <v>0.75</v>
      </c>
      <c r="E119">
        <v>18.884201049804599</v>
      </c>
      <c r="F119">
        <v>90.081649780273395</v>
      </c>
      <c r="G119">
        <v>0.189747848051945</v>
      </c>
      <c r="H119">
        <f>Table3[[#This Row],[aD '[m/s^2']]]+Table3[[#This Row],[Acceleration '[m/s^2']]]</f>
        <v>7.0835350256161309</v>
      </c>
      <c r="I119">
        <f>Table3[[#This Row],[v '[m/s']]]*b</f>
        <v>6.8937871775641861</v>
      </c>
      <c r="J119">
        <f>(Table3[[#This Row],[Acceleration '[m/s^2']]]+b*Table3[[#This Row],[v '[m/s']]])*Table3[[#This Row],[v '[m/s']]]</f>
        <v>133.76689956706778</v>
      </c>
    </row>
    <row r="120" spans="1:10" x14ac:dyDescent="0.25">
      <c r="A120">
        <f>(Table3[[#This Row],[Abs. time '[ms']]]-MIN(Table3[Abs. time '[ms']]))/1000</f>
        <v>47.183</v>
      </c>
      <c r="B120">
        <v>57410</v>
      </c>
      <c r="C120">
        <v>0</v>
      </c>
      <c r="D120">
        <v>0.75</v>
      </c>
      <c r="E120">
        <v>18.958927154541001</v>
      </c>
      <c r="F120">
        <v>90.082427978515597</v>
      </c>
      <c r="G120">
        <v>0.18682460613440999</v>
      </c>
      <c r="H120">
        <f>Table3[[#This Row],[aD '[m/s^2']]]+Table3[[#This Row],[Acceleration '[m/s^2']]]</f>
        <v>7.1078909818654923</v>
      </c>
      <c r="I120">
        <f>Table3[[#This Row],[v '[m/s']]]*b</f>
        <v>6.9210663757310824</v>
      </c>
      <c r="J120">
        <f>(Table3[[#This Row],[Acceleration '[m/s^2']]]+b*Table3[[#This Row],[v '[m/s']]])*Table3[[#This Row],[v '[m/s']]]</f>
        <v>134.75798734760679</v>
      </c>
    </row>
    <row r="121" spans="1:10" x14ac:dyDescent="0.25">
      <c r="A121">
        <f>(Table3[[#This Row],[Abs. time '[ms']]]-MIN(Table3[Abs. time '[ms']]))/1000</f>
        <v>47.582999999999998</v>
      </c>
      <c r="B121">
        <v>57810</v>
      </c>
      <c r="C121">
        <v>0</v>
      </c>
      <c r="D121">
        <v>0.75</v>
      </c>
      <c r="E121">
        <v>19.0325012207031</v>
      </c>
      <c r="F121">
        <v>90.083152770996094</v>
      </c>
      <c r="G121">
        <v>0.183952696235826</v>
      </c>
      <c r="H121">
        <f>Table3[[#This Row],[aD '[m/s^2']]]+Table3[[#This Row],[Acceleration '[m/s^2']]]</f>
        <v>7.1318777117670171</v>
      </c>
      <c r="I121">
        <f>Table3[[#This Row],[v '[m/s']]]*b</f>
        <v>6.9479250155311911</v>
      </c>
      <c r="J121">
        <f>(Table3[[#This Row],[Acceleration '[m/s^2']]]+b*Table3[[#This Row],[v '[m/s']]])*Table3[[#This Row],[v '[m/s']]]</f>
        <v>135.73747125511099</v>
      </c>
    </row>
    <row r="122" spans="1:10" x14ac:dyDescent="0.25">
      <c r="A122">
        <f>(Table3[[#This Row],[Abs. time '[ms']]]-MIN(Table3[Abs. time '[ms']]))/1000</f>
        <v>47.982999999999997</v>
      </c>
      <c r="B122">
        <v>58210</v>
      </c>
      <c r="C122">
        <v>0</v>
      </c>
      <c r="D122">
        <v>0.75</v>
      </c>
      <c r="E122">
        <v>19.104946136474599</v>
      </c>
      <c r="F122">
        <v>90.083854675292898</v>
      </c>
      <c r="G122">
        <v>0.181117581426161</v>
      </c>
      <c r="H122">
        <f>Table3[[#This Row],[aD '[m/s^2']]]+Table3[[#This Row],[Acceleration '[m/s^2']]]</f>
        <v>7.1554890338549528</v>
      </c>
      <c r="I122">
        <f>Table3[[#This Row],[v '[m/s']]]*b</f>
        <v>6.9743714524287919</v>
      </c>
      <c r="J122">
        <f>(Table3[[#This Row],[Acceleration '[m/s^2']]]+b*Table3[[#This Row],[v '[m/s']]])*Table3[[#This Row],[v '[m/s']]]</f>
        <v>136.70523257193355</v>
      </c>
    </row>
    <row r="123" spans="1:10" x14ac:dyDescent="0.25">
      <c r="A123">
        <f>(Table3[[#This Row],[Abs. time '[ms']]]-MIN(Table3[Abs. time '[ms']]))/1000</f>
        <v>48.383000000000003</v>
      </c>
      <c r="B123">
        <v>58610</v>
      </c>
      <c r="C123">
        <v>0</v>
      </c>
      <c r="D123">
        <v>0.75</v>
      </c>
      <c r="E123">
        <v>19.176277160644499</v>
      </c>
      <c r="F123">
        <v>90.084541320800696</v>
      </c>
      <c r="G123">
        <v>0.17833752999762001</v>
      </c>
      <c r="H123">
        <f>Table3[[#This Row],[aD '[m/s^2']]]+Table3[[#This Row],[Acceleration '[m/s^2']]]</f>
        <v>7.1787487867309778</v>
      </c>
      <c r="I123">
        <f>Table3[[#This Row],[v '[m/s']]]*b</f>
        <v>7.0004112567333578</v>
      </c>
      <c r="J123">
        <f>(Table3[[#This Row],[Acceleration '[m/s^2']]]+b*Table3[[#This Row],[v '[m/s']]])*Table3[[#This Row],[v '[m/s']]]</f>
        <v>137.66167640099366</v>
      </c>
    </row>
    <row r="124" spans="1:10" x14ac:dyDescent="0.25">
      <c r="A124">
        <f>(Table3[[#This Row],[Abs. time '[ms']]]-MIN(Table3[Abs. time '[ms']]))/1000</f>
        <v>48.783000000000001</v>
      </c>
      <c r="B124">
        <v>59010</v>
      </c>
      <c r="C124">
        <v>0</v>
      </c>
      <c r="D124">
        <v>0.75</v>
      </c>
      <c r="E124">
        <v>19.246511459350501</v>
      </c>
      <c r="F124">
        <v>90.085220336914006</v>
      </c>
      <c r="G124">
        <v>0.175587750601436</v>
      </c>
      <c r="H124">
        <f>Table3[[#This Row],[aD '[m/s^2']]]+Table3[[#This Row],[Acceleration '[m/s^2']]]</f>
        <v>7.2016384456445053</v>
      </c>
      <c r="I124">
        <f>Table3[[#This Row],[v '[m/s']]]*b</f>
        <v>7.026050695043069</v>
      </c>
      <c r="J124">
        <f>(Table3[[#This Row],[Acceleration '[m/s^2']]]+b*Table3[[#This Row],[v '[m/s']]])*Table3[[#This Row],[v '[m/s']]]</f>
        <v>138.60641687019609</v>
      </c>
    </row>
    <row r="125" spans="1:10" x14ac:dyDescent="0.25">
      <c r="A125">
        <f>(Table3[[#This Row],[Abs. time '[ms']]]-MIN(Table3[Abs. time '[ms']]))/1000</f>
        <v>49.183</v>
      </c>
      <c r="B125">
        <v>59410</v>
      </c>
      <c r="C125">
        <v>0</v>
      </c>
      <c r="D125">
        <v>0.75</v>
      </c>
      <c r="E125">
        <v>19.3156623840332</v>
      </c>
      <c r="F125">
        <v>90.0859375</v>
      </c>
      <c r="G125">
        <v>0.17288721827849801</v>
      </c>
      <c r="H125">
        <f>Table3[[#This Row],[aD '[m/s^2']]]+Table3[[#This Row],[Acceleration '[m/s^2']]]</f>
        <v>7.2241818596572909</v>
      </c>
      <c r="I125">
        <f>Table3[[#This Row],[v '[m/s']]]*b</f>
        <v>7.0512946413787931</v>
      </c>
      <c r="J125">
        <f>(Table3[[#This Row],[Acceleration '[m/s^2']]]+b*Table3[[#This Row],[v '[m/s']]])*Table3[[#This Row],[v '[m/s']]]</f>
        <v>139.53985780199733</v>
      </c>
    </row>
    <row r="126" spans="1:10" x14ac:dyDescent="0.25">
      <c r="A126">
        <f>(Table3[[#This Row],[Abs. time '[ms']]]-MIN(Table3[Abs. time '[ms']]))/1000</f>
        <v>49.582999999999998</v>
      </c>
      <c r="B126">
        <v>59810</v>
      </c>
      <c r="C126">
        <v>0</v>
      </c>
      <c r="D126">
        <v>0.75</v>
      </c>
      <c r="E126">
        <v>19.383752822875898</v>
      </c>
      <c r="F126">
        <v>90.086616516113196</v>
      </c>
      <c r="G126">
        <v>0.17023510369921799</v>
      </c>
      <c r="H126">
        <f>Table3[[#This Row],[aD '[m/s^2']]]+Table3[[#This Row],[Acceleration '[m/s^2']]]</f>
        <v>7.2463865549038822</v>
      </c>
      <c r="I126">
        <f>Table3[[#This Row],[v '[m/s']]]*b</f>
        <v>7.0761514512046642</v>
      </c>
      <c r="J126">
        <f>(Table3[[#This Row],[Acceleration '[m/s^2']]]+b*Table3[[#This Row],[v '[m/s']]])*Table3[[#This Row],[v '[m/s']]]</f>
        <v>140.4621658392681</v>
      </c>
    </row>
    <row r="127" spans="1:10" x14ac:dyDescent="0.25">
      <c r="A127">
        <f>(Table3[[#This Row],[Abs. time '[ms']]]-MIN(Table3[Abs. time '[ms']]))/1000</f>
        <v>49.982999999999997</v>
      </c>
      <c r="B127">
        <v>60210</v>
      </c>
      <c r="C127">
        <v>0</v>
      </c>
      <c r="D127">
        <v>0.75</v>
      </c>
      <c r="E127">
        <v>19.4507961273193</v>
      </c>
      <c r="F127">
        <v>90.087341308593693</v>
      </c>
      <c r="G127">
        <v>0.167620017052697</v>
      </c>
      <c r="H127">
        <f>Table3[[#This Row],[aD '[m/s^2']]]+Table3[[#This Row],[Acceleration '[m/s^2']]]</f>
        <v>7.2682460155942872</v>
      </c>
      <c r="I127">
        <f>Table3[[#This Row],[v '[m/s']]]*b</f>
        <v>7.1006259985415898</v>
      </c>
      <c r="J127">
        <f>(Table3[[#This Row],[Acceleration '[m/s^2']]]+b*Table3[[#This Row],[v '[m/s']]])*Table3[[#This Row],[v '[m/s']]]</f>
        <v>141.3731714525253</v>
      </c>
    </row>
    <row r="128" spans="1:10" x14ac:dyDescent="0.25">
      <c r="A128">
        <f>(Table3[[#This Row],[Abs. time '[ms']]]-MIN(Table3[Abs. time '[ms']]))/1000</f>
        <v>50.383000000000003</v>
      </c>
      <c r="B128">
        <v>60610</v>
      </c>
      <c r="C128">
        <v>0</v>
      </c>
      <c r="D128">
        <v>0.75</v>
      </c>
      <c r="E128">
        <v>19.5168857574462</v>
      </c>
      <c r="F128">
        <v>90.088035583496094</v>
      </c>
      <c r="G128">
        <v>0.16523022951871899</v>
      </c>
      <c r="H128">
        <f>Table3[[#This Row],[aD '[m/s^2']]]+Table3[[#This Row],[Acceleration '[m/s^2']]]</f>
        <v>7.2899826310538574</v>
      </c>
      <c r="I128">
        <f>Table3[[#This Row],[v '[m/s']]]*b</f>
        <v>7.1247524015351384</v>
      </c>
      <c r="J128">
        <f>(Table3[[#This Row],[Acceleration '[m/s^2']]]+b*Table3[[#This Row],[v '[m/s']]])*Table3[[#This Row],[v '[m/s']]]</f>
        <v>142.27775818404521</v>
      </c>
    </row>
    <row r="129" spans="1:10" x14ac:dyDescent="0.25">
      <c r="A129">
        <f>(Table3[[#This Row],[Abs. time '[ms']]]-MIN(Table3[Abs. time '[ms']]))/1000</f>
        <v>50.783000000000001</v>
      </c>
      <c r="B129">
        <v>61010</v>
      </c>
      <c r="C129">
        <v>0</v>
      </c>
      <c r="D129">
        <v>0.75</v>
      </c>
      <c r="E129">
        <v>19.478216171264599</v>
      </c>
      <c r="F129">
        <v>90.088424682617102</v>
      </c>
      <c r="G129">
        <v>0.104778229401281</v>
      </c>
      <c r="H129">
        <f>Table3[[#This Row],[aD '[m/s^2']]]+Table3[[#This Row],[Acceleration '[m/s^2']]]</f>
        <v>7.2154140741026209</v>
      </c>
      <c r="I129">
        <f>Table3[[#This Row],[v '[m/s']]]*b</f>
        <v>7.1106358447013402</v>
      </c>
      <c r="J129">
        <f>(Table3[[#This Row],[Acceleration '[m/s^2']]]+b*Table3[[#This Row],[v '[m/s']]])*Table3[[#This Row],[v '[m/s']]]</f>
        <v>140.54339510055584</v>
      </c>
    </row>
    <row r="130" spans="1:10" x14ac:dyDescent="0.25">
      <c r="A130">
        <f>(Table3[[#This Row],[Abs. time '[ms']]]-MIN(Table3[Abs. time '[ms']]))/1000</f>
        <v>51.183</v>
      </c>
      <c r="B130">
        <v>61410</v>
      </c>
      <c r="C130">
        <v>0</v>
      </c>
      <c r="D130">
        <v>0.75</v>
      </c>
      <c r="E130">
        <v>19.435337066650298</v>
      </c>
      <c r="F130">
        <v>90.088485717773395</v>
      </c>
      <c r="G130">
        <v>0.11738846042402599</v>
      </c>
      <c r="H130">
        <f>Table3[[#This Row],[aD '[m/s^2']]]+Table3[[#This Row],[Acceleration '[m/s^2']]]</f>
        <v>7.2123710391600291</v>
      </c>
      <c r="I130">
        <f>Table3[[#This Row],[v '[m/s']]]*b</f>
        <v>7.094982578736003</v>
      </c>
      <c r="J130">
        <f>(Table3[[#This Row],[Acceleration '[m/s^2']]]+b*Table3[[#This Row],[v '[m/s']]])*Table3[[#This Row],[v '[m/s']]]</f>
        <v>140.17486219582204</v>
      </c>
    </row>
    <row r="131" spans="1:10" x14ac:dyDescent="0.25">
      <c r="A131">
        <f>(Table3[[#This Row],[Abs. time '[ms']]]-MIN(Table3[Abs. time '[ms']]))/1000</f>
        <v>51.582999999999998</v>
      </c>
      <c r="B131">
        <v>61810</v>
      </c>
      <c r="C131">
        <v>0</v>
      </c>
      <c r="D131">
        <v>0.75</v>
      </c>
      <c r="E131">
        <v>19.3925247192382</v>
      </c>
      <c r="F131">
        <v>90.0885009765625</v>
      </c>
      <c r="G131">
        <v>0.11253247174744101</v>
      </c>
      <c r="H131">
        <f>Table3[[#This Row],[aD '[m/s^2']]]+Table3[[#This Row],[Acceleration '[m/s^2']]]</f>
        <v>7.1918861546221597</v>
      </c>
      <c r="I131">
        <f>Table3[[#This Row],[v '[m/s']]]*b</f>
        <v>7.0793536828747188</v>
      </c>
      <c r="J131">
        <f>(Table3[[#This Row],[Acceleration '[m/s^2']]]+b*Table3[[#This Row],[v '[m/s']]])*Table3[[#This Row],[v '[m/s']]]</f>
        <v>139.4688300314572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56AC-302F-4690-951C-1072C290DA37}">
  <dimension ref="A1:J135"/>
  <sheetViews>
    <sheetView topLeftCell="C1" workbookViewId="0">
      <selection activeCell="U17" sqref="U17"/>
    </sheetView>
  </sheetViews>
  <sheetFormatPr defaultRowHeight="15" x14ac:dyDescent="0.25"/>
  <cols>
    <col min="1" max="1" width="13.85546875" customWidth="1"/>
    <col min="2" max="2" width="16" customWidth="1"/>
    <col min="3" max="3" width="12.85546875" customWidth="1"/>
    <col min="4" max="4" width="10.28515625" customWidth="1"/>
    <col min="5" max="5" width="9.42578125" customWidth="1"/>
    <col min="6" max="6" width="13" customWidth="1"/>
    <col min="7" max="7" width="21.5703125" customWidth="1"/>
  </cols>
  <sheetData>
    <row r="1" spans="1:10" x14ac:dyDescent="0.25">
      <c r="A1" t="s">
        <v>4</v>
      </c>
      <c r="B1" t="s">
        <v>5</v>
      </c>
      <c r="C1" t="s">
        <v>3</v>
      </c>
      <c r="D1" t="s">
        <v>0</v>
      </c>
      <c r="E1" t="s">
        <v>6</v>
      </c>
      <c r="F1" t="s">
        <v>2</v>
      </c>
      <c r="G1" t="s">
        <v>7</v>
      </c>
      <c r="H1" t="s">
        <v>11</v>
      </c>
      <c r="I1" t="s">
        <v>12</v>
      </c>
      <c r="J1" t="s">
        <v>13</v>
      </c>
    </row>
    <row r="2" spans="1:10" x14ac:dyDescent="0.25">
      <c r="A2">
        <f>(Table4[[#This Row],[Abs. time '[ms']]]-MIN(Table4[Abs. time '[ms']]))/1000</f>
        <v>0</v>
      </c>
      <c r="B2">
        <v>13147</v>
      </c>
      <c r="C2">
        <v>0</v>
      </c>
      <c r="D2">
        <v>1</v>
      </c>
      <c r="E2">
        <v>0.22854073345661099</v>
      </c>
      <c r="F2">
        <v>179.99963378906199</v>
      </c>
      <c r="G2">
        <v>0.57133769949012603</v>
      </c>
      <c r="H2">
        <f>Table4[[#This Row],[Acceleration '[m/s^2']]]+Table4[[#This Row],[aD '[m/s^2']]]</f>
        <v>0.65476782045203996</v>
      </c>
      <c r="I2">
        <f>b*Table4[[#This Row],[v '[m/s']]]</f>
        <v>8.3430120961913906E-2</v>
      </c>
      <c r="J2">
        <f>(Table4[[#This Row],[Acceleration '[m/s^2']]]+b*Table4[[#This Row],[v '[m/s']]])*Table4[[#This Row],[v '[m/s']]]</f>
        <v>0.14964111792989579</v>
      </c>
    </row>
    <row r="3" spans="1:10" x14ac:dyDescent="0.25">
      <c r="A3">
        <f>(Table4[[#This Row],[Abs. time '[ms']]]-MIN(Table4[Abs. time '[ms']]))/1000</f>
        <v>0.4</v>
      </c>
      <c r="B3">
        <v>13547</v>
      </c>
      <c r="C3">
        <v>0</v>
      </c>
      <c r="D3">
        <v>1</v>
      </c>
      <c r="E3">
        <v>1.2825305461883501</v>
      </c>
      <c r="F3">
        <v>-179.99916076660099</v>
      </c>
      <c r="G3">
        <v>2.6350020225997599</v>
      </c>
      <c r="H3">
        <f>Table4[[#This Row],[Acceleration '[m/s^2']]]+Table4[[#This Row],[aD '[m/s^2']]]</f>
        <v>3.1031972409640085</v>
      </c>
      <c r="I3">
        <f>b*Table4[[#This Row],[v '[m/s']]]</f>
        <v>0.46819521836424877</v>
      </c>
      <c r="J3">
        <f>(Table4[[#This Row],[Acceleration '[m/s^2']]]+b*Table4[[#This Row],[v '[m/s']]])*Table4[[#This Row],[v '[m/s']]]</f>
        <v>3.9799452523837506</v>
      </c>
    </row>
    <row r="4" spans="1:10" x14ac:dyDescent="0.25">
      <c r="A4">
        <f>(Table4[[#This Row],[Abs. time '[ms']]]-MIN(Table4[Abs. time '[ms']]))/1000</f>
        <v>0.8</v>
      </c>
      <c r="B4">
        <v>13947</v>
      </c>
      <c r="C4">
        <v>0</v>
      </c>
      <c r="D4">
        <v>1</v>
      </c>
      <c r="E4">
        <v>2.0421149730682302</v>
      </c>
      <c r="F4">
        <v>-179.99806213378901</v>
      </c>
      <c r="G4">
        <v>1.89914966502349</v>
      </c>
      <c r="H4">
        <f>Table4[[#This Row],[Acceleration '[m/s^2']]]+Table4[[#This Row],[aD '[m/s^2']]]</f>
        <v>2.6446355862610882</v>
      </c>
      <c r="I4">
        <f>b*Table4[[#This Row],[v '[m/s']]]</f>
        <v>0.74548592123759805</v>
      </c>
      <c r="J4">
        <f>(Table4[[#This Row],[Acceleration '[m/s^2']]]+b*Table4[[#This Row],[v '[m/s']]])*Table4[[#This Row],[v '[m/s']]]</f>
        <v>5.4006499290128449</v>
      </c>
    </row>
    <row r="5" spans="1:10" x14ac:dyDescent="0.25">
      <c r="A5">
        <f>(Table4[[#This Row],[Abs. time '[ms']]]-MIN(Table4[Abs. time '[ms']]))/1000</f>
        <v>1.2</v>
      </c>
      <c r="B5">
        <v>14347</v>
      </c>
      <c r="C5">
        <v>0</v>
      </c>
      <c r="D5">
        <v>1</v>
      </c>
      <c r="E5">
        <v>2.66311407089233</v>
      </c>
      <c r="F5">
        <v>-179.997146606445</v>
      </c>
      <c r="G5">
        <v>1.5525889379658699</v>
      </c>
      <c r="H5">
        <f>Table4[[#This Row],[Acceleration '[m/s^2']]]+Table4[[#This Row],[aD '[m/s^2']]]</f>
        <v>2.524774183499372</v>
      </c>
      <c r="I5">
        <f>b*Table4[[#This Row],[v '[m/s']]]</f>
        <v>0.97218524553350227</v>
      </c>
      <c r="J5">
        <f>(Table4[[#This Row],[Acceleration '[m/s^2']]]+b*Table4[[#This Row],[v '[m/s']]])*Table4[[#This Row],[v '[m/s']]]</f>
        <v>6.7237616539028711</v>
      </c>
    </row>
    <row r="6" spans="1:10" x14ac:dyDescent="0.25">
      <c r="A6">
        <f>(Table4[[#This Row],[Abs. time '[ms']]]-MIN(Table4[Abs. time '[ms']]))/1000</f>
        <v>1.6</v>
      </c>
      <c r="B6">
        <v>14747</v>
      </c>
      <c r="C6">
        <v>0</v>
      </c>
      <c r="D6">
        <v>1</v>
      </c>
      <c r="E6">
        <v>3.2206170558929399</v>
      </c>
      <c r="F6">
        <v>-179.99623107910099</v>
      </c>
      <c r="G6">
        <v>1.39377041645855</v>
      </c>
      <c r="H6">
        <f>Table4[[#This Row],[Acceleration '[m/s^2']]]+Table4[[#This Row],[aD '[m/s^2']]]</f>
        <v>2.5694753618361044</v>
      </c>
      <c r="I6">
        <f>b*Table4[[#This Row],[v '[m/s']]]</f>
        <v>1.1757049453775543</v>
      </c>
      <c r="J6">
        <f>(Table4[[#This Row],[Acceleration '[m/s^2']]]+b*Table4[[#This Row],[v '[m/s']]])*Table4[[#This Row],[v '[m/s']]]</f>
        <v>8.2752961750260408</v>
      </c>
    </row>
    <row r="7" spans="1:10" x14ac:dyDescent="0.25">
      <c r="A7">
        <f>(Table4[[#This Row],[Abs. time '[ms']]]-MIN(Table4[Abs. time '[ms']]))/1000</f>
        <v>2</v>
      </c>
      <c r="B7">
        <v>15147</v>
      </c>
      <c r="C7">
        <v>0</v>
      </c>
      <c r="D7">
        <v>1</v>
      </c>
      <c r="E7">
        <v>3.7429606914520201</v>
      </c>
      <c r="F7">
        <v>-179.99523925781199</v>
      </c>
      <c r="G7">
        <v>1.3058595035465299</v>
      </c>
      <c r="H7">
        <f>Table4[[#This Row],[Acceleration '[m/s^2']]]+Table4[[#This Row],[aD '[m/s^2']]]</f>
        <v>2.6722490242260775</v>
      </c>
      <c r="I7">
        <f>b*Table4[[#This Row],[v '[m/s']]]</f>
        <v>1.3663895206795476</v>
      </c>
      <c r="J7">
        <f>(Table4[[#This Row],[Acceleration '[m/s^2']]]+b*Table4[[#This Row],[v '[m/s']]])*Table4[[#This Row],[v '[m/s']]]</f>
        <v>10.002123055449225</v>
      </c>
    </row>
    <row r="8" spans="1:10" x14ac:dyDescent="0.25">
      <c r="A8">
        <f>(Table4[[#This Row],[Abs. time '[ms']]]-MIN(Table4[Abs. time '[ms']]))/1000</f>
        <v>2.4</v>
      </c>
      <c r="B8">
        <v>15547</v>
      </c>
      <c r="C8">
        <v>0</v>
      </c>
      <c r="D8">
        <v>1</v>
      </c>
      <c r="E8">
        <v>4.2424731254577601</v>
      </c>
      <c r="F8">
        <v>-179.99424743652301</v>
      </c>
      <c r="G8">
        <v>1.24879204348377</v>
      </c>
      <c r="H8">
        <f>Table4[[#This Row],[Acceleration '[m/s^2']]]+Table4[[#This Row],[aD '[m/s^2']]]</f>
        <v>2.7975314768496307</v>
      </c>
      <c r="I8">
        <f>b*Table4[[#This Row],[v '[m/s']]]</f>
        <v>1.5487394333658606</v>
      </c>
      <c r="J8">
        <f>(Table4[[#This Row],[Acceleration '[m/s^2']]]+b*Table4[[#This Row],[v '[m/s']]])*Table4[[#This Row],[v '[m/s']]]</f>
        <v>11.868452108156717</v>
      </c>
    </row>
    <row r="9" spans="1:10" x14ac:dyDescent="0.25">
      <c r="A9">
        <f>(Table4[[#This Row],[Abs. time '[ms']]]-MIN(Table4[Abs. time '[ms']]))/1000</f>
        <v>2.8</v>
      </c>
      <c r="B9">
        <v>15947</v>
      </c>
      <c r="C9">
        <v>0</v>
      </c>
      <c r="D9">
        <v>1</v>
      </c>
      <c r="E9">
        <v>4.7253675460815403</v>
      </c>
      <c r="F9">
        <v>-179.9931640625</v>
      </c>
      <c r="G9">
        <v>1.2072525923894399</v>
      </c>
      <c r="H9">
        <f>Table4[[#This Row],[Acceleration '[m/s^2']]]+Table4[[#This Row],[aD '[m/s^2']]]</f>
        <v>2.9322754362228007</v>
      </c>
      <c r="I9">
        <f>b*Table4[[#This Row],[v '[m/s']]]</f>
        <v>1.7250228438333608</v>
      </c>
      <c r="J9">
        <f>(Table4[[#This Row],[Acceleration '[m/s^2']]]+b*Table4[[#This Row],[v '[m/s']]])*Table4[[#This Row],[v '[m/s']]]</f>
        <v>13.856079182499315</v>
      </c>
    </row>
    <row r="10" spans="1:10" x14ac:dyDescent="0.25">
      <c r="A10">
        <f>(Table4[[#This Row],[Abs. time '[ms']]]-MIN(Table4[Abs. time '[ms']]))/1000</f>
        <v>3.2</v>
      </c>
      <c r="B10">
        <v>16347</v>
      </c>
      <c r="C10">
        <v>0</v>
      </c>
      <c r="D10">
        <v>1</v>
      </c>
      <c r="E10">
        <v>5.19628477096557</v>
      </c>
      <c r="F10">
        <v>-179.99206542968699</v>
      </c>
      <c r="G10">
        <v>1.17731367137621</v>
      </c>
      <c r="H10">
        <f>Table4[[#This Row],[Acceleration '[m/s^2']]]+Table4[[#This Row],[aD '[m/s^2']]]</f>
        <v>3.0742475808690433</v>
      </c>
      <c r="I10">
        <f>b*Table4[[#This Row],[v '[m/s']]]</f>
        <v>1.896933909492833</v>
      </c>
      <c r="J10">
        <f>(Table4[[#This Row],[Acceleration '[m/s^2']]]+b*Table4[[#This Row],[v '[m/s']]])*Table4[[#This Row],[v '[m/s']]]</f>
        <v>15.974665886647553</v>
      </c>
    </row>
    <row r="11" spans="1:10" x14ac:dyDescent="0.25">
      <c r="A11">
        <f>(Table4[[#This Row],[Abs. time '[ms']]]-MIN(Table4[Abs. time '[ms']]))/1000</f>
        <v>3.6</v>
      </c>
      <c r="B11">
        <v>16747</v>
      </c>
      <c r="C11">
        <v>0</v>
      </c>
      <c r="D11">
        <v>1</v>
      </c>
      <c r="E11">
        <v>5.6550297737121502</v>
      </c>
      <c r="F11">
        <v>-179.99089050292901</v>
      </c>
      <c r="G11">
        <v>1.14688676217814</v>
      </c>
      <c r="H11">
        <f>Table4[[#This Row],[Acceleration '[m/s^2']]]+Table4[[#This Row],[aD '[m/s^2']]]</f>
        <v>3.2112881970042064</v>
      </c>
      <c r="I11">
        <f>b*Table4[[#This Row],[v '[m/s']]]</f>
        <v>2.0644014348260664</v>
      </c>
      <c r="J11">
        <f>(Table4[[#This Row],[Acceleration '[m/s^2']]]+b*Table4[[#This Row],[v '[m/s']]])*Table4[[#This Row],[v '[m/s']]]</f>
        <v>18.159930366029197</v>
      </c>
    </row>
    <row r="12" spans="1:10" x14ac:dyDescent="0.25">
      <c r="A12">
        <f>(Table4[[#This Row],[Abs. time '[ms']]]-MIN(Table4[Abs. time '[ms']]))/1000</f>
        <v>4</v>
      </c>
      <c r="B12">
        <v>17147</v>
      </c>
      <c r="C12">
        <v>0</v>
      </c>
      <c r="D12">
        <v>1</v>
      </c>
      <c r="E12">
        <v>6.1034703254699698</v>
      </c>
      <c r="F12">
        <v>-179.98971557617099</v>
      </c>
      <c r="G12">
        <v>1.12111643481664</v>
      </c>
      <c r="H12">
        <f>Table4[[#This Row],[Acceleration '[m/s^2']]]+Table4[[#This Row],[aD '[m/s^2']]]</f>
        <v>3.3492236953461374</v>
      </c>
      <c r="I12">
        <f>b*Table4[[#This Row],[v '[m/s']]]</f>
        <v>2.2281072605294976</v>
      </c>
      <c r="J12">
        <f>(Table4[[#This Row],[Acceleration '[m/s^2']]]+b*Table4[[#This Row],[v '[m/s']]])*Table4[[#This Row],[v '[m/s']]]</f>
        <v>20.441887437906026</v>
      </c>
    </row>
    <row r="13" spans="1:10" x14ac:dyDescent="0.25">
      <c r="A13">
        <f>(Table4[[#This Row],[Abs. time '[ms']]]-MIN(Table4[Abs. time '[ms']]))/1000</f>
        <v>4.4000000000000004</v>
      </c>
      <c r="B13">
        <v>17547</v>
      </c>
      <c r="C13">
        <v>0</v>
      </c>
      <c r="D13">
        <v>1</v>
      </c>
      <c r="E13">
        <v>6.5421347618103001</v>
      </c>
      <c r="F13">
        <v>-179.98846435546801</v>
      </c>
      <c r="G13">
        <v>1.09668355658855</v>
      </c>
      <c r="H13">
        <f>Table4[[#This Row],[Acceleration '[m/s^2']]]+Table4[[#This Row],[aD '[m/s^2']]]</f>
        <v>3.4849278151578815</v>
      </c>
      <c r="I13">
        <f>b*Table4[[#This Row],[v '[m/s']]]</f>
        <v>2.3882442585693315</v>
      </c>
      <c r="J13">
        <f>(Table4[[#This Row],[Acceleration '[m/s^2']]]+b*Table4[[#This Row],[v '[m/s']]])*Table4[[#This Row],[v '[m/s']]]</f>
        <v>22.798867401943998</v>
      </c>
    </row>
    <row r="14" spans="1:10" x14ac:dyDescent="0.25">
      <c r="A14">
        <f>(Table4[[#This Row],[Abs. time '[ms']]]-MIN(Table4[Abs. time '[ms']]))/1000</f>
        <v>4.8</v>
      </c>
      <c r="B14">
        <v>17947</v>
      </c>
      <c r="C14">
        <v>0</v>
      </c>
      <c r="D14">
        <v>1</v>
      </c>
      <c r="E14">
        <v>6.9714469909667898</v>
      </c>
      <c r="F14">
        <v>-179.98718261718699</v>
      </c>
      <c r="G14">
        <v>1.07330210262726</v>
      </c>
      <c r="H14">
        <f>Table4[[#This Row],[Acceleration '[m/s^2']]]+Table4[[#This Row],[aD '[m/s^2']]]</f>
        <v>3.6182692817334456</v>
      </c>
      <c r="I14">
        <f>b*Table4[[#This Row],[v '[m/s']]]</f>
        <v>2.5449671791061856</v>
      </c>
      <c r="J14">
        <f>(Table4[[#This Row],[Acceleration '[m/s^2']]]+b*Table4[[#This Row],[v '[m/s']]])*Table4[[#This Row],[v '[m/s']]]</f>
        <v>25.224572496648197</v>
      </c>
    </row>
    <row r="15" spans="1:10" x14ac:dyDescent="0.25">
      <c r="A15">
        <f>(Table4[[#This Row],[Abs. time '[ms']]]-MIN(Table4[Abs. time '[ms']]))/1000</f>
        <v>5.2</v>
      </c>
      <c r="B15">
        <v>18347</v>
      </c>
      <c r="C15">
        <v>0</v>
      </c>
      <c r="D15">
        <v>1</v>
      </c>
      <c r="E15">
        <v>7.3917589187621999</v>
      </c>
      <c r="F15">
        <v>-179.98585510253901</v>
      </c>
      <c r="G15">
        <v>1.05079392941219</v>
      </c>
      <c r="H15">
        <f>Table4[[#This Row],[Acceleration '[m/s^2']]]+Table4[[#This Row],[aD '[m/s^2']]]</f>
        <v>3.7491984168149459</v>
      </c>
      <c r="I15">
        <f>b*Table4[[#This Row],[v '[m/s']]]</f>
        <v>2.698404487402756</v>
      </c>
      <c r="J15">
        <f>(Table4[[#This Row],[Acceleration '[m/s^2']]]+b*Table4[[#This Row],[v '[m/s']]])*Table4[[#This Row],[v '[m/s']]]</f>
        <v>27.713170835700996</v>
      </c>
    </row>
    <row r="16" spans="1:10" x14ac:dyDescent="0.25">
      <c r="A16">
        <f>(Table4[[#This Row],[Abs. time '[ms']]]-MIN(Table4[Abs. time '[ms']]))/1000</f>
        <v>5.6</v>
      </c>
      <c r="B16">
        <v>18747</v>
      </c>
      <c r="C16">
        <v>0</v>
      </c>
      <c r="D16">
        <v>1</v>
      </c>
      <c r="E16">
        <v>7.8033409118652299</v>
      </c>
      <c r="F16">
        <v>-179.98449707031199</v>
      </c>
      <c r="G16">
        <v>1.02897886961602</v>
      </c>
      <c r="H16">
        <f>Table4[[#This Row],[Acceleration '[m/s^2']]]+Table4[[#This Row],[aD '[m/s^2']]]</f>
        <v>3.8776337519963988</v>
      </c>
      <c r="I16">
        <f>b*Table4[[#This Row],[v '[m/s']]]</f>
        <v>2.8486548823803788</v>
      </c>
      <c r="J16">
        <f>(Table4[[#This Row],[Acceleration '[m/s^2']]]+b*Table4[[#This Row],[v '[m/s']]])*Table4[[#This Row],[v '[m/s']]]</f>
        <v>30.258498098182972</v>
      </c>
    </row>
    <row r="17" spans="1:10" x14ac:dyDescent="0.25">
      <c r="A17">
        <f>(Table4[[#This Row],[Abs. time '[ms']]]-MIN(Table4[Abs. time '[ms']]))/1000</f>
        <v>6</v>
      </c>
      <c r="B17">
        <v>19147</v>
      </c>
      <c r="C17">
        <v>0</v>
      </c>
      <c r="D17">
        <v>1</v>
      </c>
      <c r="E17">
        <v>8.2070369720458896</v>
      </c>
      <c r="F17">
        <v>-179.98306274414</v>
      </c>
      <c r="G17">
        <v>1.0092520113232699</v>
      </c>
      <c r="H17">
        <f>Table4[[#This Row],[Acceleration '[m/s^2']]]+Table4[[#This Row],[aD '[m/s^2']]]</f>
        <v>4.0052784831061778</v>
      </c>
      <c r="I17">
        <f>b*Table4[[#This Row],[v '[m/s']]]</f>
        <v>2.9960264717829079</v>
      </c>
      <c r="J17">
        <f>(Table4[[#This Row],[Acceleration '[m/s^2']]]+b*Table4[[#This Row],[v '[m/s']]])*Table4[[#This Row],[v '[m/s']]]</f>
        <v>32.87146859419228</v>
      </c>
    </row>
    <row r="18" spans="1:10" x14ac:dyDescent="0.25">
      <c r="A18">
        <f>(Table4[[#This Row],[Abs. time '[ms']]]-MIN(Table4[Abs. time '[ms']]))/1000</f>
        <v>6.4</v>
      </c>
      <c r="B18">
        <v>19547</v>
      </c>
      <c r="C18">
        <v>0</v>
      </c>
      <c r="D18">
        <v>1</v>
      </c>
      <c r="E18">
        <v>8.1807918548583896</v>
      </c>
      <c r="F18">
        <v>-179.98268127441401</v>
      </c>
      <c r="G18">
        <v>9.9898477488377005E-2</v>
      </c>
      <c r="H18">
        <f>Table4[[#This Row],[Acceleration '[m/s^2']]]+Table4[[#This Row],[aD '[m/s^2']]]</f>
        <v>3.0863440169425256</v>
      </c>
      <c r="I18">
        <f>b*Table4[[#This Row],[v '[m/s']]]</f>
        <v>2.9864455394541487</v>
      </c>
      <c r="J18">
        <f>(Table4[[#This Row],[Acceleration '[m/s^2']]]+b*Table4[[#This Row],[v '[m/s']]])*Table4[[#This Row],[v '[m/s']]]</f>
        <v>25.248737995094338</v>
      </c>
    </row>
    <row r="19" spans="1:10" x14ac:dyDescent="0.25">
      <c r="A19">
        <f>(Table4[[#This Row],[Abs. time '[ms']]]-MIN(Table4[Abs. time '[ms']]))/1000</f>
        <v>6.8</v>
      </c>
      <c r="B19">
        <v>19947</v>
      </c>
      <c r="C19">
        <v>0</v>
      </c>
      <c r="D19">
        <v>1</v>
      </c>
      <c r="E19">
        <v>8.1630954742431605</v>
      </c>
      <c r="F19">
        <v>-179.98268127441401</v>
      </c>
      <c r="G19">
        <v>8.9080383267330199E-2</v>
      </c>
      <c r="H19">
        <f>Table4[[#This Row],[Acceleration '[m/s^2']]]+Table4[[#This Row],[aD '[m/s^2']]]</f>
        <v>3.0690657562864359</v>
      </c>
      <c r="I19">
        <f>b*Table4[[#This Row],[v '[m/s']]]</f>
        <v>2.9799853730191055</v>
      </c>
      <c r="J19">
        <f>(Table4[[#This Row],[Acceleration '[m/s^2']]]+b*Table4[[#This Row],[v '[m/s']]])*Table4[[#This Row],[v '[m/s']]]</f>
        <v>25.053076785296469</v>
      </c>
    </row>
    <row r="20" spans="1:10" x14ac:dyDescent="0.25">
      <c r="A20">
        <f>(Table4[[#This Row],[Abs. time '[ms']]]-MIN(Table4[Abs. time '[ms']]))/1000</f>
        <v>7.2</v>
      </c>
      <c r="B20">
        <v>20347</v>
      </c>
      <c r="C20">
        <v>0</v>
      </c>
      <c r="D20">
        <v>1</v>
      </c>
      <c r="E20">
        <v>8.1468210220336896</v>
      </c>
      <c r="F20">
        <v>-179.98268127441401</v>
      </c>
      <c r="G20">
        <v>6.8639405679725707E-2</v>
      </c>
      <c r="H20">
        <f>Table4[[#This Row],[Acceleration '[m/s^2']]]+Table4[[#This Row],[aD '[m/s^2']]]</f>
        <v>3.0426836954797087</v>
      </c>
      <c r="I20">
        <f>b*Table4[[#This Row],[v '[m/s']]]</f>
        <v>2.9740442897999828</v>
      </c>
      <c r="J20">
        <f>(Table4[[#This Row],[Acceleration '[m/s^2']]]+b*Table4[[#This Row],[v '[m/s']]])*Table4[[#This Row],[v '[m/s']]]</f>
        <v>24.788199493733245</v>
      </c>
    </row>
    <row r="21" spans="1:10" x14ac:dyDescent="0.25">
      <c r="A21">
        <f>(Table4[[#This Row],[Abs. time '[ms']]]-MIN(Table4[Abs. time '[ms']]))/1000</f>
        <v>7.6</v>
      </c>
      <c r="B21">
        <v>20747</v>
      </c>
      <c r="C21">
        <v>0</v>
      </c>
      <c r="D21">
        <v>1</v>
      </c>
      <c r="E21">
        <v>8.1311445236206001</v>
      </c>
      <c r="F21">
        <v>-179.98268127441401</v>
      </c>
      <c r="G21">
        <v>5.4001813182822503E-2</v>
      </c>
      <c r="H21">
        <f>Table4[[#This Row],[Acceleration '[m/s^2']]]+Table4[[#This Row],[aD '[m/s^2']]]</f>
        <v>3.0223233062669559</v>
      </c>
      <c r="I21">
        <f>b*Table4[[#This Row],[v '[m/s']]]</f>
        <v>2.9683214930841335</v>
      </c>
      <c r="J21">
        <f>(Table4[[#This Row],[Acceleration '[m/s^2']]]+b*Table4[[#This Row],[v '[m/s']]])*Table4[[#This Row],[v '[m/s']]]</f>
        <v>24.574947600363465</v>
      </c>
    </row>
    <row r="22" spans="1:10" x14ac:dyDescent="0.25">
      <c r="A22">
        <f>(Table4[[#This Row],[Abs. time '[ms']]]-MIN(Table4[Abs. time '[ms']]))/1000</f>
        <v>8</v>
      </c>
      <c r="B22">
        <v>21147</v>
      </c>
      <c r="C22">
        <v>0</v>
      </c>
      <c r="D22">
        <v>1</v>
      </c>
      <c r="E22">
        <v>8.1158132553100497</v>
      </c>
      <c r="F22">
        <v>-179.98271179199199</v>
      </c>
      <c r="G22">
        <v>4.5560838065719499E-2</v>
      </c>
      <c r="H22">
        <f>Table4[[#This Row],[Acceleration '[m/s^2']]]+Table4[[#This Row],[aD '[m/s^2']]]</f>
        <v>3.008285562686293</v>
      </c>
      <c r="I22">
        <f>b*Table4[[#This Row],[v '[m/s']]]</f>
        <v>2.9627247246205735</v>
      </c>
      <c r="J22">
        <f>(Table4[[#This Row],[Acceleration '[m/s^2']]]+b*Table4[[#This Row],[v '[m/s']]])*Table4[[#This Row],[v '[m/s']]]</f>
        <v>24.414683845407268</v>
      </c>
    </row>
    <row r="23" spans="1:10" x14ac:dyDescent="0.25">
      <c r="A23">
        <f>(Table4[[#This Row],[Abs. time '[ms']]]-MIN(Table4[Abs. time '[ms']]))/1000</f>
        <v>8.4</v>
      </c>
      <c r="B23">
        <v>21547</v>
      </c>
      <c r="C23">
        <v>0</v>
      </c>
      <c r="D23">
        <v>1</v>
      </c>
      <c r="E23">
        <v>8.9196262359619105</v>
      </c>
      <c r="F23">
        <v>-179.980865478515</v>
      </c>
      <c r="G23">
        <v>2.0131476214120698</v>
      </c>
      <c r="H23">
        <f>Table4[[#This Row],[Acceleration '[m/s^2']]]+Table4[[#This Row],[aD '[m/s^2']]]</f>
        <v>5.2693089391171455</v>
      </c>
      <c r="I23">
        <f>b*Table4[[#This Row],[v '[m/s']]]</f>
        <v>3.2561613177050761</v>
      </c>
      <c r="J23">
        <f>(Table4[[#This Row],[Acceleration '[m/s^2']]]+b*Table4[[#This Row],[v '[m/s']]])*Table4[[#This Row],[v '[m/s']]]</f>
        <v>47.000266258737909</v>
      </c>
    </row>
    <row r="24" spans="1:10" x14ac:dyDescent="0.25">
      <c r="A24">
        <f>(Table4[[#This Row],[Abs. time '[ms']]]-MIN(Table4[Abs. time '[ms']]))/1000</f>
        <v>8.8000000000000007</v>
      </c>
      <c r="B24">
        <v>21947</v>
      </c>
      <c r="C24">
        <v>0</v>
      </c>
      <c r="D24">
        <v>1</v>
      </c>
      <c r="E24">
        <v>9.6268386840820295</v>
      </c>
      <c r="F24">
        <v>-179.97784423828099</v>
      </c>
      <c r="G24">
        <v>1.7732758588524</v>
      </c>
      <c r="H24">
        <f>Table4[[#This Row],[Acceleration '[m/s^2']]]+Table4[[#This Row],[aD '[m/s^2']]]</f>
        <v>5.2876091846718838</v>
      </c>
      <c r="I24">
        <f>b*Table4[[#This Row],[v '[m/s']]]</f>
        <v>3.5143333258194835</v>
      </c>
      <c r="J24">
        <f>(Table4[[#This Row],[Acceleration '[m/s^2']]]+b*Table4[[#This Row],[v '[m/s']]])*Table4[[#This Row],[v '[m/s']]]</f>
        <v>50.902960645306727</v>
      </c>
    </row>
    <row r="25" spans="1:10" x14ac:dyDescent="0.25">
      <c r="A25">
        <f>(Table4[[#This Row],[Abs. time '[ms']]]-MIN(Table4[Abs. time '[ms']]))/1000</f>
        <v>9.1999999999999993</v>
      </c>
      <c r="B25">
        <v>22347</v>
      </c>
      <c r="C25">
        <v>0</v>
      </c>
      <c r="D25">
        <v>1</v>
      </c>
      <c r="E25">
        <v>10.259548187255801</v>
      </c>
      <c r="F25">
        <v>-179.97473144531199</v>
      </c>
      <c r="G25">
        <v>1.58401828034809</v>
      </c>
      <c r="H25">
        <f>Table4[[#This Row],[Acceleration '[m/s^2']]]+Table4[[#This Row],[aD '[m/s^2']]]</f>
        <v>5.3293258818914317</v>
      </c>
      <c r="I25">
        <f>b*Table4[[#This Row],[v '[m/s']]]</f>
        <v>3.7453076015433422</v>
      </c>
      <c r="J25">
        <f>(Table4[[#This Row],[Acceleration '[m/s^2']]]+b*Table4[[#This Row],[v '[m/s']]])*Table4[[#This Row],[v '[m/s']]]</f>
        <v>54.676475690854659</v>
      </c>
    </row>
    <row r="26" spans="1:10" x14ac:dyDescent="0.25">
      <c r="A26">
        <f>(Table4[[#This Row],[Abs. time '[ms']]]-MIN(Table4[Abs. time '[ms']]))/1000</f>
        <v>9.6</v>
      </c>
      <c r="B26">
        <v>22747</v>
      </c>
      <c r="C26">
        <v>0</v>
      </c>
      <c r="D26">
        <v>1</v>
      </c>
      <c r="E26">
        <v>10.8333692550659</v>
      </c>
      <c r="F26">
        <v>-179.97187805175699</v>
      </c>
      <c r="G26">
        <v>1.4351386142379099</v>
      </c>
      <c r="H26">
        <f>Table4[[#This Row],[Acceleration '[m/s^2']]]+Table4[[#This Row],[aD '[m/s^2']]]</f>
        <v>5.3899229264481505</v>
      </c>
      <c r="I26">
        <f>b*Table4[[#This Row],[v '[m/s']]]</f>
        <v>3.9547843122102404</v>
      </c>
      <c r="J26">
        <f>(Table4[[#This Row],[Acceleration '[m/s^2']]]+b*Table4[[#This Row],[v '[m/s']]])*Table4[[#This Row],[v '[m/s']]]</f>
        <v>58.391025318558221</v>
      </c>
    </row>
    <row r="27" spans="1:10" x14ac:dyDescent="0.25">
      <c r="A27">
        <f>(Table4[[#This Row],[Abs. time '[ms']]]-MIN(Table4[Abs. time '[ms']]))/1000</f>
        <v>10</v>
      </c>
      <c r="B27">
        <v>23147</v>
      </c>
      <c r="C27">
        <v>0</v>
      </c>
      <c r="D27">
        <v>1</v>
      </c>
      <c r="E27">
        <v>11.3616514205932</v>
      </c>
      <c r="F27">
        <v>-179.96923828125</v>
      </c>
      <c r="G27">
        <v>1.32075811471699</v>
      </c>
      <c r="H27">
        <f>Table4[[#This Row],[Acceleration '[m/s^2']]]+Table4[[#This Row],[aD '[m/s^2']]]</f>
        <v>5.4683948970551963</v>
      </c>
      <c r="I27">
        <f>b*Table4[[#This Row],[v '[m/s']]]</f>
        <v>4.1476367823382061</v>
      </c>
      <c r="J27">
        <f>(Table4[[#This Row],[Acceleration '[m/s^2']]]+b*Table4[[#This Row],[v '[m/s']]])*Table4[[#This Row],[v '[m/s']]]</f>
        <v>62.129996650491776</v>
      </c>
    </row>
    <row r="28" spans="1:10" x14ac:dyDescent="0.25">
      <c r="A28">
        <f>(Table4[[#This Row],[Abs. time '[ms']]]-MIN(Table4[Abs. time '[ms']]))/1000</f>
        <v>10.4</v>
      </c>
      <c r="B28">
        <v>23547</v>
      </c>
      <c r="C28">
        <v>0</v>
      </c>
      <c r="D28">
        <v>1</v>
      </c>
      <c r="E28">
        <v>11.855286598205501</v>
      </c>
      <c r="F28">
        <v>-179.966705322265</v>
      </c>
      <c r="G28">
        <v>1.2340985967078599</v>
      </c>
      <c r="H28">
        <f>Table4[[#This Row],[Acceleration '[m/s^2']]]+Table4[[#This Row],[aD '[m/s^2']]]</f>
        <v>5.5619397651804476</v>
      </c>
      <c r="I28">
        <f>b*Table4[[#This Row],[v '[m/s']]]</f>
        <v>4.3278411684725882</v>
      </c>
      <c r="J28">
        <f>(Table4[[#This Row],[Acceleration '[m/s^2']]]+b*Table4[[#This Row],[v '[m/s']]])*Table4[[#This Row],[v '[m/s']]]</f>
        <v>65.938389958170006</v>
      </c>
    </row>
    <row r="29" spans="1:10" x14ac:dyDescent="0.25">
      <c r="A29">
        <f>(Table4[[#This Row],[Abs. time '[ms']]]-MIN(Table4[Abs. time '[ms']]))/1000</f>
        <v>10.8</v>
      </c>
      <c r="B29">
        <v>23947</v>
      </c>
      <c r="C29">
        <v>0</v>
      </c>
      <c r="D29">
        <v>1</v>
      </c>
      <c r="E29">
        <v>12.322624206542899</v>
      </c>
      <c r="F29">
        <v>-179.96427917480401</v>
      </c>
      <c r="G29">
        <v>1.16842700879965</v>
      </c>
      <c r="H29">
        <f>Table4[[#This Row],[Acceleration '[m/s^2']]]+Table4[[#This Row],[aD '[m/s^2']]]</f>
        <v>5.6668724831389783</v>
      </c>
      <c r="I29">
        <f>b*Table4[[#This Row],[v '[m/s']]]</f>
        <v>4.4984454743393281</v>
      </c>
      <c r="J29">
        <f>(Table4[[#This Row],[Acceleration '[m/s^2']]]+b*Table4[[#This Row],[v '[m/s']]])*Table4[[#This Row],[v '[m/s']]]</f>
        <v>69.830740036120247</v>
      </c>
    </row>
    <row r="30" spans="1:10" x14ac:dyDescent="0.25">
      <c r="A30">
        <f>(Table4[[#This Row],[Abs. time '[ms']]]-MIN(Table4[Abs. time '[ms']]))/1000</f>
        <v>11.2</v>
      </c>
      <c r="B30">
        <v>24347</v>
      </c>
      <c r="C30">
        <v>0</v>
      </c>
      <c r="D30">
        <v>1</v>
      </c>
      <c r="E30">
        <v>12.769833564758301</v>
      </c>
      <c r="F30">
        <v>-179.96186828613199</v>
      </c>
      <c r="G30">
        <v>1.1181686744750201</v>
      </c>
      <c r="H30">
        <f>Table4[[#This Row],[Acceleration '[m/s^2']]]+Table4[[#This Row],[aD '[m/s^2']]]</f>
        <v>5.7798705201705491</v>
      </c>
      <c r="I30">
        <f>b*Table4[[#This Row],[v '[m/s']]]</f>
        <v>4.6617018456955286</v>
      </c>
      <c r="J30">
        <f>(Table4[[#This Row],[Acceleration '[m/s^2']]]+b*Table4[[#This Row],[v '[m/s']]])*Table4[[#This Row],[v '[m/s']]]</f>
        <v>73.807984568430896</v>
      </c>
    </row>
    <row r="31" spans="1:10" x14ac:dyDescent="0.25">
      <c r="A31">
        <f>(Table4[[#This Row],[Abs. time '[ms']]]-MIN(Table4[Abs. time '[ms']]))/1000</f>
        <v>11.6</v>
      </c>
      <c r="B31">
        <v>24747</v>
      </c>
      <c r="C31">
        <v>0</v>
      </c>
      <c r="D31">
        <v>1</v>
      </c>
      <c r="E31">
        <v>13.2013750076293</v>
      </c>
      <c r="F31">
        <v>-179.95951843261699</v>
      </c>
      <c r="G31">
        <v>1.0790150129898</v>
      </c>
      <c r="H31">
        <f>Table4[[#This Row],[Acceleration '[m/s^2']]]+Table4[[#This Row],[aD '[m/s^2']]]</f>
        <v>5.8982535666247102</v>
      </c>
      <c r="I31">
        <f>b*Table4[[#This Row],[v '[m/s']]]</f>
        <v>4.8192385536349107</v>
      </c>
      <c r="J31">
        <f>(Table4[[#This Row],[Acceleration '[m/s^2']]]+b*Table4[[#This Row],[v '[m/s']]])*Table4[[#This Row],[v '[m/s']]]</f>
        <v>77.865057223099839</v>
      </c>
    </row>
    <row r="32" spans="1:10" x14ac:dyDescent="0.25">
      <c r="A32">
        <f>(Table4[[#This Row],[Abs. time '[ms']]]-MIN(Table4[Abs. time '[ms']]))/1000</f>
        <v>12</v>
      </c>
      <c r="B32">
        <v>25147</v>
      </c>
      <c r="C32">
        <v>0</v>
      </c>
      <c r="D32">
        <v>1</v>
      </c>
      <c r="E32">
        <v>13.6204118728637</v>
      </c>
      <c r="F32">
        <v>-179.95715332031199</v>
      </c>
      <c r="G32">
        <v>1.0477591180622301</v>
      </c>
      <c r="H32">
        <f>Table4[[#This Row],[Acceleration '[m/s^2']]]+Table4[[#This Row],[aD '[m/s^2']]]</f>
        <v>6.0199695110066731</v>
      </c>
      <c r="I32">
        <f>b*Table4[[#This Row],[v '[m/s']]]</f>
        <v>4.9722103929444428</v>
      </c>
      <c r="J32">
        <f>(Table4[[#This Row],[Acceleration '[m/s^2']]]+b*Table4[[#This Row],[v '[m/s']]])*Table4[[#This Row],[v '[m/s']]]</f>
        <v>81.99446420199277</v>
      </c>
    </row>
    <row r="33" spans="1:10" x14ac:dyDescent="0.25">
      <c r="A33">
        <f>(Table4[[#This Row],[Abs. time '[ms']]]-MIN(Table4[Abs. time '[ms']]))/1000</f>
        <v>12.4</v>
      </c>
      <c r="B33">
        <v>25547</v>
      </c>
      <c r="C33">
        <v>0</v>
      </c>
      <c r="D33">
        <v>1</v>
      </c>
      <c r="E33">
        <v>14.0292196273803</v>
      </c>
      <c r="F33">
        <v>-179.954818725585</v>
      </c>
      <c r="G33">
        <v>1.0221520747955699</v>
      </c>
      <c r="H33">
        <f>Table4[[#This Row],[Acceleration '[m/s^2']]]+Table4[[#This Row],[aD '[m/s^2']]]</f>
        <v>6.1436001108228533</v>
      </c>
      <c r="I33">
        <f>b*Table4[[#This Row],[v '[m/s']]]</f>
        <v>5.1214480360272834</v>
      </c>
      <c r="J33">
        <f>(Table4[[#This Row],[Acceleration '[m/s^2']]]+b*Table4[[#This Row],[v '[m/s']]])*Table4[[#This Row],[v '[m/s']]]</f>
        <v>86.189915257531766</v>
      </c>
    </row>
    <row r="34" spans="1:10" x14ac:dyDescent="0.25">
      <c r="A34">
        <f>(Table4[[#This Row],[Abs. time '[ms']]]-MIN(Table4[Abs. time '[ms']]))/1000</f>
        <v>12.8</v>
      </c>
      <c r="B34">
        <v>25947</v>
      </c>
      <c r="C34">
        <v>0</v>
      </c>
      <c r="D34">
        <v>1</v>
      </c>
      <c r="E34">
        <v>14.4293880462646</v>
      </c>
      <c r="F34">
        <v>-179.95246887207</v>
      </c>
      <c r="G34">
        <v>1.0005220604611</v>
      </c>
      <c r="H34">
        <f>Table4[[#This Row],[Acceleration '[m/s^2']]]+Table4[[#This Row],[aD '[m/s^2']]]</f>
        <v>6.2680538999649018</v>
      </c>
      <c r="I34">
        <f>b*Table4[[#This Row],[v '[m/s']]]</f>
        <v>5.2675318395038015</v>
      </c>
      <c r="J34">
        <f>(Table4[[#This Row],[Acceleration '[m/s^2']]]+b*Table4[[#This Row],[v '[m/s']]])*Table4[[#This Row],[v '[m/s']]]</f>
        <v>90.444182017495763</v>
      </c>
    </row>
    <row r="35" spans="1:10" x14ac:dyDescent="0.25">
      <c r="A35">
        <f>(Table4[[#This Row],[Abs. time '[ms']]]-MIN(Table4[Abs. time '[ms']]))/1000</f>
        <v>13.2</v>
      </c>
      <c r="B35">
        <v>26347</v>
      </c>
      <c r="C35">
        <v>0</v>
      </c>
      <c r="D35">
        <v>1</v>
      </c>
      <c r="E35">
        <v>14.8220672607421</v>
      </c>
      <c r="F35">
        <v>-179.950103759765</v>
      </c>
      <c r="G35">
        <v>0.98180136690909703</v>
      </c>
      <c r="H35">
        <f>Table4[[#This Row],[Acceleration '[m/s^2']]]+Table4[[#This Row],[aD '[m/s^2']]]</f>
        <v>6.3926830323611332</v>
      </c>
      <c r="I35">
        <f>b*Table4[[#This Row],[v '[m/s']]]</f>
        <v>5.4108816654520364</v>
      </c>
      <c r="J35">
        <f>(Table4[[#This Row],[Acceleration '[m/s^2']]]+b*Table4[[#This Row],[v '[m/s']]])*Table4[[#This Row],[v '[m/s']]]</f>
        <v>94.752777882261483</v>
      </c>
    </row>
    <row r="36" spans="1:10" x14ac:dyDescent="0.25">
      <c r="A36">
        <f>(Table4[[#This Row],[Abs. time '[ms']]]-MIN(Table4[Abs. time '[ms']]))/1000</f>
        <v>13.6</v>
      </c>
      <c r="B36">
        <v>26747</v>
      </c>
      <c r="C36">
        <v>0</v>
      </c>
      <c r="D36">
        <v>1</v>
      </c>
      <c r="E36">
        <v>15.2080745697021</v>
      </c>
      <c r="F36">
        <v>-179.94775390625</v>
      </c>
      <c r="G36">
        <v>0.96510463360126697</v>
      </c>
      <c r="H36">
        <f>Table4[[#This Row],[Acceleration '[m/s^2']]]+Table4[[#This Row],[aD '[m/s^2']]]</f>
        <v>6.5169005071755501</v>
      </c>
      <c r="I36">
        <f>b*Table4[[#This Row],[v '[m/s']]]</f>
        <v>5.5517958735742834</v>
      </c>
      <c r="J36">
        <f>(Table4[[#This Row],[Acceleration '[m/s^2']]]+b*Table4[[#This Row],[v '[m/s']]])*Table4[[#This Row],[v '[m/s']]]</f>
        <v>99.109508876455209</v>
      </c>
    </row>
    <row r="37" spans="1:10" x14ac:dyDescent="0.25">
      <c r="A37">
        <f>(Table4[[#This Row],[Abs. time '[ms']]]-MIN(Table4[Abs. time '[ms']]))/1000</f>
        <v>14</v>
      </c>
      <c r="B37">
        <v>27147</v>
      </c>
      <c r="C37">
        <v>0</v>
      </c>
      <c r="D37">
        <v>1</v>
      </c>
      <c r="E37">
        <v>15.5879964828491</v>
      </c>
      <c r="F37">
        <v>-179.94537353515599</v>
      </c>
      <c r="G37">
        <v>0.94985491050183801</v>
      </c>
      <c r="H37">
        <f>Table4[[#This Row],[Acceleration '[m/s^2']]]+Table4[[#This Row],[aD '[m/s^2']]]</f>
        <v>6.6403434831435</v>
      </c>
      <c r="I37">
        <f>b*Table4[[#This Row],[v '[m/s']]]</f>
        <v>5.6904885726416623</v>
      </c>
      <c r="J37">
        <f>(Table4[[#This Row],[Acceleration '[m/s^2']]]+b*Table4[[#This Row],[v '[m/s']]])*Table4[[#This Row],[v '[m/s']]]</f>
        <v>103.50965086015081</v>
      </c>
    </row>
    <row r="38" spans="1:10" x14ac:dyDescent="0.25">
      <c r="A38">
        <f>(Table4[[#This Row],[Abs. time '[ms']]]-MIN(Table4[Abs. time '[ms']]))/1000</f>
        <v>14.4</v>
      </c>
      <c r="B38">
        <v>27547</v>
      </c>
      <c r="C38">
        <v>0</v>
      </c>
      <c r="D38">
        <v>1</v>
      </c>
      <c r="E38">
        <v>15.640483856201101</v>
      </c>
      <c r="F38">
        <v>-179.943756103515</v>
      </c>
      <c r="G38">
        <v>0.165434203786225</v>
      </c>
      <c r="H38">
        <f>Table4[[#This Row],[Acceleration '[m/s^2']]]+Table4[[#This Row],[aD '[m/s^2']]]</f>
        <v>5.8750835966523569</v>
      </c>
      <c r="I38">
        <f>b*Table4[[#This Row],[v '[m/s']]]</f>
        <v>5.7096493928661323</v>
      </c>
      <c r="J38">
        <f>(Table4[[#This Row],[Acceleration '[m/s^2']]]+b*Table4[[#This Row],[v '[m/s']]])*Table4[[#This Row],[v '[m/s']]]</f>
        <v>91.889150147273085</v>
      </c>
    </row>
    <row r="39" spans="1:10" x14ac:dyDescent="0.25">
      <c r="A39">
        <f>(Table4[[#This Row],[Abs. time '[ms']]]-MIN(Table4[Abs. time '[ms']]))/1000</f>
        <v>14.8</v>
      </c>
      <c r="B39">
        <v>27947</v>
      </c>
      <c r="C39">
        <v>0</v>
      </c>
      <c r="D39">
        <v>1</v>
      </c>
      <c r="E39">
        <v>15.608495712280201</v>
      </c>
      <c r="F39">
        <v>-179.94331359863199</v>
      </c>
      <c r="G39">
        <v>0.17187548798454499</v>
      </c>
      <c r="H39">
        <f>Table4[[#This Row],[Acceleration '[m/s^2']]]+Table4[[#This Row],[aD '[m/s^2']]]</f>
        <v>5.8698474232863154</v>
      </c>
      <c r="I39">
        <f>b*Table4[[#This Row],[v '[m/s']]]</f>
        <v>5.6979719353017702</v>
      </c>
      <c r="J39">
        <f>(Table4[[#This Row],[Acceleration '[m/s^2']]]+b*Table4[[#This Row],[v '[m/s']]])*Table4[[#This Row],[v '[m/s']]]</f>
        <v>91.619488338103437</v>
      </c>
    </row>
    <row r="40" spans="1:10" x14ac:dyDescent="0.25">
      <c r="A40">
        <f>(Table4[[#This Row],[Abs. time '[ms']]]-MIN(Table4[Abs. time '[ms']]))/1000</f>
        <v>15.2</v>
      </c>
      <c r="B40">
        <v>28347</v>
      </c>
      <c r="C40">
        <v>0</v>
      </c>
      <c r="D40">
        <v>1</v>
      </c>
      <c r="E40">
        <v>15.5760993957519</v>
      </c>
      <c r="F40">
        <v>-179.94323730468699</v>
      </c>
      <c r="G40">
        <v>0.13960275255121199</v>
      </c>
      <c r="H40">
        <f>Table4[[#This Row],[Acceleration '[m/s^2']]]+Table4[[#This Row],[aD '[m/s^2']]]</f>
        <v>5.8257482245096766</v>
      </c>
      <c r="I40">
        <f>b*Table4[[#This Row],[v '[m/s']]]</f>
        <v>5.686145471958465</v>
      </c>
      <c r="J40">
        <f>(Table4[[#This Row],[Acceleration '[m/s^2']]]+b*Table4[[#This Row],[v '[m/s']]])*Table4[[#This Row],[v '[m/s']]]</f>
        <v>90.742433399587881</v>
      </c>
    </row>
    <row r="41" spans="1:10" x14ac:dyDescent="0.25">
      <c r="A41">
        <f>(Table4[[#This Row],[Abs. time '[ms']]]-MIN(Table4[Abs. time '[ms']]))/1000</f>
        <v>15.6</v>
      </c>
      <c r="B41">
        <v>28747</v>
      </c>
      <c r="C41">
        <v>0</v>
      </c>
      <c r="D41">
        <v>1</v>
      </c>
      <c r="E41">
        <v>15.5436458587646</v>
      </c>
      <c r="F41">
        <v>-179.94323730468699</v>
      </c>
      <c r="G41">
        <v>0.111920571165168</v>
      </c>
      <c r="H41">
        <f>Table4[[#This Row],[Acceleration '[m/s^2']]]+Table4[[#This Row],[aD '[m/s^2']]]</f>
        <v>5.7862186911197231</v>
      </c>
      <c r="I41">
        <f>b*Table4[[#This Row],[v '[m/s']]]</f>
        <v>5.674298119954555</v>
      </c>
      <c r="J41">
        <f>(Table4[[#This Row],[Acceleration '[m/s^2']]]+b*Table4[[#This Row],[v '[m/s']]])*Table4[[#This Row],[v '[m/s']]]</f>
        <v>89.938934196129409</v>
      </c>
    </row>
    <row r="42" spans="1:10" x14ac:dyDescent="0.25">
      <c r="A42">
        <f>(Table4[[#This Row],[Abs. time '[ms']]]-MIN(Table4[Abs. time '[ms']]))/1000</f>
        <v>16</v>
      </c>
      <c r="B42">
        <v>29147</v>
      </c>
      <c r="C42">
        <v>0</v>
      </c>
      <c r="D42">
        <v>1</v>
      </c>
      <c r="E42">
        <v>15.511236190795801</v>
      </c>
      <c r="F42">
        <v>-179.94328308105401</v>
      </c>
      <c r="G42">
        <v>9.5860903803358793E-2</v>
      </c>
      <c r="H42">
        <f>Table4[[#This Row],[Acceleration '[m/s^2']]]+Table4[[#This Row],[aD '[m/s^2']]]</f>
        <v>5.758327686393776</v>
      </c>
      <c r="I42">
        <f>b*Table4[[#This Row],[v '[m/s']]]</f>
        <v>5.6624667825904176</v>
      </c>
      <c r="J42">
        <f>(Table4[[#This Row],[Acceleration '[m/s^2']]]+b*Table4[[#This Row],[v '[m/s']]])*Table4[[#This Row],[v '[m/s']]]</f>
        <v>89.318780807652587</v>
      </c>
    </row>
    <row r="43" spans="1:10" x14ac:dyDescent="0.25">
      <c r="A43">
        <f>(Table4[[#This Row],[Abs. time '[ms']]]-MIN(Table4[Abs. time '[ms']]))/1000</f>
        <v>16.399999999999999</v>
      </c>
      <c r="B43">
        <v>29547</v>
      </c>
      <c r="C43">
        <v>0</v>
      </c>
      <c r="D43">
        <v>1</v>
      </c>
      <c r="E43">
        <v>15.8555746078491</v>
      </c>
      <c r="F43">
        <v>-179.94241333007801</v>
      </c>
      <c r="G43">
        <v>0.864084577126633</v>
      </c>
      <c r="H43">
        <f>Table4[[#This Row],[Acceleration '[m/s^2']]]+Table4[[#This Row],[aD '[m/s^2']]]</f>
        <v>6.6522540970456889</v>
      </c>
      <c r="I43">
        <f>b*Table4[[#This Row],[v '[m/s']]]</f>
        <v>5.7881695199190561</v>
      </c>
      <c r="J43">
        <f>(Table4[[#This Row],[Acceleration '[m/s^2']]]+b*Table4[[#This Row],[v '[m/s']]])*Table4[[#This Row],[v '[m/s']]]</f>
        <v>105.47531114607777</v>
      </c>
    </row>
    <row r="44" spans="1:10" x14ac:dyDescent="0.25">
      <c r="A44">
        <f>(Table4[[#This Row],[Abs. time '[ms']]]-MIN(Table4[Abs. time '[ms']]))/1000</f>
        <v>16.8</v>
      </c>
      <c r="B44">
        <v>29947</v>
      </c>
      <c r="C44">
        <v>0</v>
      </c>
      <c r="D44">
        <v>1</v>
      </c>
      <c r="E44">
        <v>16.257764816284102</v>
      </c>
      <c r="F44">
        <v>-179.94029235839801</v>
      </c>
      <c r="G44">
        <v>1.0148134065809</v>
      </c>
      <c r="H44">
        <f>Table4[[#This Row],[Acceleration '[m/s^2']]]+Table4[[#This Row],[aD '[m/s^2']]]</f>
        <v>6.9498047959843294</v>
      </c>
      <c r="I44">
        <f>b*Table4[[#This Row],[v '[m/s']]]</f>
        <v>5.9349913894034296</v>
      </c>
      <c r="J44">
        <f>(Table4[[#This Row],[Acceleration '[m/s^2']]]+b*Table4[[#This Row],[v '[m/s']]])*Table4[[#This Row],[v '[m/s']]]</f>
        <v>112.98829189219654</v>
      </c>
    </row>
    <row r="45" spans="1:10" x14ac:dyDescent="0.25">
      <c r="A45">
        <f>(Table4[[#This Row],[Abs. time '[ms']]]-MIN(Table4[Abs. time '[ms']]))/1000</f>
        <v>17.2</v>
      </c>
      <c r="B45">
        <v>30347</v>
      </c>
      <c r="C45">
        <v>0</v>
      </c>
      <c r="D45">
        <v>1</v>
      </c>
      <c r="E45">
        <v>16.641500473022401</v>
      </c>
      <c r="F45">
        <v>-179.93780517578099</v>
      </c>
      <c r="G45">
        <v>0.96434523873376199</v>
      </c>
      <c r="H45">
        <f>Table4[[#This Row],[Acceleration '[m/s^2']]]+Table4[[#This Row],[aD '[m/s^2']]]</f>
        <v>7.0394215564335907</v>
      </c>
      <c r="I45">
        <f>b*Table4[[#This Row],[v '[m/s']]]</f>
        <v>6.0750763176998284</v>
      </c>
      <c r="J45">
        <f>(Table4[[#This Row],[Acceleration '[m/s^2']]]+b*Table4[[#This Row],[v '[m/s']]])*Table4[[#This Row],[v '[m/s']]]</f>
        <v>117.14653716119368</v>
      </c>
    </row>
    <row r="46" spans="1:10" x14ac:dyDescent="0.25">
      <c r="A46">
        <f>(Table4[[#This Row],[Abs. time '[ms']]]-MIN(Table4[Abs. time '[ms']]))/1000</f>
        <v>17.600000000000001</v>
      </c>
      <c r="B46">
        <v>30747</v>
      </c>
      <c r="C46">
        <v>0</v>
      </c>
      <c r="D46">
        <v>1</v>
      </c>
      <c r="E46">
        <v>17.0116863250732</v>
      </c>
      <c r="F46">
        <v>-179.93522644042901</v>
      </c>
      <c r="G46">
        <v>0.92747436977733599</v>
      </c>
      <c r="H46">
        <f>Table4[[#This Row],[Acceleration '[m/s^2']]]+Table4[[#This Row],[aD '[m/s^2']]]</f>
        <v>7.1376891809433669</v>
      </c>
      <c r="I46">
        <f>b*Table4[[#This Row],[v '[m/s']]]</f>
        <v>6.2102148111660309</v>
      </c>
      <c r="J46">
        <f>(Table4[[#This Row],[Acceleration '[m/s^2']]]+b*Table4[[#This Row],[v '[m/s']]])*Table4[[#This Row],[v '[m/s']]]</f>
        <v>121.42412943207719</v>
      </c>
    </row>
    <row r="47" spans="1:10" x14ac:dyDescent="0.25">
      <c r="A47">
        <f>(Table4[[#This Row],[Abs. time '[ms']]]-MIN(Table4[Abs. time '[ms']]))/1000</f>
        <v>18</v>
      </c>
      <c r="B47">
        <v>31147</v>
      </c>
      <c r="C47">
        <v>0</v>
      </c>
      <c r="D47">
        <v>1</v>
      </c>
      <c r="E47">
        <v>17.3715209960937</v>
      </c>
      <c r="F47">
        <v>-179.932693481445</v>
      </c>
      <c r="G47">
        <v>0.90034086835306604</v>
      </c>
      <c r="H47">
        <f>Table4[[#This Row],[Acceleration '[m/s^2']]]+Table4[[#This Row],[aD '[m/s^2']]]</f>
        <v>7.2419154142826612</v>
      </c>
      <c r="I47">
        <f>b*Table4[[#This Row],[v '[m/s']]]</f>
        <v>6.3415745459295954</v>
      </c>
      <c r="J47">
        <f>(Table4[[#This Row],[Acceleration '[m/s^2']]]+b*Table4[[#This Row],[v '[m/s']]])*Table4[[#This Row],[v '[m/s']]]</f>
        <v>125.80308567114585</v>
      </c>
    </row>
    <row r="48" spans="1:10" x14ac:dyDescent="0.25">
      <c r="A48">
        <f>(Table4[[#This Row],[Abs. time '[ms']]]-MIN(Table4[Abs. time '[ms']]))/1000</f>
        <v>18.399999999999999</v>
      </c>
      <c r="B48">
        <v>31547</v>
      </c>
      <c r="C48">
        <v>0</v>
      </c>
      <c r="D48">
        <v>1</v>
      </c>
      <c r="E48">
        <v>17.723209381103501</v>
      </c>
      <c r="F48">
        <v>-179.93013000488199</v>
      </c>
      <c r="G48">
        <v>0.87943953140179099</v>
      </c>
      <c r="H48">
        <f>Table4[[#This Row],[Acceleration '[m/s^2']]]+Table4[[#This Row],[aD '[m/s^2']]]</f>
        <v>7.3493999631141422</v>
      </c>
      <c r="I48">
        <f>b*Table4[[#This Row],[v '[m/s']]]</f>
        <v>6.4699604317123516</v>
      </c>
      <c r="J48">
        <f>(Table4[[#This Row],[Acceleration '[m/s^2']]]+b*Table4[[#This Row],[v '[m/s']]])*Table4[[#This Row],[v '[m/s']]]</f>
        <v>130.25495437174629</v>
      </c>
    </row>
    <row r="49" spans="1:10" x14ac:dyDescent="0.25">
      <c r="A49">
        <f>(Table4[[#This Row],[Abs. time '[ms']]]-MIN(Table4[Abs. time '[ms']]))/1000</f>
        <v>18.8</v>
      </c>
      <c r="B49">
        <v>31947</v>
      </c>
      <c r="C49">
        <v>0</v>
      </c>
      <c r="D49">
        <v>1</v>
      </c>
      <c r="E49">
        <v>18.0682678222656</v>
      </c>
      <c r="F49">
        <v>-179.927642822265</v>
      </c>
      <c r="G49">
        <v>0.86269617776542695</v>
      </c>
      <c r="H49">
        <f>Table4[[#This Row],[Acceleration '[m/s^2']]]+Table4[[#This Row],[aD '[m/s^2']]]</f>
        <v>7.4586221957856083</v>
      </c>
      <c r="I49">
        <f>b*Table4[[#This Row],[v '[m/s']]]</f>
        <v>6.5959260180201813</v>
      </c>
      <c r="J49">
        <f>(Table4[[#This Row],[Acceleration '[m/s^2']]]+b*Table4[[#This Row],[v '[m/s']]])*Table4[[#This Row],[v '[m/s']]]</f>
        <v>134.7643834185491</v>
      </c>
    </row>
    <row r="50" spans="1:10" x14ac:dyDescent="0.25">
      <c r="A50">
        <f>(Table4[[#This Row],[Abs. time '[ms']]]-MIN(Table4[Abs. time '[ms']]))/1000</f>
        <v>19.2</v>
      </c>
      <c r="B50">
        <v>32347</v>
      </c>
      <c r="C50">
        <v>0</v>
      </c>
      <c r="D50">
        <v>1</v>
      </c>
      <c r="E50">
        <v>18.407772064208899</v>
      </c>
      <c r="F50">
        <v>-179.92514038085901</v>
      </c>
      <c r="G50">
        <v>0.84877972659981604</v>
      </c>
      <c r="H50">
        <f>Table4[[#This Row],[Acceleration '[m/s^2']]]+Table4[[#This Row],[aD '[m/s^2']]]</f>
        <v>7.5686437382721872</v>
      </c>
      <c r="I50">
        <f>b*Table4[[#This Row],[v '[m/s']]]</f>
        <v>6.7198640116723709</v>
      </c>
      <c r="J50">
        <f>(Table4[[#This Row],[Acceleration '[m/s^2']]]+b*Table4[[#This Row],[v '[m/s']]])*Table4[[#This Row],[v '[m/s']]]</f>
        <v>139.32186876931638</v>
      </c>
    </row>
    <row r="51" spans="1:10" x14ac:dyDescent="0.25">
      <c r="A51">
        <f>(Table4[[#This Row],[Abs. time '[ms']]]-MIN(Table4[Abs. time '[ms']]))/1000</f>
        <v>19.600000000000001</v>
      </c>
      <c r="B51">
        <v>32747</v>
      </c>
      <c r="C51">
        <v>0</v>
      </c>
      <c r="D51">
        <v>1</v>
      </c>
      <c r="E51">
        <v>18.742469787597599</v>
      </c>
      <c r="F51">
        <v>-179.922607421875</v>
      </c>
      <c r="G51">
        <v>0.836738567355088</v>
      </c>
      <c r="H51">
        <f>Table4[[#This Row],[Acceleration '[m/s^2']]]+Table4[[#This Row],[aD '[m/s^2']]]</f>
        <v>7.6787859251892403</v>
      </c>
      <c r="I51">
        <f>b*Table4[[#This Row],[v '[m/s']]]</f>
        <v>6.8420473578341525</v>
      </c>
      <c r="J51">
        <f>(Table4[[#This Row],[Acceleration '[m/s^2']]]+b*Table4[[#This Row],[v '[m/s']]])*Table4[[#This Row],[v '[m/s']]]</f>
        <v>143.91941320828903</v>
      </c>
    </row>
    <row r="52" spans="1:10" x14ac:dyDescent="0.25">
      <c r="A52">
        <f>(Table4[[#This Row],[Abs. time '[ms']]]-MIN(Table4[Abs. time '[ms']]))/1000</f>
        <v>20</v>
      </c>
      <c r="B52">
        <v>33147</v>
      </c>
      <c r="C52">
        <v>0</v>
      </c>
      <c r="D52">
        <v>1</v>
      </c>
      <c r="E52">
        <v>19.072883605956999</v>
      </c>
      <c r="F52">
        <v>-179.92007446289</v>
      </c>
      <c r="G52">
        <v>0.82606162381288495</v>
      </c>
      <c r="H52">
        <f>Table4[[#This Row],[Acceleration '[m/s^2']]]+Table4[[#This Row],[aD '[m/s^2']]]</f>
        <v>7.7887284634185274</v>
      </c>
      <c r="I52">
        <f>b*Table4[[#This Row],[v '[m/s']]]</f>
        <v>6.9626668396056424</v>
      </c>
      <c r="J52">
        <f>(Table4[[#This Row],[Acceleration '[m/s^2']]]+b*Table4[[#This Row],[v '[m/s']]])*Table4[[#This Row],[v '[m/s']]]</f>
        <v>148.55351142118587</v>
      </c>
    </row>
    <row r="53" spans="1:10" x14ac:dyDescent="0.25">
      <c r="A53">
        <f>(Table4[[#This Row],[Abs. time '[ms']]]-MIN(Table4[Abs. time '[ms']]))/1000</f>
        <v>20.399999999999999</v>
      </c>
      <c r="B53">
        <v>33547</v>
      </c>
      <c r="C53">
        <v>0</v>
      </c>
      <c r="D53">
        <v>1</v>
      </c>
      <c r="E53">
        <v>19.399400711059499</v>
      </c>
      <c r="F53">
        <v>-179.91754150390599</v>
      </c>
      <c r="G53">
        <v>0.81629829018294198</v>
      </c>
      <c r="H53">
        <f>Table4[[#This Row],[Acceleration '[m/s^2']]]+Table4[[#This Row],[aD '[m/s^2']]]</f>
        <v>7.8981620937731574</v>
      </c>
      <c r="I53">
        <f>b*Table4[[#This Row],[v '[m/s']]]</f>
        <v>7.0818638035902151</v>
      </c>
      <c r="J53">
        <f>(Table4[[#This Row],[Acceleration '[m/s^2']]]+b*Table4[[#This Row],[v '[m/s']]])*Table4[[#This Row],[v '[m/s']]]</f>
        <v>153.21961133800616</v>
      </c>
    </row>
    <row r="54" spans="1:10" x14ac:dyDescent="0.25">
      <c r="A54">
        <f>(Table4[[#This Row],[Abs. time '[ms']]]-MIN(Table4[Abs. time '[ms']]))/1000</f>
        <v>20.8</v>
      </c>
      <c r="B54">
        <v>33947</v>
      </c>
      <c r="C54">
        <v>0</v>
      </c>
      <c r="D54">
        <v>1</v>
      </c>
      <c r="E54">
        <v>19.722272872924801</v>
      </c>
      <c r="F54">
        <v>-179.91500854492099</v>
      </c>
      <c r="G54">
        <v>0.80717605742308196</v>
      </c>
      <c r="H54">
        <f>Table4[[#This Row],[Acceleration '[m/s^2']]]+Table4[[#This Row],[aD '[m/s^2']]]</f>
        <v>8.0069062173176579</v>
      </c>
      <c r="I54">
        <f>b*Table4[[#This Row],[v '[m/s']]]</f>
        <v>7.1997301598945755</v>
      </c>
      <c r="J54">
        <f>(Table4[[#This Row],[Acceleration '[m/s^2']]]+b*Table4[[#This Row],[v '[m/s']]])*Table4[[#This Row],[v '[m/s']]]</f>
        <v>157.91438928585697</v>
      </c>
    </row>
    <row r="55" spans="1:10" x14ac:dyDescent="0.25">
      <c r="A55">
        <f>(Table4[[#This Row],[Abs. time '[ms']]]-MIN(Table4[Abs. time '[ms']]))/1000</f>
        <v>21.2</v>
      </c>
      <c r="B55">
        <v>34347</v>
      </c>
      <c r="C55">
        <v>0</v>
      </c>
      <c r="D55">
        <v>1</v>
      </c>
      <c r="E55">
        <v>20.041704177856399</v>
      </c>
      <c r="F55">
        <v>-179.91246032714801</v>
      </c>
      <c r="G55">
        <v>0.79861266182310398</v>
      </c>
      <c r="H55">
        <f>Table4[[#This Row],[Acceleration '[m/s^2']]]+Table4[[#This Row],[aD '[m/s^2']]]</f>
        <v>8.1149530732312236</v>
      </c>
      <c r="I55">
        <f>b*Table4[[#This Row],[v '[m/s']]]</f>
        <v>7.3163404114081194</v>
      </c>
      <c r="J55">
        <f>(Table4[[#This Row],[Acceleration '[m/s^2']]]+b*Table4[[#This Row],[v '[m/s']]])*Table4[[#This Row],[v '[m/s']]]</f>
        <v>162.63748891088684</v>
      </c>
    </row>
    <row r="56" spans="1:10" x14ac:dyDescent="0.25">
      <c r="A56">
        <f>(Table4[[#This Row],[Abs. time '[ms']]]-MIN(Table4[Abs. time '[ms']]))/1000</f>
        <v>21.6</v>
      </c>
      <c r="B56">
        <v>34747</v>
      </c>
      <c r="C56">
        <v>0</v>
      </c>
      <c r="D56">
        <v>1</v>
      </c>
      <c r="E56">
        <v>20.357831954956001</v>
      </c>
      <c r="F56">
        <v>-179.90986633300699</v>
      </c>
      <c r="G56">
        <v>0.79034060440236398</v>
      </c>
      <c r="H56">
        <f>Table4[[#This Row],[Acceleration '[m/s^2']]]+Table4[[#This Row],[aD '[m/s^2']]]</f>
        <v>8.2220852953187045</v>
      </c>
      <c r="I56">
        <f>b*Table4[[#This Row],[v '[m/s']]]</f>
        <v>7.4317446909163412</v>
      </c>
      <c r="J56">
        <f>(Table4[[#This Row],[Acceleration '[m/s^2']]]+b*Table4[[#This Row],[v '[m/s']]])*Table4[[#This Row],[v '[m/s']]]</f>
        <v>167.38383076141298</v>
      </c>
    </row>
    <row r="57" spans="1:10" x14ac:dyDescent="0.25">
      <c r="A57">
        <f>(Table4[[#This Row],[Abs. time '[ms']]]-MIN(Table4[Abs. time '[ms']]))/1000</f>
        <v>22</v>
      </c>
      <c r="B57">
        <v>35147</v>
      </c>
      <c r="C57">
        <v>0</v>
      </c>
      <c r="D57">
        <v>1</v>
      </c>
      <c r="E57">
        <v>20.670763015746999</v>
      </c>
      <c r="F57">
        <v>-179.907302856445</v>
      </c>
      <c r="G57">
        <v>0.78233152441654397</v>
      </c>
      <c r="H57">
        <f>Table4[[#This Row],[Acceleration '[m/s^2']]]+Table4[[#This Row],[aD '[m/s^2']]]</f>
        <v>8.3283135150022218</v>
      </c>
      <c r="I57">
        <f>b*Table4[[#This Row],[v '[m/s']]]</f>
        <v>7.5459819905856786</v>
      </c>
      <c r="J57">
        <f>(Table4[[#This Row],[Acceleration '[m/s^2']]]+b*Table4[[#This Row],[v '[m/s']]])*Table4[[#This Row],[v '[m/s']]]</f>
        <v>172.15259498945383</v>
      </c>
    </row>
    <row r="58" spans="1:10" x14ac:dyDescent="0.25">
      <c r="A58">
        <f>(Table4[[#This Row],[Abs. time '[ms']]]-MIN(Table4[Abs. time '[ms']]))/1000</f>
        <v>22.4</v>
      </c>
      <c r="B58">
        <v>35547</v>
      </c>
      <c r="C58">
        <v>0</v>
      </c>
      <c r="D58">
        <v>1</v>
      </c>
      <c r="E58">
        <v>20.777194976806602</v>
      </c>
      <c r="F58">
        <v>-179.90512084960901</v>
      </c>
      <c r="G58">
        <v>0.27603042501324698</v>
      </c>
      <c r="H58">
        <f>Table4[[#This Row],[Acceleration '[m/s^2']]]+Table4[[#This Row],[aD '[m/s^2']]]</f>
        <v>7.8608660206045391</v>
      </c>
      <c r="I58">
        <f>b*Table4[[#This Row],[v '[m/s']]]</f>
        <v>7.5848355955912918</v>
      </c>
      <c r="J58">
        <f>(Table4[[#This Row],[Acceleration '[m/s^2']]]+b*Table4[[#This Row],[v '[m/s']]])*Table4[[#This Row],[v '[m/s']]]</f>
        <v>163.32674599665432</v>
      </c>
    </row>
    <row r="59" spans="1:10" x14ac:dyDescent="0.25">
      <c r="A59">
        <f>(Table4[[#This Row],[Abs. time '[ms']]]-MIN(Table4[Abs. time '[ms']]))/1000</f>
        <v>22.8</v>
      </c>
      <c r="B59">
        <v>35947</v>
      </c>
      <c r="C59">
        <v>0</v>
      </c>
      <c r="D59">
        <v>1</v>
      </c>
      <c r="E59">
        <v>20.731510162353501</v>
      </c>
      <c r="F59">
        <v>-179.90419006347599</v>
      </c>
      <c r="G59">
        <v>0.20892128165513499</v>
      </c>
      <c r="H59">
        <f>Table4[[#This Row],[Acceleration '[m/s^2']]]+Table4[[#This Row],[aD '[m/s^2']]]</f>
        <v>7.777079370623003</v>
      </c>
      <c r="I59">
        <f>b*Table4[[#This Row],[v '[m/s']]]</f>
        <v>7.5681580889678681</v>
      </c>
      <c r="J59">
        <f>(Table4[[#This Row],[Acceleration '[m/s^2']]]+b*Table4[[#This Row],[v '[m/s']]])*Table4[[#This Row],[v '[m/s']]]</f>
        <v>161.23060000550055</v>
      </c>
    </row>
    <row r="60" spans="1:10" x14ac:dyDescent="0.25">
      <c r="A60">
        <f>(Table4[[#This Row],[Abs. time '[ms']]]-MIN(Table4[Abs. time '[ms']]))/1000</f>
        <v>23.2</v>
      </c>
      <c r="B60">
        <v>36347</v>
      </c>
      <c r="C60">
        <v>0</v>
      </c>
      <c r="D60">
        <v>1</v>
      </c>
      <c r="E60">
        <v>20.685276031494102</v>
      </c>
      <c r="F60">
        <v>-179.90391540527301</v>
      </c>
      <c r="G60">
        <v>0.18101768585556699</v>
      </c>
      <c r="H60">
        <f>Table4[[#This Row],[Acceleration '[m/s^2']]]+Table4[[#This Row],[aD '[m/s^2']]]</f>
        <v>7.7322977370582286</v>
      </c>
      <c r="I60">
        <f>b*Table4[[#This Row],[v '[m/s']]]</f>
        <v>7.5512800512026619</v>
      </c>
      <c r="J60">
        <f>(Table4[[#This Row],[Acceleration '[m/s^2']]]+b*Table4[[#This Row],[v '[m/s']]])*Table4[[#This Row],[v '[m/s']]]</f>
        <v>159.94471304874665</v>
      </c>
    </row>
    <row r="61" spans="1:10" x14ac:dyDescent="0.25">
      <c r="A61">
        <f>(Table4[[#This Row],[Abs. time '[ms']]]-MIN(Table4[Abs. time '[ms']]))/1000</f>
        <v>23.6</v>
      </c>
      <c r="B61">
        <v>36747</v>
      </c>
      <c r="C61">
        <v>0</v>
      </c>
      <c r="D61">
        <v>1</v>
      </c>
      <c r="E61">
        <v>20.638980865478501</v>
      </c>
      <c r="F61">
        <v>-179.90382385253901</v>
      </c>
      <c r="G61">
        <v>0.15013626330732699</v>
      </c>
      <c r="H61">
        <f>Table4[[#This Row],[Acceleration '[m/s^2']]]+Table4[[#This Row],[aD '[m/s^2']]]</f>
        <v>7.6845159955068265</v>
      </c>
      <c r="I61">
        <f>b*Table4[[#This Row],[v '[m/s']]]</f>
        <v>7.5343797321994996</v>
      </c>
      <c r="J61">
        <f>(Table4[[#This Row],[Acceleration '[m/s^2']]]+b*Table4[[#This Row],[v '[m/s']]])*Table4[[#This Row],[v '[m/s']]]</f>
        <v>158.60057859172886</v>
      </c>
    </row>
    <row r="62" spans="1:10" x14ac:dyDescent="0.25">
      <c r="A62">
        <f>(Table4[[#This Row],[Abs. time '[ms']]]-MIN(Table4[Abs. time '[ms']]))/1000</f>
        <v>24</v>
      </c>
      <c r="B62">
        <v>37147</v>
      </c>
      <c r="C62">
        <v>0</v>
      </c>
      <c r="D62">
        <v>1</v>
      </c>
      <c r="E62">
        <v>20.5927639007568</v>
      </c>
      <c r="F62">
        <v>-179.90382385253901</v>
      </c>
      <c r="G62">
        <v>0.13192713514670101</v>
      </c>
      <c r="H62">
        <f>Table4[[#This Row],[Acceleration '[m/s^2']]]+Table4[[#This Row],[aD '[m/s^2']]]</f>
        <v>7.6494350961791753</v>
      </c>
      <c r="I62">
        <f>b*Table4[[#This Row],[v '[m/s']]]</f>
        <v>7.5175079610324742</v>
      </c>
      <c r="J62">
        <f>(Table4[[#This Row],[Acceleration '[m/s^2']]]+b*Table4[[#This Row],[v '[m/s']]])*Table4[[#This Row],[v '[m/s']]]</f>
        <v>157.52301090978065</v>
      </c>
    </row>
    <row r="63" spans="1:10" x14ac:dyDescent="0.25">
      <c r="A63">
        <f>(Table4[[#This Row],[Abs. time '[ms']]]-MIN(Table4[Abs. time '[ms']]))/1000</f>
        <v>24.4</v>
      </c>
      <c r="B63">
        <v>37547</v>
      </c>
      <c r="C63">
        <v>0</v>
      </c>
      <c r="D63">
        <v>1</v>
      </c>
      <c r="E63">
        <v>20.804924011230401</v>
      </c>
      <c r="F63">
        <v>-179.9033203125</v>
      </c>
      <c r="G63">
        <v>0.532601510082925</v>
      </c>
      <c r="H63">
        <f>Table4[[#This Row],[Acceleration '[m/s^2']]]+Table4[[#This Row],[aD '[m/s^2']]]</f>
        <v>8.1275597506012058</v>
      </c>
      <c r="I63">
        <f>b*Table4[[#This Row],[v '[m/s']]]</f>
        <v>7.5949582405182801</v>
      </c>
      <c r="J63">
        <f>(Table4[[#This Row],[Acceleration '[m/s^2']]]+b*Table4[[#This Row],[v '[m/s']]])*Table4[[#This Row],[v '[m/s']]]</f>
        <v>169.09326300799279</v>
      </c>
    </row>
    <row r="64" spans="1:10" x14ac:dyDescent="0.25">
      <c r="A64">
        <f>(Table4[[#This Row],[Abs. time '[ms']]]-MIN(Table4[Abs. time '[ms']]))/1000</f>
        <v>24.8</v>
      </c>
      <c r="B64">
        <v>37947</v>
      </c>
      <c r="C64">
        <v>0</v>
      </c>
      <c r="D64">
        <v>1</v>
      </c>
      <c r="E64">
        <v>21.140607833862301</v>
      </c>
      <c r="F64">
        <v>-179.90142822265599</v>
      </c>
      <c r="G64">
        <v>0.85446375970411403</v>
      </c>
      <c r="H64">
        <f>Table4[[#This Row],[Acceleration '[m/s^2']]]+Table4[[#This Row],[aD '[m/s^2']]]</f>
        <v>8.571965327635203</v>
      </c>
      <c r="I64">
        <f>b*Table4[[#This Row],[v '[m/s']]]</f>
        <v>7.7175015679310892</v>
      </c>
      <c r="J64">
        <f>(Table4[[#This Row],[Acceleration '[m/s^2']]]+b*Table4[[#This Row],[v '[m/s']]])*Table4[[#This Row],[v '[m/s']]]</f>
        <v>181.2165573570008</v>
      </c>
    </row>
    <row r="65" spans="1:10" x14ac:dyDescent="0.25">
      <c r="A65">
        <f>(Table4[[#This Row],[Abs. time '[ms']]]-MIN(Table4[Abs. time '[ms']]))/1000</f>
        <v>25.2</v>
      </c>
      <c r="B65">
        <v>38347</v>
      </c>
      <c r="C65">
        <v>0</v>
      </c>
      <c r="D65">
        <v>1</v>
      </c>
      <c r="E65">
        <v>21.452272415161101</v>
      </c>
      <c r="F65">
        <v>-179.899002075195</v>
      </c>
      <c r="G65">
        <v>0.78787927324889995</v>
      </c>
      <c r="H65">
        <f>Table4[[#This Row],[Acceleration '[m/s^2']]]+Table4[[#This Row],[aD '[m/s^2']]]</f>
        <v>8.6191558051613644</v>
      </c>
      <c r="I65">
        <f>b*Table4[[#This Row],[v '[m/s']]]</f>
        <v>7.8312765319124651</v>
      </c>
      <c r="J65">
        <f>(Table4[[#This Row],[Acceleration '[m/s^2']]]+b*Table4[[#This Row],[v '[m/s']]])*Table4[[#This Row],[v '[m/s']]]</f>
        <v>184.9004783210388</v>
      </c>
    </row>
    <row r="66" spans="1:10" x14ac:dyDescent="0.25">
      <c r="A66">
        <f>(Table4[[#This Row],[Abs. time '[ms']]]-MIN(Table4[Abs. time '[ms']]))/1000</f>
        <v>25.6</v>
      </c>
      <c r="B66">
        <v>38747</v>
      </c>
      <c r="C66">
        <v>0</v>
      </c>
      <c r="D66">
        <v>1</v>
      </c>
      <c r="E66">
        <v>21.747797012329102</v>
      </c>
      <c r="F66">
        <v>-179.89640808105401</v>
      </c>
      <c r="G66">
        <v>0.74215852245428904</v>
      </c>
      <c r="H66">
        <f>Table4[[#This Row],[Acceleration '[m/s^2']]]+Table4[[#This Row],[aD '[m/s^2']]]</f>
        <v>8.68131802348144</v>
      </c>
      <c r="I66">
        <f>b*Table4[[#This Row],[v '[m/s']]]</f>
        <v>7.9391595010271505</v>
      </c>
      <c r="J66">
        <f>(Table4[[#This Row],[Acceleration '[m/s^2']]]+b*Table4[[#This Row],[v '[m/s']]])*Table4[[#This Row],[v '[m/s']]]</f>
        <v>188.79954217414843</v>
      </c>
    </row>
    <row r="67" spans="1:10" x14ac:dyDescent="0.25">
      <c r="A67">
        <f>(Table4[[#This Row],[Abs. time '[ms']]]-MIN(Table4[Abs. time '[ms']]))/1000</f>
        <v>26</v>
      </c>
      <c r="B67">
        <v>39147</v>
      </c>
      <c r="C67">
        <v>0</v>
      </c>
      <c r="D67">
        <v>1</v>
      </c>
      <c r="E67">
        <v>22.032247543334901</v>
      </c>
      <c r="F67">
        <v>-179.893783569335</v>
      </c>
      <c r="G67">
        <v>0.71219916346839496</v>
      </c>
      <c r="H67">
        <f>Table4[[#This Row],[Acceleration '[m/s^2']]]+Table4[[#This Row],[aD '[m/s^2']]]</f>
        <v>8.7551989814953153</v>
      </c>
      <c r="I67">
        <f>b*Table4[[#This Row],[v '[m/s']]]</f>
        <v>8.0429998180269209</v>
      </c>
      <c r="J67">
        <f>(Table4[[#This Row],[Acceleration '[m/s^2']]]+b*Table4[[#This Row],[v '[m/s']]])*Table4[[#This Row],[v '[m/s']]]</f>
        <v>192.89671125145838</v>
      </c>
    </row>
    <row r="68" spans="1:10" x14ac:dyDescent="0.25">
      <c r="A68">
        <f>(Table4[[#This Row],[Abs. time '[ms']]]-MIN(Table4[Abs. time '[ms']]))/1000</f>
        <v>26.4</v>
      </c>
      <c r="B68">
        <v>39547</v>
      </c>
      <c r="C68">
        <v>0</v>
      </c>
      <c r="D68">
        <v>1</v>
      </c>
      <c r="E68">
        <v>22.308893203735298</v>
      </c>
      <c r="F68">
        <v>-179.89125061035099</v>
      </c>
      <c r="G68">
        <v>0.69191884366444301</v>
      </c>
      <c r="H68">
        <f>Table4[[#This Row],[Acceleration '[m/s^2']]]+Table4[[#This Row],[aD '[m/s^2']]]</f>
        <v>8.8359097653852512</v>
      </c>
      <c r="I68">
        <f>b*Table4[[#This Row],[v '[m/s']]]</f>
        <v>8.1439909217208086</v>
      </c>
      <c r="J68">
        <f>(Table4[[#This Row],[Acceleration '[m/s^2']]]+b*Table4[[#This Row],[v '[m/s']]])*Table4[[#This Row],[v '[m/s']]]</f>
        <v>197.11936731382139</v>
      </c>
    </row>
    <row r="69" spans="1:10" x14ac:dyDescent="0.25">
      <c r="A69">
        <f>(Table4[[#This Row],[Abs. time '[ms']]]-MIN(Table4[Abs. time '[ms']]))/1000</f>
        <v>26.8</v>
      </c>
      <c r="B69">
        <v>39947</v>
      </c>
      <c r="C69">
        <v>0</v>
      </c>
      <c r="D69">
        <v>1</v>
      </c>
      <c r="E69">
        <v>22.579845428466701</v>
      </c>
      <c r="F69">
        <v>-179.88871765136699</v>
      </c>
      <c r="G69">
        <v>0.67747844648793498</v>
      </c>
      <c r="H69">
        <f>Table4[[#This Row],[Acceleration '[m/s^2']]]+Table4[[#This Row],[aD '[m/s^2']]]</f>
        <v>8.920382050172865</v>
      </c>
      <c r="I69">
        <f>b*Table4[[#This Row],[v '[m/s']]]</f>
        <v>8.2429036036849297</v>
      </c>
      <c r="J69">
        <f>(Table4[[#This Row],[Acceleration '[m/s^2']]]+b*Table4[[#This Row],[v '[m/s']]])*Table4[[#This Row],[v '[m/s']]]</f>
        <v>201.42084785577219</v>
      </c>
    </row>
    <row r="70" spans="1:10" x14ac:dyDescent="0.25">
      <c r="A70">
        <f>(Table4[[#This Row],[Abs. time '[ms']]]-MIN(Table4[Abs. time '[ms']]))/1000</f>
        <v>27.2</v>
      </c>
      <c r="B70">
        <v>40347</v>
      </c>
      <c r="C70">
        <v>0</v>
      </c>
      <c r="D70">
        <v>1</v>
      </c>
      <c r="E70">
        <v>22.8464756011962</v>
      </c>
      <c r="F70">
        <v>-179.88616943359301</v>
      </c>
      <c r="G70">
        <v>0.66659125804227903</v>
      </c>
      <c r="H70">
        <f>Table4[[#This Row],[Acceleration '[m/s^2']]]+Table4[[#This Row],[aD '[m/s^2']]]</f>
        <v>9.0068297535273238</v>
      </c>
      <c r="I70">
        <f>b*Table4[[#This Row],[v '[m/s']]]</f>
        <v>8.3402384954850444</v>
      </c>
      <c r="J70">
        <f>(Table4[[#This Row],[Acceleration '[m/s^2']]]+b*Table4[[#This Row],[v '[m/s']]])*Table4[[#This Row],[v '[m/s']]]</f>
        <v>205.77431620809</v>
      </c>
    </row>
    <row r="71" spans="1:10" x14ac:dyDescent="0.25">
      <c r="A71">
        <f>(Table4[[#This Row],[Abs. time '[ms']]]-MIN(Table4[Abs. time '[ms']]))/1000</f>
        <v>27.6</v>
      </c>
      <c r="B71">
        <v>40747</v>
      </c>
      <c r="C71">
        <v>0</v>
      </c>
      <c r="D71">
        <v>1</v>
      </c>
      <c r="E71">
        <v>23.109672546386701</v>
      </c>
      <c r="F71">
        <v>-179.883697509765</v>
      </c>
      <c r="G71">
        <v>0.65799317015494097</v>
      </c>
      <c r="H71">
        <f>Table4[[#This Row],[Acceleration '[m/s^2']]]+Table4[[#This Row],[aD '[m/s^2']]]</f>
        <v>9.0943132378040925</v>
      </c>
      <c r="I71">
        <f>b*Table4[[#This Row],[v '[m/s']]]</f>
        <v>8.4363200676491523</v>
      </c>
      <c r="J71">
        <f>(Table4[[#This Row],[Acceleration '[m/s^2']]]+b*Table4[[#This Row],[v '[m/s']]])*Table4[[#This Row],[v '[m/s']]]</f>
        <v>210.16660095992239</v>
      </c>
    </row>
    <row r="72" spans="1:10" x14ac:dyDescent="0.25">
      <c r="A72">
        <f>(Table4[[#This Row],[Abs. time '[ms']]]-MIN(Table4[Abs. time '[ms']]))/1000</f>
        <v>28</v>
      </c>
      <c r="B72">
        <v>41147</v>
      </c>
      <c r="C72">
        <v>0</v>
      </c>
      <c r="D72">
        <v>1</v>
      </c>
      <c r="E72">
        <v>23.369998931884702</v>
      </c>
      <c r="F72">
        <v>-179.88121032714801</v>
      </c>
      <c r="G72">
        <v>0.65080951613544502</v>
      </c>
      <c r="H72">
        <f>Table4[[#This Row],[Acceleration '[m/s^2']]]+Table4[[#This Row],[aD '[m/s^2']]]</f>
        <v>9.1821632414752052</v>
      </c>
      <c r="I72">
        <f>b*Table4[[#This Row],[v '[m/s']]]</f>
        <v>8.5313537253397609</v>
      </c>
      <c r="J72">
        <f>(Table4[[#This Row],[Acceleration '[m/s^2']]]+b*Table4[[#This Row],[v '[m/s']]])*Table4[[#This Row],[v '[m/s']]]</f>
        <v>214.58714514566651</v>
      </c>
    </row>
    <row r="73" spans="1:10" x14ac:dyDescent="0.25">
      <c r="A73">
        <f>(Table4[[#This Row],[Abs. time '[ms']]]-MIN(Table4[Abs. time '[ms']]))/1000</f>
        <v>28.4</v>
      </c>
      <c r="B73">
        <v>41547</v>
      </c>
      <c r="C73">
        <v>0</v>
      </c>
      <c r="D73">
        <v>1</v>
      </c>
      <c r="E73">
        <v>23.627834320068299</v>
      </c>
      <c r="F73">
        <v>-179.87870788574199</v>
      </c>
      <c r="G73">
        <v>0.64461994218288199</v>
      </c>
      <c r="H73">
        <f>Table4[[#This Row],[Acceleration '[m/s^2']]]+Table4[[#This Row],[aD '[m/s^2']]]</f>
        <v>9.2700979721884593</v>
      </c>
      <c r="I73">
        <f>b*Table4[[#This Row],[v '[m/s']]]</f>
        <v>8.6254780300055778</v>
      </c>
      <c r="J73">
        <f>(Table4[[#This Row],[Acceleration '[m/s^2']]]+b*Table4[[#This Row],[v '[m/s']]])*Table4[[#This Row],[v '[m/s']]]</f>
        <v>219.03233901767001</v>
      </c>
    </row>
    <row r="74" spans="1:10" x14ac:dyDescent="0.25">
      <c r="A74">
        <f>(Table4[[#This Row],[Abs. time '[ms']]]-MIN(Table4[Abs. time '[ms']]))/1000</f>
        <v>28.8</v>
      </c>
      <c r="B74">
        <v>41947</v>
      </c>
      <c r="C74">
        <v>0</v>
      </c>
      <c r="D74">
        <v>1</v>
      </c>
      <c r="E74">
        <v>23.8834228515625</v>
      </c>
      <c r="F74">
        <v>-179.876205444335</v>
      </c>
      <c r="G74">
        <v>0.63897121652065303</v>
      </c>
      <c r="H74">
        <f>Table4[[#This Row],[Acceleration '[m/s^2']]]+Table4[[#This Row],[aD '[m/s^2']]]</f>
        <v>9.3577533231191588</v>
      </c>
      <c r="I74">
        <f>b*Table4[[#This Row],[v '[m/s']]]</f>
        <v>8.7187821065985052</v>
      </c>
      <c r="J74">
        <f>(Table4[[#This Row],[Acceleration '[m/s^2']]]+b*Table4[[#This Row],[v '[m/s']]])*Table4[[#This Row],[v '[m/s']]]</f>
        <v>223.49517955666903</v>
      </c>
    </row>
    <row r="75" spans="1:10" x14ac:dyDescent="0.25">
      <c r="A75">
        <f>(Table4[[#This Row],[Abs. time '[ms']]]-MIN(Table4[Abs. time '[ms']]))/1000</f>
        <v>29.2</v>
      </c>
      <c r="B75">
        <v>42347</v>
      </c>
      <c r="C75">
        <v>0</v>
      </c>
      <c r="D75">
        <v>1</v>
      </c>
      <c r="E75">
        <v>24.1369228363037</v>
      </c>
      <c r="F75">
        <v>-179.87365722656199</v>
      </c>
      <c r="G75">
        <v>0.63376430299345499</v>
      </c>
      <c r="H75">
        <f>Table4[[#This Row],[Acceleration '[m/s^2']]]+Table4[[#This Row],[aD '[m/s^2']]]</f>
        <v>9.4450880500729415</v>
      </c>
      <c r="I75">
        <f>b*Table4[[#This Row],[v '[m/s']]]</f>
        <v>8.8113237470794861</v>
      </c>
      <c r="J75">
        <f>(Table4[[#This Row],[Acceleration '[m/s^2']]]+b*Table4[[#This Row],[v '[m/s']]])*Table4[[#This Row],[v '[m/s']]]</f>
        <v>227.97536144670477</v>
      </c>
    </row>
    <row r="76" spans="1:10" x14ac:dyDescent="0.25">
      <c r="A76">
        <f>(Table4[[#This Row],[Abs. time '[ms']]]-MIN(Table4[Abs. time '[ms']]))/1000</f>
        <v>29.6</v>
      </c>
      <c r="B76">
        <v>42747</v>
      </c>
      <c r="C76">
        <v>0</v>
      </c>
      <c r="D76">
        <v>1</v>
      </c>
      <c r="E76">
        <v>24.388439178466701</v>
      </c>
      <c r="F76">
        <v>-179.87118530273401</v>
      </c>
      <c r="G76">
        <v>0.62878940303560205</v>
      </c>
      <c r="H76">
        <f>Table4[[#This Row],[Acceleration '[m/s^2']]]+Table4[[#This Row],[aD '[m/s^2']]]</f>
        <v>9.5319306503618932</v>
      </c>
      <c r="I76">
        <f>b*Table4[[#This Row],[v '[m/s']]]</f>
        <v>8.9031412473262908</v>
      </c>
      <c r="J76">
        <f>(Table4[[#This Row],[Acceleration '[m/s^2']]]+b*Table4[[#This Row],[v '[m/s']]])*Table4[[#This Row],[v '[m/s']]]</f>
        <v>232.46891091971358</v>
      </c>
    </row>
    <row r="77" spans="1:10" x14ac:dyDescent="0.25">
      <c r="A77">
        <f>(Table4[[#This Row],[Abs. time '[ms']]]-MIN(Table4[Abs. time '[ms']]))/1000</f>
        <v>30</v>
      </c>
      <c r="B77">
        <v>43147</v>
      </c>
      <c r="C77">
        <v>0</v>
      </c>
      <c r="D77">
        <v>1</v>
      </c>
      <c r="E77">
        <v>24.638038635253899</v>
      </c>
      <c r="F77">
        <v>-179.86860656738199</v>
      </c>
      <c r="G77">
        <v>0.62403555130923805</v>
      </c>
      <c r="H77">
        <f>Table4[[#This Row],[Acceleration '[m/s^2']]]+Table4[[#This Row],[aD '[m/s^2']]]</f>
        <v>9.6182945287522799</v>
      </c>
      <c r="I77">
        <f>b*Table4[[#This Row],[v '[m/s']]]</f>
        <v>8.9942589774430424</v>
      </c>
      <c r="J77">
        <f>(Table4[[#This Row],[Acceleration '[m/s^2']]]+b*Table4[[#This Row],[v '[m/s']]])*Table4[[#This Row],[v '[m/s']]]</f>
        <v>236.97591220464986</v>
      </c>
    </row>
    <row r="78" spans="1:10" x14ac:dyDescent="0.25">
      <c r="A78">
        <f>(Table4[[#This Row],[Abs. time '[ms']]]-MIN(Table4[Abs. time '[ms']]))/1000</f>
        <v>30.4</v>
      </c>
      <c r="B78">
        <v>43547</v>
      </c>
      <c r="C78">
        <v>0</v>
      </c>
      <c r="D78">
        <v>1</v>
      </c>
      <c r="E78">
        <v>24.771383285522401</v>
      </c>
      <c r="F78">
        <v>-179.86630249023401</v>
      </c>
      <c r="G78">
        <v>0.33618707710522899</v>
      </c>
      <c r="H78">
        <f>Table4[[#This Row],[Acceleration '[m/s^2']]]+Table4[[#This Row],[aD '[m/s^2']]]</f>
        <v>9.3791242929229526</v>
      </c>
      <c r="I78">
        <f>b*Table4[[#This Row],[v '[m/s']]]</f>
        <v>9.042937215817723</v>
      </c>
      <c r="J78">
        <f>(Table4[[#This Row],[Acceleration '[m/s^2']]]+b*Table4[[#This Row],[v '[m/s']]])*Table4[[#This Row],[v '[m/s']]]</f>
        <v>232.33388274254872</v>
      </c>
    </row>
    <row r="79" spans="1:10" x14ac:dyDescent="0.25">
      <c r="A79">
        <f>(Table4[[#This Row],[Abs. time '[ms']]]-MIN(Table4[Abs. time '[ms']]))/1000</f>
        <v>30.8</v>
      </c>
      <c r="B79">
        <v>43947</v>
      </c>
      <c r="C79">
        <v>0</v>
      </c>
      <c r="D79">
        <v>1</v>
      </c>
      <c r="E79">
        <v>24.715328216552699</v>
      </c>
      <c r="F79">
        <v>-179.86505126953099</v>
      </c>
      <c r="G79">
        <v>0.22314354142001799</v>
      </c>
      <c r="H79">
        <f>Table4[[#This Row],[Acceleration '[m/s^2']]]+Table4[[#This Row],[aD '[m/s^2']]]</f>
        <v>9.2456175290248215</v>
      </c>
      <c r="I79">
        <f>b*Table4[[#This Row],[v '[m/s']]]</f>
        <v>9.022473987604803</v>
      </c>
      <c r="J79">
        <f>(Table4[[#This Row],[Acceleration '[m/s^2']]]+b*Table4[[#This Row],[v '[m/s']]])*Table4[[#This Row],[v '[m/s']]]</f>
        <v>228.50847179456142</v>
      </c>
    </row>
    <row r="80" spans="1:10" x14ac:dyDescent="0.25">
      <c r="A80">
        <f>(Table4[[#This Row],[Abs. time '[ms']]]-MIN(Table4[Abs. time '[ms']]))/1000</f>
        <v>31.2</v>
      </c>
      <c r="B80">
        <v>44347</v>
      </c>
      <c r="C80">
        <v>0</v>
      </c>
      <c r="D80">
        <v>1</v>
      </c>
      <c r="E80">
        <v>24.657213211059499</v>
      </c>
      <c r="F80">
        <v>-179.86453247070301</v>
      </c>
      <c r="G80">
        <v>0.20967122751193101</v>
      </c>
      <c r="H80">
        <f>Table4[[#This Row],[Acceleration '[m/s^2']]]+Table4[[#This Row],[aD '[m/s^2']]]</f>
        <v>9.210929995122175</v>
      </c>
      <c r="I80">
        <f>b*Table4[[#This Row],[v '[m/s']]]</f>
        <v>9.0012587676102438</v>
      </c>
      <c r="J80">
        <f>(Table4[[#This Row],[Acceleration '[m/s^2']]]+b*Table4[[#This Row],[v '[m/s']]])*Table4[[#This Row],[v '[m/s']]]</f>
        <v>227.11586476187071</v>
      </c>
    </row>
    <row r="81" spans="1:10" x14ac:dyDescent="0.25">
      <c r="A81">
        <f>(Table4[[#This Row],[Abs. time '[ms']]]-MIN(Table4[Abs. time '[ms']]))/1000</f>
        <v>31.6</v>
      </c>
      <c r="B81">
        <v>44747</v>
      </c>
      <c r="C81">
        <v>0</v>
      </c>
      <c r="D81">
        <v>1</v>
      </c>
      <c r="E81">
        <v>24.599054336547798</v>
      </c>
      <c r="F81">
        <v>-179.86439514160099</v>
      </c>
      <c r="G81">
        <v>0.17958176083758001</v>
      </c>
      <c r="H81">
        <f>Table4[[#This Row],[Acceleration '[m/s^2']]]+Table4[[#This Row],[aD '[m/s^2']]]</f>
        <v>9.1596092938134905</v>
      </c>
      <c r="I81">
        <f>b*Table4[[#This Row],[v '[m/s']]]</f>
        <v>8.9800275329759103</v>
      </c>
      <c r="J81">
        <f>(Table4[[#This Row],[Acceleration '[m/s^2']]]+b*Table4[[#This Row],[v '[m/s']]])*Table4[[#This Row],[v '[m/s']]]</f>
        <v>225.31772672006625</v>
      </c>
    </row>
    <row r="82" spans="1:10" x14ac:dyDescent="0.25">
      <c r="A82">
        <f>(Table4[[#This Row],[Abs. time '[ms']]]-MIN(Table4[Abs. time '[ms']]))/1000</f>
        <v>32</v>
      </c>
      <c r="B82">
        <v>45147</v>
      </c>
      <c r="C82">
        <v>0</v>
      </c>
      <c r="D82">
        <v>1</v>
      </c>
      <c r="E82">
        <v>24.541015625</v>
      </c>
      <c r="F82">
        <v>-179.864334106445</v>
      </c>
      <c r="G82">
        <v>0.161273221699998</v>
      </c>
      <c r="H82">
        <f>Table4[[#This Row],[Acceleration '[m/s^2']]]+Table4[[#This Row],[aD '[m/s^2']]]</f>
        <v>9.1201133862288497</v>
      </c>
      <c r="I82">
        <f>b*Table4[[#This Row],[v '[m/s']]]</f>
        <v>8.9588401645288513</v>
      </c>
      <c r="J82">
        <f>(Table4[[#This Row],[Acceleration '[m/s^2']]]+b*Table4[[#This Row],[v '[m/s']]])*Table4[[#This Row],[v '[m/s']]]</f>
        <v>223.81684511321387</v>
      </c>
    </row>
    <row r="83" spans="1:10" x14ac:dyDescent="0.25">
      <c r="A83">
        <f>(Table4[[#This Row],[Abs. time '[ms']]]-MIN(Table4[Abs. time '[ms']]))/1000</f>
        <v>32.4</v>
      </c>
      <c r="B83">
        <v>45547</v>
      </c>
      <c r="C83">
        <v>0</v>
      </c>
      <c r="D83">
        <v>1</v>
      </c>
      <c r="E83">
        <v>24.5607509613037</v>
      </c>
      <c r="F83">
        <v>-179.86427307128901</v>
      </c>
      <c r="G83">
        <v>5.2721835277916303E-2</v>
      </c>
      <c r="H83">
        <f>Table4[[#This Row],[Acceleration '[m/s^2']]]+Table4[[#This Row],[aD '[m/s^2']]]</f>
        <v>9.0187664988478726</v>
      </c>
      <c r="I83">
        <f>b*Table4[[#This Row],[v '[m/s']]]</f>
        <v>8.9660446635699564</v>
      </c>
      <c r="J83">
        <f>(Table4[[#This Row],[Acceleration '[m/s^2']]]+b*Table4[[#This Row],[v '[m/s']]])*Table4[[#This Row],[v '[m/s']]]</f>
        <v>221.5076779563515</v>
      </c>
    </row>
    <row r="84" spans="1:10" x14ac:dyDescent="0.25">
      <c r="A84">
        <f>(Table4[[#This Row],[Abs. time '[ms']]]-MIN(Table4[Abs. time '[ms']]))/1000</f>
        <v>32.799999999999997</v>
      </c>
      <c r="B84">
        <v>45947</v>
      </c>
      <c r="C84">
        <v>0</v>
      </c>
      <c r="D84">
        <v>1</v>
      </c>
      <c r="E84">
        <v>24.708856582641602</v>
      </c>
      <c r="F84">
        <v>-179.86341857910099</v>
      </c>
      <c r="G84">
        <v>0.37934579276493302</v>
      </c>
      <c r="H84">
        <f>Table4[[#This Row],[Acceleration '[m/s^2']]]+Table4[[#This Row],[aD '[m/s^2']]]</f>
        <v>9.3994572728558339</v>
      </c>
      <c r="I84">
        <f>b*Table4[[#This Row],[v '[m/s']]]</f>
        <v>9.0201114800909004</v>
      </c>
      <c r="J84">
        <f>(Table4[[#This Row],[Acceleration '[m/s^2']]]+b*Table4[[#This Row],[v '[m/s']]])*Table4[[#This Row],[v '[m/s']]]</f>
        <v>232.24984170966235</v>
      </c>
    </row>
    <row r="85" spans="1:10" x14ac:dyDescent="0.25">
      <c r="A85">
        <f>(Table4[[#This Row],[Abs. time '[ms']]]-MIN(Table4[Abs. time '[ms']]))/1000</f>
        <v>33.200000000000003</v>
      </c>
      <c r="B85">
        <v>46347</v>
      </c>
      <c r="C85">
        <v>0</v>
      </c>
      <c r="D85">
        <v>1</v>
      </c>
      <c r="E85">
        <v>24.890087127685501</v>
      </c>
      <c r="F85">
        <v>-179.862045288085</v>
      </c>
      <c r="G85">
        <v>0.46351456128118501</v>
      </c>
      <c r="H85">
        <f>Table4[[#This Row],[Acceleration '[m/s^2']]]+Table4[[#This Row],[aD '[m/s^2']]]</f>
        <v>9.5497853035146338</v>
      </c>
      <c r="I85">
        <f>b*Table4[[#This Row],[v '[m/s']]]</f>
        <v>9.0862707422334488</v>
      </c>
      <c r="J85">
        <f>(Table4[[#This Row],[Acceleration '[m/s^2']]]+b*Table4[[#This Row],[v '[m/s']]])*Table4[[#This Row],[v '[m/s']]]</f>
        <v>237.69498825516976</v>
      </c>
    </row>
    <row r="86" spans="1:10" x14ac:dyDescent="0.25">
      <c r="A86">
        <f>(Table4[[#This Row],[Abs. time '[ms']]]-MIN(Table4[Abs. time '[ms']]))/1000</f>
        <v>33.6</v>
      </c>
      <c r="B86">
        <v>46747</v>
      </c>
      <c r="C86">
        <v>0</v>
      </c>
      <c r="D86">
        <v>1</v>
      </c>
      <c r="E86">
        <v>25.090576171875</v>
      </c>
      <c r="F86">
        <v>-179.86022949218699</v>
      </c>
      <c r="G86">
        <v>0.50855326165438597</v>
      </c>
      <c r="H86">
        <f>Table4[[#This Row],[Acceleration '[m/s^2']]]+Table4[[#This Row],[aD '[m/s^2']]]</f>
        <v>9.668013692899855</v>
      </c>
      <c r="I86">
        <f>b*Table4[[#This Row],[v '[m/s']]]</f>
        <v>9.1594604312454688</v>
      </c>
      <c r="J86">
        <f>(Table4[[#This Row],[Acceleration '[m/s^2']]]+b*Table4[[#This Row],[v '[m/s']]])*Table4[[#This Row],[v '[m/s']]]</f>
        <v>242.57603399243433</v>
      </c>
    </row>
    <row r="87" spans="1:10" x14ac:dyDescent="0.25">
      <c r="A87">
        <f>(Table4[[#This Row],[Abs. time '[ms']]]-MIN(Table4[Abs. time '[ms']]))/1000</f>
        <v>34</v>
      </c>
      <c r="B87">
        <v>47147</v>
      </c>
      <c r="C87">
        <v>0</v>
      </c>
      <c r="D87">
        <v>1</v>
      </c>
      <c r="E87">
        <v>25.302240371704102</v>
      </c>
      <c r="F87">
        <v>-179.858154296875</v>
      </c>
      <c r="G87">
        <v>0.53369143468814895</v>
      </c>
      <c r="H87">
        <f>Table4[[#This Row],[Acceleration '[m/s^2']]]+Table4[[#This Row],[aD '[m/s^2']]]</f>
        <v>9.770421110360898</v>
      </c>
      <c r="I87">
        <f>b*Table4[[#This Row],[v '[m/s']]]</f>
        <v>9.2367296756727484</v>
      </c>
      <c r="J87">
        <f>(Table4[[#This Row],[Acceleration '[m/s^2']]]+b*Table4[[#This Row],[v '[m/s']]])*Table4[[#This Row],[v '[m/s']]]</f>
        <v>247.21354346712351</v>
      </c>
    </row>
    <row r="88" spans="1:10" x14ac:dyDescent="0.25">
      <c r="A88">
        <f>(Table4[[#This Row],[Abs. time '[ms']]]-MIN(Table4[Abs. time '[ms']]))/1000</f>
        <v>34.4</v>
      </c>
      <c r="B88">
        <v>47547</v>
      </c>
      <c r="C88">
        <v>0</v>
      </c>
      <c r="D88">
        <v>1</v>
      </c>
      <c r="E88">
        <v>25.520219802856399</v>
      </c>
      <c r="F88">
        <v>-179.85592651367099</v>
      </c>
      <c r="G88">
        <v>0.547497962292817</v>
      </c>
      <c r="H88">
        <f>Table4[[#This Row],[Acceleration '[m/s^2']]]+Table4[[#This Row],[aD '[m/s^2']]]</f>
        <v>9.8638022942344374</v>
      </c>
      <c r="I88">
        <f>b*Table4[[#This Row],[v '[m/s']]]</f>
        <v>9.3163043319416197</v>
      </c>
      <c r="J88">
        <f>(Table4[[#This Row],[Acceleration '[m/s^2']]]+b*Table4[[#This Row],[v '[m/s']]])*Table4[[#This Row],[v '[m/s']]]</f>
        <v>251.72640264078208</v>
      </c>
    </row>
    <row r="89" spans="1:10" x14ac:dyDescent="0.25">
      <c r="A89">
        <f>(Table4[[#This Row],[Abs. time '[ms']]]-MIN(Table4[Abs. time '[ms']]))/1000</f>
        <v>34.799999999999997</v>
      </c>
      <c r="B89">
        <v>47947</v>
      </c>
      <c r="C89">
        <v>0</v>
      </c>
      <c r="D89">
        <v>1</v>
      </c>
      <c r="E89">
        <v>25.741539001464801</v>
      </c>
      <c r="F89">
        <v>-179.85360717773401</v>
      </c>
      <c r="G89">
        <v>0.554726954949599</v>
      </c>
      <c r="H89">
        <f>Table4[[#This Row],[Acceleration '[m/s^2']]]+Table4[[#This Row],[aD '[m/s^2']]]</f>
        <v>9.9518251446504884</v>
      </c>
      <c r="I89">
        <f>b*Table4[[#This Row],[v '[m/s']]]</f>
        <v>9.3970981897008894</v>
      </c>
      <c r="J89">
        <f>(Table4[[#This Row],[Acceleration '[m/s^2']]]+b*Table4[[#This Row],[v '[m/s']]])*Table4[[#This Row],[v '[m/s']]]</f>
        <v>256.17529509677865</v>
      </c>
    </row>
    <row r="90" spans="1:10" x14ac:dyDescent="0.25">
      <c r="A90">
        <f>(Table4[[#This Row],[Abs. time '[ms']]]-MIN(Table4[Abs. time '[ms']]))/1000</f>
        <v>35.200000000000003</v>
      </c>
      <c r="B90">
        <v>48347</v>
      </c>
      <c r="C90">
        <v>0</v>
      </c>
      <c r="D90">
        <v>1</v>
      </c>
      <c r="E90">
        <v>25.964391708373999</v>
      </c>
      <c r="F90">
        <v>-179.85121154785099</v>
      </c>
      <c r="G90">
        <v>0.55786944437848496</v>
      </c>
      <c r="H90">
        <f>Table4[[#This Row],[Acceleration '[m/s^2']]]+Table4[[#This Row],[aD '[m/s^2']]]</f>
        <v>10.036321307942744</v>
      </c>
      <c r="I90">
        <f>b*Table4[[#This Row],[v '[m/s']]]</f>
        <v>9.4784518635642598</v>
      </c>
      <c r="J90">
        <f>(Table4[[#This Row],[Acceleration '[m/s^2']]]+b*Table4[[#This Row],[v '[m/s']]])*Table4[[#This Row],[v '[m/s']]]</f>
        <v>260.58697775052588</v>
      </c>
    </row>
    <row r="91" spans="1:10" x14ac:dyDescent="0.25">
      <c r="A91">
        <f>(Table4[[#This Row],[Abs. time '[ms']]]-MIN(Table4[Abs. time '[ms']]))/1000</f>
        <v>35.6</v>
      </c>
      <c r="B91">
        <v>48747</v>
      </c>
      <c r="C91">
        <v>0</v>
      </c>
      <c r="D91">
        <v>1</v>
      </c>
      <c r="E91">
        <v>26.1876411437988</v>
      </c>
      <c r="F91">
        <v>-179.84875488281199</v>
      </c>
      <c r="G91">
        <v>0.55848022840390099</v>
      </c>
      <c r="H91">
        <f>Table4[[#This Row],[Acceleration '[m/s^2']]]+Table4[[#This Row],[aD '[m/s^2']]]</f>
        <v>10.118430593878353</v>
      </c>
      <c r="I91">
        <f>b*Table4[[#This Row],[v '[m/s']]]</f>
        <v>9.5599503654744513</v>
      </c>
      <c r="J91">
        <f>(Table4[[#This Row],[Acceleration '[m/s^2']]]+b*Table4[[#This Row],[v '[m/s']]])*Table4[[#This Row],[v '[m/s']]]</f>
        <v>264.97782933092128</v>
      </c>
    </row>
    <row r="92" spans="1:10" x14ac:dyDescent="0.25">
      <c r="A92">
        <f>(Table4[[#This Row],[Abs. time '[ms']]]-MIN(Table4[Abs. time '[ms']]))/1000</f>
        <v>36</v>
      </c>
      <c r="B92">
        <v>49147</v>
      </c>
      <c r="C92">
        <v>0</v>
      </c>
      <c r="D92">
        <v>1</v>
      </c>
      <c r="E92">
        <v>26.410579681396399</v>
      </c>
      <c r="F92">
        <v>-179.846267700195</v>
      </c>
      <c r="G92">
        <v>0.55751877679427198</v>
      </c>
      <c r="H92">
        <f>Table4[[#This Row],[Acceleration '[m/s^2']]]+Table4[[#This Row],[aD '[m/s^2']]]</f>
        <v>10.198854149122965</v>
      </c>
      <c r="I92">
        <f>b*Table4[[#This Row],[v '[m/s']]]</f>
        <v>9.6413353723286939</v>
      </c>
      <c r="J92">
        <f>(Table4[[#This Row],[Acceleration '[m/s^2']]]+b*Table4[[#This Row],[v '[m/s']]])*Table4[[#This Row],[v '[m/s']]]</f>
        <v>269.35765016435238</v>
      </c>
    </row>
    <row r="93" spans="1:10" x14ac:dyDescent="0.25">
      <c r="A93">
        <f>(Table4[[#This Row],[Abs. time '[ms']]]-MIN(Table4[Abs. time '[ms']]))/1000</f>
        <v>36.4</v>
      </c>
      <c r="B93">
        <v>49547</v>
      </c>
      <c r="C93">
        <v>0</v>
      </c>
      <c r="D93">
        <v>1</v>
      </c>
      <c r="E93">
        <v>26.632778167724599</v>
      </c>
      <c r="F93">
        <v>-179.84379577636699</v>
      </c>
      <c r="G93">
        <v>0.55559499577115001</v>
      </c>
      <c r="H93">
        <f>Table4[[#This Row],[Acceleration '[m/s^2']]]+Table4[[#This Row],[aD '[m/s^2']]]</f>
        <v>10.278045214943701</v>
      </c>
      <c r="I93">
        <f>b*Table4[[#This Row],[v '[m/s']]]</f>
        <v>9.7224502191725506</v>
      </c>
      <c r="J93">
        <f>(Table4[[#This Row],[Acceleration '[m/s^2']]]+b*Table4[[#This Row],[v '[m/s']]])*Table4[[#This Row],[v '[m/s']]]</f>
        <v>273.73289820743889</v>
      </c>
    </row>
    <row r="94" spans="1:10" x14ac:dyDescent="0.25">
      <c r="A94">
        <f>(Table4[[#This Row],[Abs. time '[ms']]]-MIN(Table4[Abs. time '[ms']]))/1000</f>
        <v>36.799999999999997</v>
      </c>
      <c r="B94">
        <v>49947</v>
      </c>
      <c r="C94">
        <v>0</v>
      </c>
      <c r="D94">
        <v>1</v>
      </c>
      <c r="E94">
        <v>26.853965759277301</v>
      </c>
      <c r="F94">
        <v>-179.84129333496</v>
      </c>
      <c r="G94">
        <v>0.55299953465496798</v>
      </c>
      <c r="H94">
        <f>Table4[[#This Row],[Acceleration '[m/s^2']]]+Table4[[#This Row],[aD '[m/s^2']]]</f>
        <v>10.356195567667395</v>
      </c>
      <c r="I94">
        <f>b*Table4[[#This Row],[v '[m/s']]]</f>
        <v>9.8031960330124281</v>
      </c>
      <c r="J94">
        <f>(Table4[[#This Row],[Acceleration '[m/s^2']]]+b*Table4[[#This Row],[v '[m/s']]])*Table4[[#This Row],[v '[m/s']]]</f>
        <v>278.10492117051956</v>
      </c>
    </row>
    <row r="95" spans="1:10" x14ac:dyDescent="0.25">
      <c r="A95">
        <f>(Table4[[#This Row],[Abs. time '[ms']]]-MIN(Table4[Abs. time '[ms']]))/1000</f>
        <v>37.200000000000003</v>
      </c>
      <c r="B95">
        <v>50347</v>
      </c>
      <c r="C95">
        <v>0</v>
      </c>
      <c r="D95">
        <v>1</v>
      </c>
      <c r="E95">
        <v>27.073966979980401</v>
      </c>
      <c r="F95">
        <v>-179.83872985839801</v>
      </c>
      <c r="G95">
        <v>0.55004579707659296</v>
      </c>
      <c r="H95">
        <f>Table4[[#This Row],[Acceleration '[m/s^2']]]+Table4[[#This Row],[aD '[m/s^2']]]</f>
        <v>10.433554552365782</v>
      </c>
      <c r="I95">
        <f>b*Table4[[#This Row],[v '[m/s']]]</f>
        <v>9.8835087552891903</v>
      </c>
      <c r="J95">
        <f>(Table4[[#This Row],[Acceleration '[m/s^2']]]+b*Table4[[#This Row],[v '[m/s']]])*Table4[[#This Row],[v '[m/s']]]</f>
        <v>282.47771143457538</v>
      </c>
    </row>
    <row r="96" spans="1:10" x14ac:dyDescent="0.25">
      <c r="A96">
        <f>(Table4[[#This Row],[Abs. time '[ms']]]-MIN(Table4[Abs. time '[ms']]))/1000</f>
        <v>37.6</v>
      </c>
      <c r="B96">
        <v>50747</v>
      </c>
      <c r="C96">
        <v>0</v>
      </c>
      <c r="D96">
        <v>1</v>
      </c>
      <c r="E96">
        <v>27.292690277099599</v>
      </c>
      <c r="F96">
        <v>-179.83622741699199</v>
      </c>
      <c r="G96">
        <v>0.54678061453494198</v>
      </c>
      <c r="H96">
        <f>Table4[[#This Row],[Acceleration '[m/s^2']]]+Table4[[#This Row],[aD '[m/s^2']]]</f>
        <v>10.510135578680845</v>
      </c>
      <c r="I96">
        <f>b*Table4[[#This Row],[v '[m/s']]]</f>
        <v>9.9633549641459034</v>
      </c>
      <c r="J96">
        <f>(Table4[[#This Row],[Acceleration '[m/s^2']]]+b*Table4[[#This Row],[v '[m/s']]])*Table4[[#This Row],[v '[m/s']]]</f>
        <v>286.8498751192613</v>
      </c>
    </row>
    <row r="97" spans="1:10" x14ac:dyDescent="0.25">
      <c r="A97">
        <f>(Table4[[#This Row],[Abs. time '[ms']]]-MIN(Table4[Abs. time '[ms']]))/1000</f>
        <v>38</v>
      </c>
      <c r="B97">
        <v>51147</v>
      </c>
      <c r="C97">
        <v>0</v>
      </c>
      <c r="D97">
        <v>1</v>
      </c>
      <c r="E97">
        <v>27.510065078735298</v>
      </c>
      <c r="F97">
        <v>-179.83367919921801</v>
      </c>
      <c r="G97">
        <v>0.54347727306308602</v>
      </c>
      <c r="H97">
        <f>Table4[[#This Row],[Acceleration '[m/s^2']]]+Table4[[#This Row],[aD '[m/s^2']]]</f>
        <v>10.586186169964183</v>
      </c>
      <c r="I97">
        <f>b*Table4[[#This Row],[v '[m/s']]]</f>
        <v>10.042708896901097</v>
      </c>
      <c r="J97">
        <f>(Table4[[#This Row],[Acceleration '[m/s^2']]]+b*Table4[[#This Row],[v '[m/s']]])*Table4[[#This Row],[v '[m/s']]]</f>
        <v>291.22667047132222</v>
      </c>
    </row>
    <row r="98" spans="1:10" x14ac:dyDescent="0.25">
      <c r="A98">
        <f>(Table4[[#This Row],[Abs. time '[ms']]]-MIN(Table4[Abs. time '[ms']]))/1000</f>
        <v>38.4</v>
      </c>
      <c r="B98">
        <v>51547</v>
      </c>
      <c r="C98">
        <v>0</v>
      </c>
      <c r="D98">
        <v>1</v>
      </c>
      <c r="E98">
        <v>27.726058959960898</v>
      </c>
      <c r="F98">
        <v>-179.83114624023401</v>
      </c>
      <c r="G98">
        <v>0.539983845661543</v>
      </c>
      <c r="H98">
        <f>Table4[[#This Row],[Acceleration '[m/s^2']]]+Table4[[#This Row],[aD '[m/s^2']]]</f>
        <v>10.661542562308696</v>
      </c>
      <c r="I98">
        <f>b*Table4[[#This Row],[v '[m/s']]]</f>
        <v>10.121558716647153</v>
      </c>
      <c r="J98">
        <f>(Table4[[#This Row],[Acceleration '[m/s^2']]]+b*Table4[[#This Row],[v '[m/s']]])*Table4[[#This Row],[v '[m/s']]]</f>
        <v>295.60255768670351</v>
      </c>
    </row>
    <row r="99" spans="1:10" x14ac:dyDescent="0.25">
      <c r="A99">
        <f>(Table4[[#This Row],[Abs. time '[ms']]]-MIN(Table4[Abs. time '[ms']]))/1000</f>
        <v>38.799999999999997</v>
      </c>
      <c r="B99">
        <v>51947</v>
      </c>
      <c r="C99">
        <v>0</v>
      </c>
      <c r="D99">
        <v>1</v>
      </c>
      <c r="E99">
        <v>27.940658569335898</v>
      </c>
      <c r="F99">
        <v>-179.82855224609301</v>
      </c>
      <c r="G99">
        <v>0.53649438751773304</v>
      </c>
      <c r="H99">
        <f>Table4[[#This Row],[Acceleration '[m/s^2']]]+Table4[[#This Row],[aD '[m/s^2']]]</f>
        <v>10.736393936880971</v>
      </c>
      <c r="I99">
        <f>b*Table4[[#This Row],[v '[m/s']]]</f>
        <v>10.199899549363238</v>
      </c>
      <c r="J99">
        <f>(Table4[[#This Row],[Acceleration '[m/s^2']]]+b*Table4[[#This Row],[v '[m/s']]])*Table4[[#This Row],[v '[m/s']]]</f>
        <v>299.9819172562793</v>
      </c>
    </row>
    <row r="100" spans="1:10" x14ac:dyDescent="0.25">
      <c r="A100">
        <f>(Table4[[#This Row],[Abs. time '[ms']]]-MIN(Table4[Abs. time '[ms']]))/1000</f>
        <v>39.200000000000003</v>
      </c>
      <c r="B100">
        <v>52347</v>
      </c>
      <c r="C100">
        <v>0</v>
      </c>
      <c r="D100">
        <v>1</v>
      </c>
      <c r="E100">
        <v>28.153842926025298</v>
      </c>
      <c r="F100">
        <v>-179.82600402832</v>
      </c>
      <c r="G100">
        <v>0.53300002760422105</v>
      </c>
      <c r="H100">
        <f>Table4[[#This Row],[Acceleration '[m/s^2']]]+Table4[[#This Row],[aD '[m/s^2']]]</f>
        <v>10.810723763478006</v>
      </c>
      <c r="I100">
        <f>b*Table4[[#This Row],[v '[m/s']]]</f>
        <v>10.277723735873785</v>
      </c>
      <c r="J100">
        <f>(Table4[[#This Row],[Acceleration '[m/s^2']]]+b*Table4[[#This Row],[v '[m/s']]])*Table4[[#This Row],[v '[m/s']]]</f>
        <v>304.36341875360881</v>
      </c>
    </row>
    <row r="101" spans="1:10" x14ac:dyDescent="0.25">
      <c r="A101">
        <f>(Table4[[#This Row],[Abs. time '[ms']]]-MIN(Table4[Abs. time '[ms']]))/1000</f>
        <v>39.6</v>
      </c>
      <c r="B101">
        <v>52747</v>
      </c>
      <c r="C101">
        <v>0</v>
      </c>
      <c r="D101">
        <v>1</v>
      </c>
      <c r="E101">
        <v>28.365612030029201</v>
      </c>
      <c r="F101">
        <v>-179.82345581054599</v>
      </c>
      <c r="G101">
        <v>0.52941530398208703</v>
      </c>
      <c r="H101">
        <f>Table4[[#This Row],[Acceleration '[m/s^2']]]+Table4[[#This Row],[aD '[m/s^2']]]</f>
        <v>10.884446580160919</v>
      </c>
      <c r="I101">
        <f>b*Table4[[#This Row],[v '[m/s']]]</f>
        <v>10.355031276178831</v>
      </c>
      <c r="J101">
        <f>(Table4[[#This Row],[Acceleration '[m/s^2']]]+b*Table4[[#This Row],[v '[m/s']]])*Table4[[#This Row],[v '[m/s']]]</f>
        <v>308.74398885442275</v>
      </c>
    </row>
    <row r="102" spans="1:10" x14ac:dyDescent="0.25">
      <c r="A102">
        <f>(Table4[[#This Row],[Abs. time '[ms']]]-MIN(Table4[Abs. time '[ms']]))/1000</f>
        <v>40</v>
      </c>
      <c r="B102">
        <v>53147</v>
      </c>
      <c r="C102">
        <v>0</v>
      </c>
      <c r="D102">
        <v>1</v>
      </c>
      <c r="E102">
        <v>28.575975418090799</v>
      </c>
      <c r="F102">
        <v>-179.82084655761699</v>
      </c>
      <c r="G102">
        <v>0.52593006333819003</v>
      </c>
      <c r="H102">
        <f>Table4[[#This Row],[Acceleration '[m/s^2']]]+Table4[[#This Row],[aD '[m/s^2']]]</f>
        <v>10.95775571506001</v>
      </c>
      <c r="I102">
        <f>b*Table4[[#This Row],[v '[m/s']]]</f>
        <v>10.43182565172182</v>
      </c>
      <c r="J102">
        <f>(Table4[[#This Row],[Acceleration '[m/s^2']]]+b*Table4[[#This Row],[v '[m/s']]])*Table4[[#This Row],[v '[m/s']]]</f>
        <v>313.12855795099881</v>
      </c>
    </row>
    <row r="103" spans="1:10" x14ac:dyDescent="0.25">
      <c r="A103">
        <f>(Table4[[#This Row],[Abs. time '[ms']]]-MIN(Table4[Abs. time '[ms']]))/1000</f>
        <v>40.4</v>
      </c>
      <c r="B103">
        <v>53547</v>
      </c>
      <c r="C103">
        <v>0</v>
      </c>
      <c r="D103">
        <v>1</v>
      </c>
      <c r="E103">
        <v>28.784929275512599</v>
      </c>
      <c r="F103">
        <v>-179.81823730468699</v>
      </c>
      <c r="G103">
        <v>0.52240155247747799</v>
      </c>
      <c r="H103">
        <f>Table4[[#This Row],[Acceleration '[m/s^2']]]+Table4[[#This Row],[aD '[m/s^2']]]</f>
        <v>11.030507022402773</v>
      </c>
      <c r="I103">
        <f>b*Table4[[#This Row],[v '[m/s']]]</f>
        <v>10.508105469925296</v>
      </c>
      <c r="J103">
        <f>(Table4[[#This Row],[Acceleration '[m/s^2']]]+b*Table4[[#This Row],[v '[m/s']]])*Table4[[#This Row],[v '[m/s']]]</f>
        <v>317.5123645129089</v>
      </c>
    </row>
    <row r="104" spans="1:10" x14ac:dyDescent="0.25">
      <c r="A104">
        <f>(Table4[[#This Row],[Abs. time '[ms']]]-MIN(Table4[Abs. time '[ms']]))/1000</f>
        <v>40.795999999999999</v>
      </c>
      <c r="B104">
        <v>53943</v>
      </c>
      <c r="C104">
        <v>0</v>
      </c>
      <c r="D104">
        <v>1</v>
      </c>
      <c r="E104">
        <v>28.992477416992099</v>
      </c>
      <c r="F104">
        <v>-179.81564331054599</v>
      </c>
      <c r="G104">
        <v>0.52430333557854203</v>
      </c>
      <c r="H104">
        <f>Table4[[#This Row],[Acceleration '[m/s^2']]]+Table4[[#This Row],[aD '[m/s^2']]]</f>
        <v>11.108175458945258</v>
      </c>
      <c r="I104">
        <f>b*Table4[[#This Row],[v '[m/s']]]</f>
        <v>10.583872123366715</v>
      </c>
      <c r="J104">
        <f>(Table4[[#This Row],[Acceleration '[m/s^2']]]+b*Table4[[#This Row],[v '[m/s']]])*Table4[[#This Row],[v '[m/s']]]</f>
        <v>322.05352613745623</v>
      </c>
    </row>
    <row r="105" spans="1:10" x14ac:dyDescent="0.25">
      <c r="A105">
        <f>(Table4[[#This Row],[Abs. time '[ms']]]-MIN(Table4[Abs. time '[ms']]))/1000</f>
        <v>41.195999999999998</v>
      </c>
      <c r="B105">
        <v>54343</v>
      </c>
      <c r="C105">
        <v>0</v>
      </c>
      <c r="D105">
        <v>1</v>
      </c>
      <c r="E105">
        <v>29.198625564575099</v>
      </c>
      <c r="F105">
        <v>-179.813064575195</v>
      </c>
      <c r="G105">
        <v>0.51538812825742797</v>
      </c>
      <c r="H105">
        <f>Table4[[#This Row],[Acceleration '[m/s^2']]]+Table4[[#This Row],[aD '[m/s^2']]]</f>
        <v>11.174515829169533</v>
      </c>
      <c r="I105">
        <f>b*Table4[[#This Row],[v '[m/s']]]</f>
        <v>10.659127700912105</v>
      </c>
      <c r="J105">
        <f>(Table4[[#This Row],[Acceleration '[m/s^2']]]+b*Table4[[#This Row],[v '[m/s']]])*Table4[[#This Row],[v '[m/s']]]</f>
        <v>326.28050356133861</v>
      </c>
    </row>
    <row r="106" spans="1:10" x14ac:dyDescent="0.25">
      <c r="A106">
        <f>(Table4[[#This Row],[Abs. time '[ms']]]-MIN(Table4[Abs. time '[ms']]))/1000</f>
        <v>41.595999999999997</v>
      </c>
      <c r="B106">
        <v>54743</v>
      </c>
      <c r="C106">
        <v>0</v>
      </c>
      <c r="D106">
        <v>1</v>
      </c>
      <c r="E106">
        <v>29.403375625610298</v>
      </c>
      <c r="F106">
        <v>-179.810455322265</v>
      </c>
      <c r="G106">
        <v>0.511921627044579</v>
      </c>
      <c r="H106">
        <f>Table4[[#This Row],[Acceleration '[m/s^2']]]+Table4[[#This Row],[aD '[m/s^2']]]</f>
        <v>11.245794525894754</v>
      </c>
      <c r="I106">
        <f>b*Table4[[#This Row],[v '[m/s']]]</f>
        <v>10.733872898850175</v>
      </c>
      <c r="J106">
        <f>(Table4[[#This Row],[Acceleration '[m/s^2']]]+b*Table4[[#This Row],[v '[m/s']]])*Table4[[#This Row],[v '[m/s']]]</f>
        <v>330.66432065331554</v>
      </c>
    </row>
    <row r="107" spans="1:10" x14ac:dyDescent="0.25">
      <c r="A107">
        <f>(Table4[[#This Row],[Abs. time '[ms']]]-MIN(Table4[Abs. time '[ms']]))/1000</f>
        <v>41.996000000000002</v>
      </c>
      <c r="B107">
        <v>55143</v>
      </c>
      <c r="C107">
        <v>0</v>
      </c>
      <c r="D107">
        <v>1</v>
      </c>
      <c r="E107">
        <v>29.6067504882812</v>
      </c>
      <c r="F107">
        <v>-179.80781555175699</v>
      </c>
      <c r="G107">
        <v>0.50844303228139598</v>
      </c>
      <c r="H107">
        <f>Table4[[#This Row],[Acceleration '[m/s^2']]]+Table4[[#This Row],[aD '[m/s^2']]]</f>
        <v>11.316559104926526</v>
      </c>
      <c r="I107">
        <f>b*Table4[[#This Row],[v '[m/s']]]</f>
        <v>10.808116072645131</v>
      </c>
      <c r="J107">
        <f>(Table4[[#This Row],[Acceleration '[m/s^2']]]+b*Table4[[#This Row],[v '[m/s']]])*Table4[[#This Row],[v '[m/s']]]</f>
        <v>335.04654180544651</v>
      </c>
    </row>
    <row r="108" spans="1:10" x14ac:dyDescent="0.25">
      <c r="A108">
        <f>(Table4[[#This Row],[Abs. time '[ms']]]-MIN(Table4[Abs. time '[ms']]))/1000</f>
        <v>42.371000000000002</v>
      </c>
      <c r="B108">
        <v>55518</v>
      </c>
      <c r="C108">
        <v>0</v>
      </c>
      <c r="D108">
        <v>1</v>
      </c>
      <c r="E108">
        <v>29.808742523193299</v>
      </c>
      <c r="F108">
        <v>-179.80519104003901</v>
      </c>
      <c r="G108">
        <v>0.53930039890586101</v>
      </c>
      <c r="H108">
        <f>Table4[[#This Row],[Acceleration '[m/s^2']]]+Table4[[#This Row],[aD '[m/s^2']]]</f>
        <v>11.421154836048098</v>
      </c>
      <c r="I108">
        <f>b*Table4[[#This Row],[v '[m/s']]]</f>
        <v>10.881854437142238</v>
      </c>
      <c r="J108">
        <f>(Table4[[#This Row],[Acceleration '[m/s^2']]]+b*Table4[[#This Row],[v '[m/s']]])*Table4[[#This Row],[v '[m/s']]]</f>
        <v>340.45026382528175</v>
      </c>
    </row>
    <row r="109" spans="1:10" x14ac:dyDescent="0.25">
      <c r="A109">
        <f>(Table4[[#This Row],[Abs. time '[ms']]]-MIN(Table4[Abs. time '[ms']]))/1000</f>
        <v>42.771000000000001</v>
      </c>
      <c r="B109">
        <v>55918</v>
      </c>
      <c r="C109">
        <v>0</v>
      </c>
      <c r="D109">
        <v>1</v>
      </c>
      <c r="E109">
        <v>30.0093669891357</v>
      </c>
      <c r="F109">
        <v>-179.80258178710901</v>
      </c>
      <c r="G109">
        <v>0.50155270463729995</v>
      </c>
      <c r="H109">
        <f>Table4[[#This Row],[Acceleration '[m/s^2']]]+Table4[[#This Row],[aD '[m/s^2']]]</f>
        <v>11.456646267288301</v>
      </c>
      <c r="I109">
        <f>b*Table4[[#This Row],[v '[m/s']]]</f>
        <v>10.955093562651001</v>
      </c>
      <c r="J109">
        <f>(Table4[[#This Row],[Acceleration '[m/s^2']]]+b*Table4[[#This Row],[v '[m/s']]])*Table4[[#This Row],[v '[m/s']]]</f>
        <v>343.80670229976624</v>
      </c>
    </row>
    <row r="110" spans="1:10" x14ac:dyDescent="0.25">
      <c r="A110">
        <f>(Table4[[#This Row],[Abs. time '[ms']]]-MIN(Table4[Abs. time '[ms']]))/1000</f>
        <v>43.170999999999999</v>
      </c>
      <c r="B110">
        <v>56318</v>
      </c>
      <c r="C110">
        <v>0</v>
      </c>
      <c r="D110">
        <v>1</v>
      </c>
      <c r="E110">
        <v>30.208623886108398</v>
      </c>
      <c r="F110">
        <v>-179.79997253417901</v>
      </c>
      <c r="G110">
        <v>0.49822622036578701</v>
      </c>
      <c r="H110">
        <f>Table4[[#This Row],[Acceleration '[m/s^2']]]+Table4[[#This Row],[aD '[m/s^2']]]</f>
        <v>11.52605966953721</v>
      </c>
      <c r="I110">
        <f>b*Table4[[#This Row],[v '[m/s']]]</f>
        <v>11.027833449171423</v>
      </c>
      <c r="J110">
        <f>(Table4[[#This Row],[Acceleration '[m/s^2']]]+b*Table4[[#This Row],[v '[m/s']]])*Table4[[#This Row],[v '[m/s']]]</f>
        <v>348.18640144589244</v>
      </c>
    </row>
    <row r="111" spans="1:10" x14ac:dyDescent="0.25">
      <c r="A111">
        <f>(Table4[[#This Row],[Abs. time '[ms']]]-MIN(Table4[Abs. time '[ms']]))/1000</f>
        <v>43.566000000000003</v>
      </c>
      <c r="B111">
        <v>56713</v>
      </c>
      <c r="C111">
        <v>0</v>
      </c>
      <c r="D111">
        <v>1</v>
      </c>
      <c r="E111">
        <v>30.406520843505799</v>
      </c>
      <c r="F111">
        <v>-179.79728698730401</v>
      </c>
      <c r="G111">
        <v>0.50093457271339803</v>
      </c>
      <c r="H111">
        <f>Table4[[#This Row],[Acceleration '[m/s^2']]]+Table4[[#This Row],[aD '[m/s^2']]]</f>
        <v>11.6010114545716</v>
      </c>
      <c r="I111">
        <f>b*Table4[[#This Row],[v '[m/s']]]</f>
        <v>11.100076881858202</v>
      </c>
      <c r="J111">
        <f>(Table4[[#This Row],[Acceleration '[m/s^2']]]+b*Table4[[#This Row],[v '[m/s']]])*Table4[[#This Row],[v '[m/s']]]</f>
        <v>352.74639659918085</v>
      </c>
    </row>
    <row r="112" spans="1:10" x14ac:dyDescent="0.25">
      <c r="A112">
        <f>(Table4[[#This Row],[Abs. time '[ms']]]-MIN(Table4[Abs. time '[ms']]))/1000</f>
        <v>43.963000000000001</v>
      </c>
      <c r="B112">
        <v>57110</v>
      </c>
      <c r="C112">
        <v>0</v>
      </c>
      <c r="D112">
        <v>1</v>
      </c>
      <c r="E112">
        <v>30.603073120117099</v>
      </c>
      <c r="F112">
        <v>-179.79464721679599</v>
      </c>
      <c r="G112">
        <v>0.494681677523021</v>
      </c>
      <c r="H112">
        <f>Table4[[#This Row],[Acceleration '[m/s^2']]]+Table4[[#This Row],[aD '[m/s^2']]]</f>
        <v>11.666511108543903</v>
      </c>
      <c r="I112">
        <f>b*Table4[[#This Row],[v '[m/s']]]</f>
        <v>11.171829431020882</v>
      </c>
      <c r="J112">
        <f>(Table4[[#This Row],[Acceleration '[m/s^2']]]+b*Table4[[#This Row],[v '[m/s']]])*Table4[[#This Row],[v '[m/s']]]</f>
        <v>357.03109251142746</v>
      </c>
    </row>
    <row r="113" spans="1:10" x14ac:dyDescent="0.25">
      <c r="A113">
        <f>(Table4[[#This Row],[Abs. time '[ms']]]-MIN(Table4[Abs. time '[ms']]))/1000</f>
        <v>44.362000000000002</v>
      </c>
      <c r="B113">
        <v>57509</v>
      </c>
      <c r="C113">
        <v>0</v>
      </c>
      <c r="D113">
        <v>1</v>
      </c>
      <c r="E113">
        <v>30.798280715942301</v>
      </c>
      <c r="F113">
        <v>-179.79202270507801</v>
      </c>
      <c r="G113">
        <v>0.48876312659709897</v>
      </c>
      <c r="H113">
        <f>Table4[[#This Row],[Acceleration '[m/s^2']]]+Table4[[#This Row],[aD '[m/s^2']]]</f>
        <v>11.731854223256562</v>
      </c>
      <c r="I113">
        <f>b*Table4[[#This Row],[v '[m/s']]]</f>
        <v>11.243091096659462</v>
      </c>
      <c r="J113">
        <f>(Table4[[#This Row],[Acceleration '[m/s^2']]]+b*Table4[[#This Row],[v '[m/s']]])*Table4[[#This Row],[v '[m/s']]]</f>
        <v>361.32093968636883</v>
      </c>
    </row>
    <row r="114" spans="1:10" x14ac:dyDescent="0.25">
      <c r="A114">
        <f>(Table4[[#This Row],[Abs. time '[ms']]]-MIN(Table4[Abs. time '[ms']]))/1000</f>
        <v>44.762</v>
      </c>
      <c r="B114">
        <v>57909</v>
      </c>
      <c r="C114">
        <v>0</v>
      </c>
      <c r="D114">
        <v>1</v>
      </c>
      <c r="E114">
        <v>30.9921550750732</v>
      </c>
      <c r="F114">
        <v>-179.78932189941401</v>
      </c>
      <c r="G114">
        <v>0.48468528392330301</v>
      </c>
      <c r="H114">
        <f>Table4[[#This Row],[Acceleration '[m/s^2']]]+Table4[[#This Row],[aD '[m/s^2']]]</f>
        <v>11.798551340429368</v>
      </c>
      <c r="I114">
        <f>b*Table4[[#This Row],[v '[m/s']]]</f>
        <v>11.313866056506065</v>
      </c>
      <c r="J114">
        <f>(Table4[[#This Row],[Acceleration '[m/s^2']]]+b*Table4[[#This Row],[v '[m/s']]])*Table4[[#This Row],[v '[m/s']]]</f>
        <v>365.66253280379976</v>
      </c>
    </row>
    <row r="115" spans="1:10" x14ac:dyDescent="0.25">
      <c r="A115">
        <f>(Table4[[#This Row],[Abs. time '[ms']]]-MIN(Table4[Abs. time '[ms']]))/1000</f>
        <v>45.161999999999999</v>
      </c>
      <c r="B115">
        <v>58309</v>
      </c>
      <c r="C115">
        <v>0</v>
      </c>
      <c r="D115">
        <v>1</v>
      </c>
      <c r="E115">
        <v>31.184705734252901</v>
      </c>
      <c r="F115">
        <v>-179.78668212890599</v>
      </c>
      <c r="G115">
        <v>0.48138896042476798</v>
      </c>
      <c r="H115">
        <f>Table4[[#This Row],[Acceleration '[m/s^2']]]+Table4[[#This Row],[aD '[m/s^2']]]</f>
        <v>11.865546752428866</v>
      </c>
      <c r="I115">
        <f>b*Table4[[#This Row],[v '[m/s']]]</f>
        <v>11.384157792004098</v>
      </c>
      <c r="J115">
        <f>(Table4[[#This Row],[Acceleration '[m/s^2']]]+b*Table4[[#This Row],[v '[m/s']]])*Table4[[#This Row],[v '[m/s']]]</f>
        <v>370.02358385051434</v>
      </c>
    </row>
    <row r="116" spans="1:10" x14ac:dyDescent="0.25">
      <c r="A116">
        <f>(Table4[[#This Row],[Abs. time '[ms']]]-MIN(Table4[Abs. time '[ms']]))/1000</f>
        <v>45.561999999999998</v>
      </c>
      <c r="B116">
        <v>58709</v>
      </c>
      <c r="C116">
        <v>0</v>
      </c>
      <c r="D116">
        <v>1</v>
      </c>
      <c r="E116">
        <v>31.375932693481399</v>
      </c>
      <c r="F116">
        <v>-179.78399658203099</v>
      </c>
      <c r="G116">
        <v>0.47809444804914902</v>
      </c>
      <c r="H116">
        <f>Table4[[#This Row],[Acceleration '[m/s^2']]]+Table4[[#This Row],[aD '[m/s^2']]]</f>
        <v>11.932060751202711</v>
      </c>
      <c r="I116">
        <f>b*Table4[[#This Row],[v '[m/s']]]</f>
        <v>11.453966303153562</v>
      </c>
      <c r="J116">
        <f>(Table4[[#This Row],[Acceleration '[m/s^2']]]+b*Table4[[#This Row],[v '[m/s']]])*Table4[[#This Row],[v '[m/s']]]</f>
        <v>374.37953502426734</v>
      </c>
    </row>
    <row r="117" spans="1:10" x14ac:dyDescent="0.25">
      <c r="A117">
        <f>(Table4[[#This Row],[Abs. time '[ms']]]-MIN(Table4[Abs. time '[ms']]))/1000</f>
        <v>45.941000000000003</v>
      </c>
      <c r="B117">
        <v>59088</v>
      </c>
      <c r="C117">
        <v>0</v>
      </c>
      <c r="D117">
        <v>1</v>
      </c>
      <c r="E117">
        <v>31.565849304199201</v>
      </c>
      <c r="F117">
        <v>-179.781326293945</v>
      </c>
      <c r="G117">
        <v>0.500958122399221</v>
      </c>
      <c r="H117">
        <f>Table4[[#This Row],[Acceleration '[m/s^2']]]+Table4[[#This Row],[aD '[m/s^2']]]</f>
        <v>12.024254586374512</v>
      </c>
      <c r="I117">
        <f>b*Table4[[#This Row],[v '[m/s']]]</f>
        <v>11.523296463975292</v>
      </c>
      <c r="J117">
        <f>(Table4[[#This Row],[Acceleration '[m/s^2']]]+b*Table4[[#This Row],[v '[m/s']]])*Table4[[#This Row],[v '[m/s']]]</f>
        <v>379.55580826882397</v>
      </c>
    </row>
    <row r="118" spans="1:10" x14ac:dyDescent="0.25">
      <c r="A118">
        <f>(Table4[[#This Row],[Abs. time '[ms']]]-MIN(Table4[Abs. time '[ms']]))/1000</f>
        <v>46.341000000000001</v>
      </c>
      <c r="B118">
        <v>59488</v>
      </c>
      <c r="C118">
        <v>0</v>
      </c>
      <c r="D118">
        <v>1</v>
      </c>
      <c r="E118">
        <v>31.7544555664062</v>
      </c>
      <c r="F118">
        <v>-179.77862548828099</v>
      </c>
      <c r="G118">
        <v>0.471546052752365</v>
      </c>
      <c r="H118">
        <f>Table4[[#This Row],[Acceleration '[m/s^2']]]+Table4[[#This Row],[aD '[m/s^2']]]</f>
        <v>12.063694327221613</v>
      </c>
      <c r="I118">
        <f>b*Table4[[#This Row],[v '[m/s']]]</f>
        <v>11.592148274469249</v>
      </c>
      <c r="J118">
        <f>(Table4[[#This Row],[Acceleration '[m/s^2']]]+b*Table4[[#This Row],[v '[m/s']]])*Table4[[#This Row],[v '[m/s']]]</f>
        <v>383.07604548046527</v>
      </c>
    </row>
    <row r="119" spans="1:10" x14ac:dyDescent="0.25">
      <c r="A119">
        <f>(Table4[[#This Row],[Abs. time '[ms']]]-MIN(Table4[Abs. time '[ms']]))/1000</f>
        <v>46.722999999999999</v>
      </c>
      <c r="B119">
        <v>59870</v>
      </c>
      <c r="C119">
        <v>0</v>
      </c>
      <c r="D119">
        <v>1</v>
      </c>
      <c r="E119">
        <v>31.941768646240199</v>
      </c>
      <c r="F119">
        <v>-179.77598571777301</v>
      </c>
      <c r="G119">
        <v>0.49009999431062401</v>
      </c>
      <c r="H119">
        <f>Table4[[#This Row],[Acceleration '[m/s^2']]]+Table4[[#This Row],[aD '[m/s^2']]]</f>
        <v>12.150627995544275</v>
      </c>
      <c r="I119">
        <f>b*Table4[[#This Row],[v '[m/s']]]</f>
        <v>11.660528001233651</v>
      </c>
      <c r="J119">
        <f>(Table4[[#This Row],[Acceleration '[m/s^2']]]+b*Table4[[#This Row],[v '[m/s']]])*Table4[[#This Row],[v '[m/s']]]</f>
        <v>388.11254834020451</v>
      </c>
    </row>
    <row r="120" spans="1:10" x14ac:dyDescent="0.25">
      <c r="A120">
        <f>(Table4[[#This Row],[Abs. time '[ms']]]-MIN(Table4[Abs. time '[ms']]))/1000</f>
        <v>47.116</v>
      </c>
      <c r="B120">
        <v>60263</v>
      </c>
      <c r="C120">
        <v>0</v>
      </c>
      <c r="D120">
        <v>1</v>
      </c>
      <c r="E120">
        <v>32.127796173095703</v>
      </c>
      <c r="F120">
        <v>-179.77325439453099</v>
      </c>
      <c r="G120">
        <v>0.47354660780290198</v>
      </c>
      <c r="H120">
        <f>Table4[[#This Row],[Acceleration '[m/s^2']]]+Table4[[#This Row],[aD '[m/s^2']]]</f>
        <v>12.201985037226139</v>
      </c>
      <c r="I120">
        <f>b*Table4[[#This Row],[v '[m/s']]]</f>
        <v>11.728438429423237</v>
      </c>
      <c r="J120">
        <f>(Table4[[#This Row],[Acceleration '[m/s^2']]]+b*Table4[[#This Row],[v '[m/s']]])*Table4[[#This Row],[v '[m/s']]]</f>
        <v>392.02288818316498</v>
      </c>
    </row>
    <row r="121" spans="1:10" x14ac:dyDescent="0.25">
      <c r="A121">
        <f>(Table4[[#This Row],[Abs. time '[ms']]]-MIN(Table4[Abs. time '[ms']]))/1000</f>
        <v>47.509</v>
      </c>
      <c r="B121">
        <v>60656</v>
      </c>
      <c r="C121">
        <v>0</v>
      </c>
      <c r="D121">
        <v>1</v>
      </c>
      <c r="E121">
        <v>32.312526702880803</v>
      </c>
      <c r="F121">
        <v>-179.77056884765599</v>
      </c>
      <c r="G121">
        <v>0.47005172857232702</v>
      </c>
      <c r="H121">
        <f>Table4[[#This Row],[Acceleration '[m/s^2']]]+Table4[[#This Row],[aD '[m/s^2']]]</f>
        <v>12.265927109878172</v>
      </c>
      <c r="I121">
        <f>b*Table4[[#This Row],[v '[m/s']]]</f>
        <v>11.795875381305844</v>
      </c>
      <c r="J121">
        <f>(Table4[[#This Row],[Acceleration '[m/s^2']]]+b*Table4[[#This Row],[v '[m/s']]])*Table4[[#This Row],[v '[m/s']]]</f>
        <v>396.34309727352797</v>
      </c>
    </row>
    <row r="122" spans="1:10" x14ac:dyDescent="0.25">
      <c r="A122">
        <f>(Table4[[#This Row],[Abs. time '[ms']]]-MIN(Table4[Abs. time '[ms']]))/1000</f>
        <v>47.908999999999999</v>
      </c>
      <c r="B122">
        <v>61056</v>
      </c>
      <c r="C122">
        <v>0</v>
      </c>
      <c r="D122">
        <v>1</v>
      </c>
      <c r="E122">
        <v>32.495994567871001</v>
      </c>
      <c r="F122">
        <v>-179.76788330078099</v>
      </c>
      <c r="G122">
        <v>0.45868166893894002</v>
      </c>
      <c r="H122">
        <f>Table4[[#This Row],[Acceleration '[m/s^2']]]+Table4[[#This Row],[aD '[m/s^2']]]</f>
        <v>12.321533059016815</v>
      </c>
      <c r="I122">
        <f>b*Table4[[#This Row],[v '[m/s']]]</f>
        <v>11.862851390077875</v>
      </c>
      <c r="J122">
        <f>(Table4[[#This Row],[Acceleration '[m/s^2']]]+b*Table4[[#This Row],[v '[m/s']]])*Table4[[#This Row],[v '[m/s']]]</f>
        <v>400.40047135365336</v>
      </c>
    </row>
    <row r="123" spans="1:10" x14ac:dyDescent="0.25">
      <c r="A123">
        <f>(Table4[[#This Row],[Abs. time '[ms']]]-MIN(Table4[Abs. time '[ms']]))/1000</f>
        <v>48.290999999999997</v>
      </c>
      <c r="B123">
        <v>61438</v>
      </c>
      <c r="C123">
        <v>0</v>
      </c>
      <c r="D123">
        <v>1</v>
      </c>
      <c r="E123">
        <v>32.678184509277301</v>
      </c>
      <c r="F123">
        <v>-179.76515197753901</v>
      </c>
      <c r="G123">
        <v>0.47741931676482802</v>
      </c>
      <c r="H123">
        <f>Table4[[#This Row],[Acceleration '[m/s^2']]]+Table4[[#This Row],[aD '[m/s^2']]]</f>
        <v>12.406780202194689</v>
      </c>
      <c r="I123">
        <f>b*Table4[[#This Row],[v '[m/s']]]</f>
        <v>11.92936088542986</v>
      </c>
      <c r="J123">
        <f>(Table4[[#This Row],[Acceleration '[m/s^2']]]+b*Table4[[#This Row],[v '[m/s']]])*Table4[[#This Row],[v '[m/s']]]</f>
        <v>405.43105261336677</v>
      </c>
    </row>
    <row r="124" spans="1:10" x14ac:dyDescent="0.25">
      <c r="A124">
        <f>(Table4[[#This Row],[Abs. time '[ms']]]-MIN(Table4[Abs. time '[ms']]))/1000</f>
        <v>48.688000000000002</v>
      </c>
      <c r="B124">
        <v>61835</v>
      </c>
      <c r="C124">
        <v>0</v>
      </c>
      <c r="D124">
        <v>1</v>
      </c>
      <c r="E124">
        <v>32.859115600585902</v>
      </c>
      <c r="F124">
        <v>-179.762451171875</v>
      </c>
      <c r="G124">
        <v>0.455699598046232</v>
      </c>
      <c r="H124">
        <f>Table4[[#This Row],[Acceleration '[m/s^2']]]+Table4[[#This Row],[aD '[m/s^2']]]</f>
        <v>12.45111042829485</v>
      </c>
      <c r="I124">
        <f>b*Table4[[#This Row],[v '[m/s']]]</f>
        <v>11.995410830248618</v>
      </c>
      <c r="J124">
        <f>(Table4[[#This Row],[Acceleration '[m/s^2']]]+b*Table4[[#This Row],[v '[m/s']]])*Table4[[#This Row],[v '[m/s']]]</f>
        <v>409.13247691900114</v>
      </c>
    </row>
    <row r="125" spans="1:10" x14ac:dyDescent="0.25">
      <c r="A125">
        <f>(Table4[[#This Row],[Abs. time '[ms']]]-MIN(Table4[Abs. time '[ms']]))/1000</f>
        <v>49.088000000000001</v>
      </c>
      <c r="B125">
        <v>62235</v>
      </c>
      <c r="C125">
        <v>0</v>
      </c>
      <c r="D125">
        <v>1</v>
      </c>
      <c r="E125">
        <v>33.038780212402301</v>
      </c>
      <c r="F125">
        <v>-179.75973510742099</v>
      </c>
      <c r="G125">
        <v>0.44917433527036299</v>
      </c>
      <c r="H125">
        <f>Table4[[#This Row],[Acceleration '[m/s^2']]]+Table4[[#This Row],[aD '[m/s^2']]]</f>
        <v>12.510172774649776</v>
      </c>
      <c r="I125">
        <f>b*Table4[[#This Row],[v '[m/s']]]</f>
        <v>12.060998439379413</v>
      </c>
      <c r="J125">
        <f>(Table4[[#This Row],[Acceleration '[m/s^2']]]+b*Table4[[#This Row],[v '[m/s']]])*Table4[[#This Row],[v '[m/s']]]</f>
        <v>413.320848720833</v>
      </c>
    </row>
    <row r="126" spans="1:10" x14ac:dyDescent="0.25">
      <c r="A126">
        <f>(Table4[[#This Row],[Abs. time '[ms']]]-MIN(Table4[Abs. time '[ms']]))/1000</f>
        <v>49.456000000000003</v>
      </c>
      <c r="B126">
        <v>62603</v>
      </c>
      <c r="C126">
        <v>0</v>
      </c>
      <c r="D126">
        <v>1</v>
      </c>
      <c r="E126">
        <v>33.217212677001903</v>
      </c>
      <c r="F126">
        <v>-179.75700378417901</v>
      </c>
      <c r="G126">
        <v>0.48533987701134701</v>
      </c>
      <c r="H126">
        <f>Table4[[#This Row],[Acceleration '[m/s^2']]]+Table4[[#This Row],[aD '[m/s^2']]]</f>
        <v>12.611476123029957</v>
      </c>
      <c r="I126">
        <f>b*Table4[[#This Row],[v '[m/s']]]</f>
        <v>12.126136246018611</v>
      </c>
      <c r="J126">
        <f>(Table4[[#This Row],[Acceleration '[m/s^2']]]+b*Table4[[#This Row],[v '[m/s']]])*Table4[[#This Row],[v '[m/s']]]</f>
        <v>418.9180845496175</v>
      </c>
    </row>
    <row r="127" spans="1:10" x14ac:dyDescent="0.25">
      <c r="A127">
        <f>(Table4[[#This Row],[Abs. time '[ms']]]-MIN(Table4[Abs. time '[ms']]))/1000</f>
        <v>49.835999999999999</v>
      </c>
      <c r="B127">
        <v>62983</v>
      </c>
      <c r="C127">
        <v>0</v>
      </c>
      <c r="D127">
        <v>1</v>
      </c>
      <c r="E127">
        <v>33.394397735595703</v>
      </c>
      <c r="F127">
        <v>-179.75431823730401</v>
      </c>
      <c r="G127">
        <v>0.46667054069901998</v>
      </c>
      <c r="H127">
        <f>Table4[[#This Row],[Acceleration '[m/s^2']]]+Table4[[#This Row],[aD '[m/s^2']]]</f>
        <v>12.65748922055576</v>
      </c>
      <c r="I127">
        <f>b*Table4[[#This Row],[v '[m/s']]]</f>
        <v>12.19081867985674</v>
      </c>
      <c r="J127">
        <f>(Table4[[#This Row],[Acceleration '[m/s^2']]]+b*Table4[[#This Row],[v '[m/s']]])*Table4[[#This Row],[v '[m/s']]]</f>
        <v>422.68922936525428</v>
      </c>
    </row>
    <row r="128" spans="1:10" x14ac:dyDescent="0.25">
      <c r="A128">
        <f>(Table4[[#This Row],[Abs. time '[ms']]]-MIN(Table4[Abs. time '[ms']]))/1000</f>
        <v>50.204000000000001</v>
      </c>
      <c r="B128">
        <v>63351</v>
      </c>
      <c r="C128">
        <v>0</v>
      </c>
      <c r="D128">
        <v>0</v>
      </c>
      <c r="E128">
        <v>33.570354461669901</v>
      </c>
      <c r="F128">
        <v>-179.75160217285099</v>
      </c>
      <c r="G128">
        <v>0.47844526725757403</v>
      </c>
      <c r="H128">
        <f>Table4[[#This Row],[Acceleration '[m/s^2']]]+Table4[[#This Row],[aD '[m/s^2']]]</f>
        <v>12.73349797103819</v>
      </c>
      <c r="I128">
        <f>b*Table4[[#This Row],[v '[m/s']]]</f>
        <v>12.255052703780617</v>
      </c>
      <c r="J128">
        <f>(Table4[[#This Row],[Acceleration '[m/s^2']]]+b*Table4[[#This Row],[v '[m/s']]])*Table4[[#This Row],[v '[m/s']]]</f>
        <v>427.46804042470654</v>
      </c>
    </row>
    <row r="129" spans="1:10" x14ac:dyDescent="0.25">
      <c r="A129">
        <f>(Table4[[#This Row],[Abs. time '[ms']]]-MIN(Table4[Abs. time '[ms']]))/1000</f>
        <v>50.594000000000001</v>
      </c>
      <c r="B129">
        <v>63741</v>
      </c>
      <c r="C129">
        <v>0</v>
      </c>
      <c r="D129">
        <v>0</v>
      </c>
      <c r="E129">
        <v>33.745037078857401</v>
      </c>
      <c r="F129">
        <v>-179.74885559082</v>
      </c>
      <c r="G129">
        <v>0.44774313175390201</v>
      </c>
      <c r="H129">
        <f>Table4[[#This Row],[Acceleration '[m/s^2']]]+Table4[[#This Row],[aD '[m/s^2']]]</f>
        <v>12.766564738615703</v>
      </c>
      <c r="I129">
        <f>b*Table4[[#This Row],[v '[m/s']]]</f>
        <v>12.3188216068618</v>
      </c>
      <c r="J129">
        <f>(Table4[[#This Row],[Acceleration '[m/s^2']]]+b*Table4[[#This Row],[v '[m/s']]])*Table4[[#This Row],[v '[m/s']]]</f>
        <v>430.80820047422031</v>
      </c>
    </row>
    <row r="130" spans="1:10" x14ac:dyDescent="0.25">
      <c r="A130">
        <f>(Table4[[#This Row],[Abs. time '[ms']]]-MIN(Table4[Abs. time '[ms']]))/1000</f>
        <v>50.975000000000001</v>
      </c>
      <c r="B130">
        <v>64122</v>
      </c>
      <c r="C130">
        <v>0</v>
      </c>
      <c r="D130">
        <v>0</v>
      </c>
      <c r="E130">
        <v>33.876518249511697</v>
      </c>
      <c r="F130">
        <v>-179.74620056152301</v>
      </c>
      <c r="G130">
        <v>0.34651605053837398</v>
      </c>
      <c r="H130">
        <f>Table4[[#This Row],[Acceleration '[m/s^2']]]+Table4[[#This Row],[aD '[m/s^2']]]</f>
        <v>12.713335621727984</v>
      </c>
      <c r="I130">
        <f>b*Table4[[#This Row],[v '[m/s']]]</f>
        <v>12.366819571189609</v>
      </c>
      <c r="J130">
        <f>(Table4[[#This Row],[Acceleration '[m/s^2']]]+b*Table4[[#This Row],[v '[m/s']]])*Table4[[#This Row],[v '[m/s']]]</f>
        <v>430.68354620163518</v>
      </c>
    </row>
    <row r="131" spans="1:10" x14ac:dyDescent="0.25">
      <c r="A131">
        <f>(Table4[[#This Row],[Abs. time '[ms']]]-MIN(Table4[Abs. time '[ms']]))/1000</f>
        <v>51.366</v>
      </c>
      <c r="B131">
        <v>64513</v>
      </c>
      <c r="C131">
        <v>0</v>
      </c>
      <c r="D131">
        <v>0</v>
      </c>
      <c r="E131">
        <v>33.7778511047363</v>
      </c>
      <c r="F131">
        <v>-179.74433898925699</v>
      </c>
      <c r="G131">
        <v>0.31388327348724199</v>
      </c>
      <c r="H131">
        <f>Table4[[#This Row],[Acceleration '[m/s^2']]]+Table4[[#This Row],[aD '[m/s^2']]]</f>
        <v>12.644683830914735</v>
      </c>
      <c r="I131">
        <f>b*Table4[[#This Row],[v '[m/s']]]</f>
        <v>12.330800557427493</v>
      </c>
      <c r="J131">
        <f>(Table4[[#This Row],[Acceleration '[m/s^2']]]+b*Table4[[#This Row],[v '[m/s']]])*Table4[[#This Row],[v '[m/s']]]</f>
        <v>427.11024770710452</v>
      </c>
    </row>
    <row r="132" spans="1:10" x14ac:dyDescent="0.25">
      <c r="A132">
        <f>(Table4[[#This Row],[Abs. time '[ms']]]-MIN(Table4[Abs. time '[ms']]))/1000</f>
        <v>51.765999999999998</v>
      </c>
      <c r="B132">
        <v>64913</v>
      </c>
      <c r="C132">
        <v>0</v>
      </c>
      <c r="D132">
        <v>0</v>
      </c>
      <c r="E132">
        <v>33.493015289306598</v>
      </c>
      <c r="F132">
        <v>-179.74395751953099</v>
      </c>
      <c r="G132">
        <v>0.78616798705288704</v>
      </c>
      <c r="H132">
        <f>Table4[[#This Row],[Acceleration '[m/s^2']]]+Table4[[#This Row],[aD '[m/s^2']]]</f>
        <v>13.012987577165871</v>
      </c>
      <c r="I132">
        <f>b*Table4[[#This Row],[v '[m/s']]]</f>
        <v>12.226819590112985</v>
      </c>
      <c r="J132">
        <f>(Table4[[#This Row],[Acceleration '[m/s^2']]]+b*Table4[[#This Row],[v '[m/s']]])*Table4[[#This Row],[v '[m/s']]]</f>
        <v>435.84419188157335</v>
      </c>
    </row>
    <row r="133" spans="1:10" x14ac:dyDescent="0.25">
      <c r="A133">
        <f>(Table4[[#This Row],[Abs. time '[ms']]]-MIN(Table4[Abs. time '[ms']]))/1000</f>
        <v>52.165999999999997</v>
      </c>
      <c r="B133">
        <v>65313</v>
      </c>
      <c r="C133">
        <v>0</v>
      </c>
      <c r="D133">
        <v>0</v>
      </c>
      <c r="E133">
        <v>33.109451293945298</v>
      </c>
      <c r="F133">
        <v>-179.74508666992099</v>
      </c>
      <c r="G133">
        <v>1.0166007270684601</v>
      </c>
      <c r="H133">
        <f>Table4[[#This Row],[Acceleration '[m/s^2']]]+Table4[[#This Row],[aD '[m/s^2']]]</f>
        <v>13.103398054866865</v>
      </c>
      <c r="I133">
        <f>b*Table4[[#This Row],[v '[m/s']]]</f>
        <v>12.086797327798404</v>
      </c>
      <c r="J133">
        <f>(Table4[[#This Row],[Acceleration '[m/s^2']]]+b*Table4[[#This Row],[v '[m/s']]])*Table4[[#This Row],[v '[m/s']]]</f>
        <v>433.84631968279206</v>
      </c>
    </row>
    <row r="134" spans="1:10" x14ac:dyDescent="0.25">
      <c r="A134">
        <f>(Table4[[#This Row],[Abs. time '[ms']]]-MIN(Table4[Abs. time '[ms']]))/1000</f>
        <v>52.533000000000001</v>
      </c>
      <c r="B134">
        <v>65680</v>
      </c>
      <c r="C134">
        <v>0</v>
      </c>
      <c r="D134">
        <v>0</v>
      </c>
      <c r="E134">
        <v>32.679561614990199</v>
      </c>
      <c r="F134">
        <v>-179.74446105957</v>
      </c>
      <c r="G134">
        <v>1.69626880718152</v>
      </c>
      <c r="H134">
        <f>Table4[[#This Row],[Acceleration '[m/s^2']]]+Table4[[#This Row],[aD '[m/s^2']]]</f>
        <v>13.626132413043168</v>
      </c>
      <c r="I134">
        <f>b*Table4[[#This Row],[v '[m/s']]]</f>
        <v>11.929863605861648</v>
      </c>
      <c r="J134">
        <f>(Table4[[#This Row],[Acceleration '[m/s^2']]]+b*Table4[[#This Row],[v '[m/s']]])*Table4[[#This Row],[v '[m/s']]]</f>
        <v>445.29603376605928</v>
      </c>
    </row>
    <row r="135" spans="1:10" x14ac:dyDescent="0.25">
      <c r="A135">
        <f>(Table4[[#This Row],[Abs. time '[ms']]]-MIN(Table4[Abs. time '[ms']]))/1000</f>
        <v>52.933</v>
      </c>
      <c r="B135">
        <v>66080</v>
      </c>
      <c r="C135">
        <v>-1</v>
      </c>
      <c r="D135">
        <v>0</v>
      </c>
      <c r="E135">
        <v>32.249301910400298</v>
      </c>
      <c r="F135">
        <v>-179.72477722167901</v>
      </c>
      <c r="G135">
        <v>1.0776386489754799</v>
      </c>
      <c r="H135">
        <f>Table4[[#This Row],[Acceleration '[m/s^2']]]+Table4[[#This Row],[aD '[m/s^2']]]</f>
        <v>12.850433452895141</v>
      </c>
      <c r="I135">
        <f>b*Table4[[#This Row],[v '[m/s']]]</f>
        <v>11.772794803919661</v>
      </c>
      <c r="J135">
        <f>(Table4[[#This Row],[Acceleration '[m/s^2']]]+b*Table4[[#This Row],[v '[m/s']]])*Table4[[#This Row],[v '[m/s']]]</f>
        <v>414.41750810192315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C75C-D892-4391-A423-9DD06852A804}">
  <dimension ref="A1:K135"/>
  <sheetViews>
    <sheetView topLeftCell="J1" workbookViewId="0">
      <selection activeCell="V23" sqref="V23"/>
    </sheetView>
  </sheetViews>
  <sheetFormatPr defaultRowHeight="15" x14ac:dyDescent="0.25"/>
  <cols>
    <col min="1" max="1" width="12" bestFit="1" customWidth="1"/>
    <col min="2" max="2" width="19.7109375" bestFit="1" customWidth="1"/>
    <col min="4" max="4" width="12" bestFit="1" customWidth="1"/>
    <col min="5" max="5" width="18.5703125" bestFit="1" customWidth="1"/>
    <col min="7" max="7" width="9.42578125" customWidth="1"/>
    <col min="8" max="8" width="19.28515625" customWidth="1"/>
    <col min="10" max="10" width="9.42578125" customWidth="1"/>
    <col min="11" max="11" width="16.7109375" customWidth="1"/>
  </cols>
  <sheetData>
    <row r="1" spans="1:11" x14ac:dyDescent="0.25">
      <c r="A1" t="s">
        <v>6</v>
      </c>
      <c r="B1" t="s">
        <v>17</v>
      </c>
      <c r="D1" t="s">
        <v>6</v>
      </c>
      <c r="E1" t="s">
        <v>18</v>
      </c>
      <c r="G1" t="s">
        <v>6</v>
      </c>
      <c r="H1" t="s">
        <v>19</v>
      </c>
      <c r="J1" t="s">
        <v>6</v>
      </c>
      <c r="K1" t="s">
        <v>20</v>
      </c>
    </row>
    <row r="2" spans="1:11" x14ac:dyDescent="0.25">
      <c r="A2">
        <f>'T=0.25'!E2</f>
        <v>0.41587385535240101</v>
      </c>
      <c r="D2">
        <f>'T=0.5'!E2</f>
        <v>0.46433156728744501</v>
      </c>
      <c r="E2">
        <f>'T=0.5'!J2</f>
        <v>0.63054238196176238</v>
      </c>
      <c r="G2">
        <f>Table3[[#This Row],[v '[m/s']]]</f>
        <v>0.90821933746337802</v>
      </c>
      <c r="H2">
        <f>Table3[[#This Row],[P/m '[W/kg']]]</f>
        <v>2.363267374277314</v>
      </c>
      <c r="J2">
        <f>Table4[[#This Row],[v '[m/s']]]</f>
        <v>0.22854073345661099</v>
      </c>
      <c r="K2">
        <f>Table4[[#This Row],[P/m '[W/kg']]]</f>
        <v>0.14964111792989579</v>
      </c>
    </row>
    <row r="3" spans="1:11" x14ac:dyDescent="0.25">
      <c r="A3">
        <f>'T=0.25'!E3</f>
        <v>0.48998728394508301</v>
      </c>
      <c r="B3">
        <f>'T=0.25'!J3</f>
        <v>0.17843453484570956</v>
      </c>
      <c r="D3">
        <f>'T=0.5'!E3</f>
        <v>0.76989012956619196</v>
      </c>
      <c r="E3">
        <f>'T=0.5'!J3</f>
        <v>0.80450537839181391</v>
      </c>
      <c r="G3">
        <f>Table3[[#This Row],[v '[m/s']]]</f>
        <v>1.5410344600677399</v>
      </c>
      <c r="H3">
        <f>Table3[[#This Row],[P/m '[W/kg']]]</f>
        <v>3.3050758909051767</v>
      </c>
      <c r="J3">
        <f>Table4[[#This Row],[v '[m/s']]]</f>
        <v>1.2825305461883501</v>
      </c>
      <c r="K3">
        <f>Table4[[#This Row],[P/m '[W/kg']]]</f>
        <v>3.9799452523837506</v>
      </c>
    </row>
    <row r="4" spans="1:11" x14ac:dyDescent="0.25">
      <c r="A4">
        <f>'T=0.25'!E4</f>
        <v>0.55419510602951005</v>
      </c>
      <c r="B4">
        <f>'T=0.25'!J4</f>
        <v>0.20108036962108675</v>
      </c>
      <c r="D4">
        <f>'T=0.5'!E4</f>
        <v>0.982710421085357</v>
      </c>
      <c r="E4">
        <f>'T=0.5'!J4</f>
        <v>0.88271267641606399</v>
      </c>
      <c r="G4">
        <f>Table3[[#This Row],[v '[m/s']]]</f>
        <v>1.97199571132659</v>
      </c>
      <c r="H4">
        <f>Table3[[#This Row],[P/m '[W/kg']]]</f>
        <v>3.5443309790562916</v>
      </c>
      <c r="J4">
        <f>Table4[[#This Row],[v '[m/s']]]</f>
        <v>2.0421149730682302</v>
      </c>
      <c r="K4">
        <f>Table4[[#This Row],[P/m '[W/kg']]]</f>
        <v>5.4006499290128449</v>
      </c>
    </row>
    <row r="5" spans="1:11" x14ac:dyDescent="0.25">
      <c r="A5">
        <f>'T=0.25'!E5</f>
        <v>0.56425648927688599</v>
      </c>
      <c r="B5">
        <f>'T=0.25'!J5</f>
        <v>0.13043386019746461</v>
      </c>
      <c r="D5">
        <f>'T=0.5'!E5</f>
        <v>1.16158103942871</v>
      </c>
      <c r="E5">
        <f>'T=0.5'!J5</f>
        <v>1.0195320783841411</v>
      </c>
      <c r="G5">
        <f>Table3[[#This Row],[v '[m/s']]]</f>
        <v>2.3272323608398402</v>
      </c>
      <c r="H5">
        <f>Table3[[#This Row],[P/m '[W/kg']]]</f>
        <v>4.0439433044399733</v>
      </c>
      <c r="J5">
        <f>Table4[[#This Row],[v '[m/s']]]</f>
        <v>2.66311407089233</v>
      </c>
      <c r="K5">
        <f>Table4[[#This Row],[P/m '[W/kg']]]</f>
        <v>6.7237616539028711</v>
      </c>
    </row>
    <row r="6" spans="1:11" x14ac:dyDescent="0.25">
      <c r="A6">
        <f>'T=0.25'!E6</f>
        <v>0.61970162391662598</v>
      </c>
      <c r="B6">
        <f>'T=0.25'!J6</f>
        <v>0.22609279374366123</v>
      </c>
      <c r="D6">
        <f>'T=0.5'!E6</f>
        <v>1.32096755504608</v>
      </c>
      <c r="E6">
        <f>'T=0.5'!J6</f>
        <v>1.163370638504418</v>
      </c>
      <c r="G6">
        <f>Table3[[#This Row],[v '[m/s']]]</f>
        <v>2.64997363090515</v>
      </c>
      <c r="H6">
        <f>Table3[[#This Row],[P/m '[W/kg']]]</f>
        <v>4.7017287160771941</v>
      </c>
      <c r="J6">
        <f>Table4[[#This Row],[v '[m/s']]]</f>
        <v>3.2206170558929399</v>
      </c>
      <c r="K6">
        <f>Table4[[#This Row],[P/m '[W/kg']]]</f>
        <v>8.2752961750260408</v>
      </c>
    </row>
    <row r="7" spans="1:11" x14ac:dyDescent="0.25">
      <c r="A7">
        <f>'T=0.25'!E7</f>
        <v>0.64654082059860196</v>
      </c>
      <c r="B7">
        <f>'T=0.25'!J7</f>
        <v>0.19598138684284719</v>
      </c>
      <c r="D7">
        <f>'T=0.5'!E7</f>
        <v>1.5009402036666799</v>
      </c>
      <c r="E7">
        <f>'T=0.5'!J7</f>
        <v>1.5122687578600884</v>
      </c>
      <c r="G7">
        <f>Table3[[#This Row],[v '[m/s']]]</f>
        <v>2.9566650390625</v>
      </c>
      <c r="H7">
        <f>Table3[[#This Row],[P/m '[W/kg']]]</f>
        <v>5.45829650713614</v>
      </c>
      <c r="J7">
        <f>Table4[[#This Row],[v '[m/s']]]</f>
        <v>3.7429606914520201</v>
      </c>
      <c r="K7">
        <f>Table4[[#This Row],[P/m '[W/kg']]]</f>
        <v>10.002123055449225</v>
      </c>
    </row>
    <row r="8" spans="1:11" x14ac:dyDescent="0.25">
      <c r="A8">
        <f>'T=0.25'!E8</f>
        <v>0.68521964550018299</v>
      </c>
      <c r="B8">
        <f>'T=0.25'!J8</f>
        <v>0.237664161515411</v>
      </c>
      <c r="D8">
        <f>'T=0.5'!E8</f>
        <v>1.68742716312408</v>
      </c>
      <c r="E8">
        <f>'T=0.5'!J8</f>
        <v>1.8261712136743056</v>
      </c>
      <c r="G8">
        <f>Table3[[#This Row],[v '[m/s']]]</f>
        <v>3.2541406154632502</v>
      </c>
      <c r="H8">
        <f>Table3[[#This Row],[P/m '[W/kg']]]</f>
        <v>6.285874005081757</v>
      </c>
      <c r="J8">
        <f>Table4[[#This Row],[v '[m/s']]]</f>
        <v>4.2424731254577601</v>
      </c>
      <c r="K8">
        <f>Table4[[#This Row],[P/m '[W/kg']]]</f>
        <v>11.868452108156717</v>
      </c>
    </row>
    <row r="9" spans="1:11" x14ac:dyDescent="0.25">
      <c r="A9">
        <f>'T=0.25'!E9</f>
        <v>0.68667334318161</v>
      </c>
      <c r="B9">
        <f>'T=0.25'!J9</f>
        <v>0.17467846711093957</v>
      </c>
      <c r="D9">
        <f>'T=0.5'!E9</f>
        <v>1.8716468811035101</v>
      </c>
      <c r="E9">
        <f>'T=0.5'!J9</f>
        <v>2.1769436860734608</v>
      </c>
      <c r="G9">
        <f>Table3[[#This Row],[v '[m/s']]]</f>
        <v>3.5449035167693999</v>
      </c>
      <c r="H9">
        <f>Table3[[#This Row],[P/m '[W/kg']]]</f>
        <v>7.1642907153105</v>
      </c>
      <c r="J9">
        <f>Table4[[#This Row],[v '[m/s']]]</f>
        <v>4.7253675460815403</v>
      </c>
      <c r="K9">
        <f>Table4[[#This Row],[P/m '[W/kg']]]</f>
        <v>13.856079182499315</v>
      </c>
    </row>
    <row r="10" spans="1:11" x14ac:dyDescent="0.25">
      <c r="A10">
        <f>'T=0.25'!E10</f>
        <v>0.72215223312377896</v>
      </c>
      <c r="B10">
        <f>'T=0.25'!J10</f>
        <v>0.25443195192937157</v>
      </c>
      <c r="D10">
        <f>'T=0.5'!E10</f>
        <v>2.0513944625854399</v>
      </c>
      <c r="E10">
        <f>'T=0.5'!J10</f>
        <v>2.4580678677753447</v>
      </c>
      <c r="G10">
        <f>Table3[[#This Row],[v '[m/s']]]</f>
        <v>3.8271794319152801</v>
      </c>
      <c r="H10">
        <f>Table3[[#This Row],[P/m '[W/kg']]]</f>
        <v>8.0479397167419702</v>
      </c>
      <c r="J10">
        <f>Table4[[#This Row],[v '[m/s']]]</f>
        <v>5.19628477096557</v>
      </c>
      <c r="K10">
        <f>Table4[[#This Row],[P/m '[W/kg']]]</f>
        <v>15.974665886647553</v>
      </c>
    </row>
    <row r="11" spans="1:11" x14ac:dyDescent="0.25">
      <c r="A11">
        <f>'T=0.25'!E11</f>
        <v>0.72771823406219405</v>
      </c>
      <c r="B11">
        <f>'T=0.25'!J11</f>
        <v>0.20345554006825542</v>
      </c>
      <c r="D11">
        <f>'T=0.5'!E11</f>
        <v>2.2256877422332701</v>
      </c>
      <c r="E11">
        <f>'T=0.5'!J11</f>
        <v>2.8110802258701688</v>
      </c>
      <c r="G11">
        <f>Table3[[#This Row],[v '[m/s']]]</f>
        <v>4.0993847846984801</v>
      </c>
      <c r="H11">
        <f>Table3[[#This Row],[P/m '[W/kg']]]</f>
        <v>8.9244800360626027</v>
      </c>
      <c r="J11">
        <f>Table4[[#This Row],[v '[m/s']]]</f>
        <v>5.6550297737121502</v>
      </c>
      <c r="K11">
        <f>Table4[[#This Row],[P/m '[W/kg']]]</f>
        <v>18.159930366029197</v>
      </c>
    </row>
    <row r="12" spans="1:11" x14ac:dyDescent="0.25">
      <c r="A12">
        <f>'T=0.25'!E12</f>
        <v>0.76054269075393599</v>
      </c>
      <c r="B12">
        <f>'T=0.25'!J12</f>
        <v>0.27356903881424771</v>
      </c>
      <c r="D12">
        <f>'T=0.5'!E12</f>
        <v>2.3696072101593</v>
      </c>
      <c r="E12">
        <f>'T=0.5'!J12</f>
        <v>2.9212653215413811</v>
      </c>
      <c r="G12">
        <f>Table3[[#This Row],[v '[m/s']]]</f>
        <v>4.36101818084716</v>
      </c>
      <c r="H12">
        <f>Table3[[#This Row],[P/m '[W/kg']]]</f>
        <v>9.7953404789766676</v>
      </c>
      <c r="J12">
        <f>Table4[[#This Row],[v '[m/s']]]</f>
        <v>6.1034703254699698</v>
      </c>
      <c r="K12">
        <f>Table4[[#This Row],[P/m '[W/kg']]]</f>
        <v>20.441887437906026</v>
      </c>
    </row>
    <row r="13" spans="1:11" x14ac:dyDescent="0.25">
      <c r="A13">
        <f>'T=0.25'!E13</f>
        <v>0.76502007246017401</v>
      </c>
      <c r="B13">
        <f>'T=0.25'!J13</f>
        <v>0.22221909314326191</v>
      </c>
      <c r="D13">
        <f>'T=0.5'!E13</f>
        <v>2.4929723739624001</v>
      </c>
      <c r="E13">
        <f>'T=0.5'!J13</f>
        <v>3.0507463760264129</v>
      </c>
      <c r="G13">
        <f>Table3[[#This Row],[v '[m/s']]]</f>
        <v>4.6120419502258301</v>
      </c>
      <c r="H13">
        <f>Table3[[#This Row],[P/m '[W/kg']]]</f>
        <v>10.659488039429618</v>
      </c>
      <c r="J13">
        <f>Table4[[#This Row],[v '[m/s']]]</f>
        <v>6.5421347618103001</v>
      </c>
      <c r="K13">
        <f>Table4[[#This Row],[P/m '[W/kg']]]</f>
        <v>22.798867401943998</v>
      </c>
    </row>
    <row r="14" spans="1:11" x14ac:dyDescent="0.25">
      <c r="A14">
        <f>'T=0.25'!E14</f>
        <v>0.79419487714767401</v>
      </c>
      <c r="B14">
        <f>'T=0.25'!J14</f>
        <v>0.28818494369308378</v>
      </c>
      <c r="D14">
        <f>'T=0.5'!E14</f>
        <v>2.6049523353576598</v>
      </c>
      <c r="E14">
        <f>'T=0.5'!J14</f>
        <v>3.2067050699827946</v>
      </c>
      <c r="G14">
        <f>Table3[[#This Row],[v '[m/s']]]</f>
        <v>4.8526434898376403</v>
      </c>
      <c r="H14">
        <f>Table3[[#This Row],[P/m '[W/kg']]]</f>
        <v>11.515339818604584</v>
      </c>
      <c r="J14">
        <f>Table4[[#This Row],[v '[m/s']]]</f>
        <v>6.9714469909667898</v>
      </c>
      <c r="K14">
        <f>Table4[[#This Row],[P/m '[W/kg']]]</f>
        <v>25.224572496648197</v>
      </c>
    </row>
    <row r="15" spans="1:11" x14ac:dyDescent="0.25">
      <c r="A15">
        <f>'T=0.25'!E15</f>
        <v>0.80824553966522195</v>
      </c>
      <c r="B15">
        <f>'T=0.25'!J15</f>
        <v>0.26687067135160708</v>
      </c>
      <c r="D15">
        <f>'T=0.5'!E15</f>
        <v>2.7094380855560298</v>
      </c>
      <c r="E15">
        <f>'T=0.5'!J15</f>
        <v>3.401543545932463</v>
      </c>
      <c r="G15">
        <f>Table3[[#This Row],[v '[m/s']]]</f>
        <v>5.0835990905761701</v>
      </c>
      <c r="H15">
        <f>Table3[[#This Row],[P/m '[W/kg']]]</f>
        <v>12.369457210950818</v>
      </c>
      <c r="J15">
        <f>Table4[[#This Row],[v '[m/s']]]</f>
        <v>7.3917589187621999</v>
      </c>
      <c r="K15">
        <f>Table4[[#This Row],[P/m '[W/kg']]]</f>
        <v>27.713170835700996</v>
      </c>
    </row>
    <row r="16" spans="1:11" x14ac:dyDescent="0.25">
      <c r="A16">
        <f>'T=0.25'!E16</f>
        <v>0.82197952270507801</v>
      </c>
      <c r="B16">
        <f>'T=0.25'!J16</f>
        <v>0.27487676160971636</v>
      </c>
      <c r="D16">
        <f>'T=0.5'!E16</f>
        <v>2.8081212043762198</v>
      </c>
      <c r="E16">
        <f>'T=0.5'!J16</f>
        <v>3.5931937607703843</v>
      </c>
      <c r="G16">
        <f>Table3[[#This Row],[v '[m/s']]]</f>
        <v>5.3044028282165501</v>
      </c>
      <c r="H16">
        <f>Table3[[#This Row],[P/m '[W/kg']]]</f>
        <v>13.199652368760892</v>
      </c>
      <c r="J16">
        <f>Table4[[#This Row],[v '[m/s']]]</f>
        <v>7.8033409118652299</v>
      </c>
      <c r="K16">
        <f>Table4[[#This Row],[P/m '[W/kg']]]</f>
        <v>30.258498098182972</v>
      </c>
    </row>
    <row r="17" spans="1:11" x14ac:dyDescent="0.25">
      <c r="A17">
        <f>'T=0.25'!E17</f>
        <v>0.85008186101913397</v>
      </c>
      <c r="B17">
        <f>'T=0.25'!J17</f>
        <v>0.32352771996030105</v>
      </c>
      <c r="D17">
        <f>'T=0.5'!E17</f>
        <v>2.90182209014892</v>
      </c>
      <c r="E17">
        <f>'T=0.5'!J17</f>
        <v>3.7667291081469148</v>
      </c>
      <c r="G17">
        <f>Table3[[#This Row],[v '[m/s']]]</f>
        <v>5.5155272483825604</v>
      </c>
      <c r="H17">
        <f>Table3[[#This Row],[P/m '[W/kg']]]</f>
        <v>14.016649662699157</v>
      </c>
      <c r="J17">
        <f>Table4[[#This Row],[v '[m/s']]]</f>
        <v>8.2070369720458896</v>
      </c>
      <c r="K17">
        <f>Table4[[#This Row],[P/m '[W/kg']]]</f>
        <v>32.87146859419228</v>
      </c>
    </row>
    <row r="18" spans="1:11" x14ac:dyDescent="0.25">
      <c r="A18">
        <f>'T=0.25'!E18</f>
        <v>0.84762394428253096</v>
      </c>
      <c r="B18">
        <f>'T=0.25'!J18</f>
        <v>0.26749173893280087</v>
      </c>
      <c r="D18">
        <f>'T=0.5'!E18</f>
        <v>2.9909968376159601</v>
      </c>
      <c r="E18">
        <f>'T=0.5'!J18</f>
        <v>3.9487811019524819</v>
      </c>
      <c r="G18">
        <f>Table3[[#This Row],[v '[m/s']]]</f>
        <v>5.7170872688293404</v>
      </c>
      <c r="H18">
        <f>Table3[[#This Row],[P/m '[W/kg']]]</f>
        <v>14.812845614514991</v>
      </c>
      <c r="J18">
        <f>Table4[[#This Row],[v '[m/s']]]</f>
        <v>8.1807918548583896</v>
      </c>
      <c r="K18">
        <f>Table4[[#This Row],[P/m '[W/kg']]]</f>
        <v>25.248737995094338</v>
      </c>
    </row>
    <row r="19" spans="1:11" x14ac:dyDescent="0.25">
      <c r="A19">
        <f>'T=0.25'!E19</f>
        <v>0.81784534454345703</v>
      </c>
      <c r="B19">
        <f>'T=0.25'!J19</f>
        <v>0.30506618376523287</v>
      </c>
      <c r="D19">
        <f>'T=0.5'!E19</f>
        <v>3.07594394683837</v>
      </c>
      <c r="E19">
        <f>'T=0.5'!J19</f>
        <v>4.1204685988793326</v>
      </c>
      <c r="G19">
        <f>Table3[[#This Row],[v '[m/s']]]</f>
        <v>5.9084000587463299</v>
      </c>
      <c r="H19">
        <f>Table3[[#This Row],[P/m '[W/kg']]]</f>
        <v>15.569827652601251</v>
      </c>
      <c r="J19">
        <f>Table4[[#This Row],[v '[m/s']]]</f>
        <v>8.1630954742431605</v>
      </c>
      <c r="K19">
        <f>Table4[[#This Row],[P/m '[W/kg']]]</f>
        <v>25.053076785296469</v>
      </c>
    </row>
    <row r="20" spans="1:11" x14ac:dyDescent="0.25">
      <c r="A20">
        <f>'T=0.25'!E20</f>
        <v>0.801899194717407</v>
      </c>
      <c r="B20">
        <f>'T=0.25'!J20</f>
        <v>0.26671799811301178</v>
      </c>
      <c r="D20">
        <f>'T=0.5'!E20</f>
        <v>3.1568844318389799</v>
      </c>
      <c r="E20">
        <f>'T=0.5'!J20</f>
        <v>4.2881726819644594</v>
      </c>
      <c r="G20">
        <f>Table3[[#This Row],[v '[m/s']]]</f>
        <v>6.0874295234680096</v>
      </c>
      <c r="H20">
        <f>Table3[[#This Row],[P/m '[W/kg']]]</f>
        <v>16.252574964531181</v>
      </c>
      <c r="J20">
        <f>Table4[[#This Row],[v '[m/s']]]</f>
        <v>8.1468210220336896</v>
      </c>
      <c r="K20">
        <f>Table4[[#This Row],[P/m '[W/kg']]]</f>
        <v>24.788199493733245</v>
      </c>
    </row>
    <row r="21" spans="1:11" x14ac:dyDescent="0.25">
      <c r="A21">
        <f>'T=0.25'!E21</f>
        <v>0.79444259405136097</v>
      </c>
      <c r="B21">
        <f>'T=0.25'!J21</f>
        <v>0.24521084698442627</v>
      </c>
      <c r="D21">
        <f>'T=0.5'!E21</f>
        <v>3.23401546478271</v>
      </c>
      <c r="E21">
        <f>'T=0.5'!J21</f>
        <v>4.4440793787396267</v>
      </c>
      <c r="G21">
        <f>Table3[[#This Row],[v '[m/s']]]</f>
        <v>6.2528362274169904</v>
      </c>
      <c r="H21">
        <f>Table3[[#This Row],[P/m '[W/kg']]]</f>
        <v>16.858856686748588</v>
      </c>
      <c r="J21">
        <f>Table4[[#This Row],[v '[m/s']]]</f>
        <v>8.1311445236206001</v>
      </c>
      <c r="K21">
        <f>Table4[[#This Row],[P/m '[W/kg']]]</f>
        <v>24.574947600363465</v>
      </c>
    </row>
    <row r="22" spans="1:11" x14ac:dyDescent="0.25">
      <c r="A22">
        <f>'T=0.25'!E22</f>
        <v>0.79180538654327304</v>
      </c>
      <c r="B22">
        <f>'T=0.25'!J22</f>
        <v>0.23409486610750163</v>
      </c>
      <c r="D22">
        <f>'T=0.5'!E22</f>
        <v>3.3075141906738201</v>
      </c>
      <c r="E22">
        <f>'T=0.5'!J22</f>
        <v>4.632805289039271</v>
      </c>
      <c r="G22">
        <f>Table3[[#This Row],[v '[m/s']]]</f>
        <v>6.4101004600524902</v>
      </c>
      <c r="H22">
        <f>Table3[[#This Row],[P/m '[W/kg']]]</f>
        <v>17.520429499867998</v>
      </c>
      <c r="J22">
        <f>Table4[[#This Row],[v '[m/s']]]</f>
        <v>8.1158132553100497</v>
      </c>
      <c r="K22">
        <f>Table4[[#This Row],[P/m '[W/kg']]]</f>
        <v>24.414683845407268</v>
      </c>
    </row>
    <row r="23" spans="1:11" x14ac:dyDescent="0.25">
      <c r="A23">
        <f>'T=0.25'!E23</f>
        <v>0.79160505533218295</v>
      </c>
      <c r="B23">
        <f>'T=0.25'!J23</f>
        <v>0.22916826516871339</v>
      </c>
      <c r="D23">
        <f>'T=0.5'!E23</f>
        <v>3.3775451183318999</v>
      </c>
      <c r="E23">
        <f>'T=0.5'!J23</f>
        <v>4.7695801177652344</v>
      </c>
      <c r="G23">
        <f>Table3[[#This Row],[v '[m/s']]]</f>
        <v>6.5669631958007804</v>
      </c>
      <c r="H23">
        <f>Table3[[#This Row],[P/m '[W/kg']]]</f>
        <v>18.318504453461404</v>
      </c>
      <c r="J23">
        <f>Table4[[#This Row],[v '[m/s']]]</f>
        <v>8.9196262359619105</v>
      </c>
      <c r="K23">
        <f>Table4[[#This Row],[P/m '[W/kg']]]</f>
        <v>47.000266258737909</v>
      </c>
    </row>
    <row r="24" spans="1:11" x14ac:dyDescent="0.25">
      <c r="A24">
        <f>'T=0.25'!E24</f>
        <v>0.79281383752822798</v>
      </c>
      <c r="B24">
        <f>'T=0.25'!J24</f>
        <v>0.23185562106614793</v>
      </c>
      <c r="D24">
        <f>'T=0.5'!E24</f>
        <v>3.4442665576934801</v>
      </c>
      <c r="E24">
        <f>'T=0.5'!J24</f>
        <v>4.9061179275472089</v>
      </c>
      <c r="G24">
        <f>Table3[[#This Row],[v '[m/s']]]</f>
        <v>6.7245993614196697</v>
      </c>
      <c r="H24">
        <f>Table3[[#This Row],[P/m '[W/kg']]]</f>
        <v>19.158084675459012</v>
      </c>
      <c r="J24">
        <f>Table4[[#This Row],[v '[m/s']]]</f>
        <v>9.6268386840820295</v>
      </c>
      <c r="K24">
        <f>Table4[[#This Row],[P/m '[W/kg']]]</f>
        <v>50.902960645306727</v>
      </c>
    </row>
    <row r="25" spans="1:11" x14ac:dyDescent="0.25">
      <c r="A25">
        <f>'T=0.25'!E25</f>
        <v>0.79456734657287598</v>
      </c>
      <c r="B25">
        <f>'T=0.25'!J25</f>
        <v>0.23395768897818045</v>
      </c>
      <c r="D25">
        <f>'T=0.5'!E25</f>
        <v>3.50782918930053</v>
      </c>
      <c r="E25">
        <f>'T=0.5'!J25</f>
        <v>5.0795794264574337</v>
      </c>
      <c r="G25">
        <f>Table3[[#This Row],[v '[m/s']]]</f>
        <v>6.87941217422485</v>
      </c>
      <c r="H25">
        <f>Table3[[#This Row],[P/m '[W/kg']]]</f>
        <v>19.939368204931373</v>
      </c>
      <c r="J25">
        <f>Table4[[#This Row],[v '[m/s']]]</f>
        <v>10.259548187255801</v>
      </c>
      <c r="K25">
        <f>Table4[[#This Row],[P/m '[W/kg']]]</f>
        <v>54.676475690854659</v>
      </c>
    </row>
    <row r="26" spans="1:11" x14ac:dyDescent="0.25">
      <c r="A26">
        <f>'T=0.25'!E26</f>
        <v>0.79649353027343694</v>
      </c>
      <c r="B26">
        <f>'T=0.25'!J26</f>
        <v>0.23542794558386423</v>
      </c>
      <c r="D26">
        <f>'T=0.5'!E26</f>
        <v>3.56837725639343</v>
      </c>
      <c r="E26">
        <f>'T=0.5'!J26</f>
        <v>5.1998714327910669</v>
      </c>
      <c r="G26">
        <f>Table3[[#This Row],[v '[m/s']]]</f>
        <v>7.0277042388915998</v>
      </c>
      <c r="H26">
        <f>Table3[[#This Row],[P/m '[W/kg']]]</f>
        <v>20.635066869535663</v>
      </c>
      <c r="J26">
        <f>Table4[[#This Row],[v '[m/s']]]</f>
        <v>10.8333692550659</v>
      </c>
      <c r="K26">
        <f>Table4[[#This Row],[P/m '[W/kg']]]</f>
        <v>58.391025318558221</v>
      </c>
    </row>
    <row r="27" spans="1:11" x14ac:dyDescent="0.25">
      <c r="A27">
        <f>'T=0.25'!E27</f>
        <v>0.79842519760131803</v>
      </c>
      <c r="B27">
        <f>'T=0.25'!J27</f>
        <v>0.23657393610228475</v>
      </c>
      <c r="D27">
        <f>'T=0.5'!E27</f>
        <v>3.62605547904968</v>
      </c>
      <c r="E27">
        <f>'T=0.5'!J27</f>
        <v>5.3544364294620514</v>
      </c>
      <c r="G27">
        <f>Table3[[#This Row],[v '[m/s']]]</f>
        <v>7.1681671142578098</v>
      </c>
      <c r="H27">
        <f>Table3[[#This Row],[P/m '[W/kg']]]</f>
        <v>21.274764772490048</v>
      </c>
      <c r="J27">
        <f>Table4[[#This Row],[v '[m/s']]]</f>
        <v>11.3616514205932</v>
      </c>
      <c r="K27">
        <f>Table4[[#This Row],[P/m '[W/kg']]]</f>
        <v>62.129996650491776</v>
      </c>
    </row>
    <row r="28" spans="1:11" x14ac:dyDescent="0.25">
      <c r="D28">
        <f>'T=0.5'!E28</f>
        <v>3.6809954643249498</v>
      </c>
      <c r="E28">
        <f>'T=0.5'!J28</f>
        <v>5.4730839038490204</v>
      </c>
      <c r="G28">
        <f>Table3[[#This Row],[v '[m/s']]]</f>
        <v>7.3013243675231898</v>
      </c>
      <c r="H28">
        <f>Table3[[#This Row],[P/m '[W/kg']]]</f>
        <v>21.891585751787623</v>
      </c>
      <c r="J28">
        <f>Table4[[#This Row],[v '[m/s']]]</f>
        <v>11.855286598205501</v>
      </c>
      <c r="K28">
        <f>Table4[[#This Row],[P/m '[W/kg']]]</f>
        <v>65.938389958170006</v>
      </c>
    </row>
    <row r="29" spans="1:11" x14ac:dyDescent="0.25">
      <c r="D29">
        <f>'T=0.5'!E29</f>
        <v>3.7333238124847399</v>
      </c>
      <c r="E29">
        <f>'T=0.5'!J29</f>
        <v>5.5900437185490599</v>
      </c>
      <c r="G29">
        <f>Table3[[#This Row],[v '[m/s']]]</f>
        <v>7.2975010871887198</v>
      </c>
      <c r="H29">
        <f>Table3[[#This Row],[P/m '[W/kg']]]</f>
        <v>19.636996215667452</v>
      </c>
      <c r="J29">
        <f>Table4[[#This Row],[v '[m/s']]]</f>
        <v>12.322624206542899</v>
      </c>
      <c r="K29">
        <f>Table4[[#This Row],[P/m '[W/kg']]]</f>
        <v>69.830740036120247</v>
      </c>
    </row>
    <row r="30" spans="1:11" x14ac:dyDescent="0.25">
      <c r="D30">
        <f>'T=0.5'!E30</f>
        <v>3.78316307067871</v>
      </c>
      <c r="E30">
        <f>'T=0.5'!J30</f>
        <v>5.72684500051166</v>
      </c>
      <c r="G30">
        <f>Table3[[#This Row],[v '[m/s']]]</f>
        <v>7.28714752197265</v>
      </c>
      <c r="H30">
        <f>Table3[[#This Row],[P/m '[W/kg']]]</f>
        <v>19.647735754499905</v>
      </c>
      <c r="J30">
        <f>Table4[[#This Row],[v '[m/s']]]</f>
        <v>12.769833564758301</v>
      </c>
      <c r="K30">
        <f>Table4[[#This Row],[P/m '[W/kg']]]</f>
        <v>73.807984568430896</v>
      </c>
    </row>
    <row r="31" spans="1:11" x14ac:dyDescent="0.25">
      <c r="D31">
        <f>'T=0.5'!E31</f>
        <v>3.83063292503356</v>
      </c>
      <c r="E31">
        <f>'T=0.5'!J31</f>
        <v>5.821590722362914</v>
      </c>
      <c r="G31">
        <f>Table3[[#This Row],[v '[m/s']]]</f>
        <v>7.2743930816650302</v>
      </c>
      <c r="H31">
        <f>Table3[[#This Row],[P/m '[W/kg']]]</f>
        <v>19.58305276739431</v>
      </c>
      <c r="J31">
        <f>Table4[[#This Row],[v '[m/s']]]</f>
        <v>13.2013750076293</v>
      </c>
      <c r="K31">
        <f>Table4[[#This Row],[P/m '[W/kg']]]</f>
        <v>77.865057223099839</v>
      </c>
    </row>
    <row r="32" spans="1:11" x14ac:dyDescent="0.25">
      <c r="D32">
        <f>'T=0.5'!E32</f>
        <v>3.8758070468902499</v>
      </c>
      <c r="E32">
        <f>'T=0.5'!J32</f>
        <v>5.9423875380481093</v>
      </c>
      <c r="G32">
        <f>Table3[[#This Row],[v '[m/s']]]</f>
        <v>7.2613091468811</v>
      </c>
      <c r="H32">
        <f>Table3[[#This Row],[P/m '[W/kg']]]</f>
        <v>19.500882515440566</v>
      </c>
      <c r="J32">
        <f>Table4[[#This Row],[v '[m/s']]]</f>
        <v>13.6204118728637</v>
      </c>
      <c r="K32">
        <f>Table4[[#This Row],[P/m '[W/kg']]]</f>
        <v>81.99446420199277</v>
      </c>
    </row>
    <row r="33" spans="4:11" x14ac:dyDescent="0.25">
      <c r="D33">
        <f>'T=0.5'!E33</f>
        <v>3.9185016155242902</v>
      </c>
      <c r="E33">
        <f>'T=0.5'!J33</f>
        <v>6.0400217483481544</v>
      </c>
      <c r="G33">
        <f>Table3[[#This Row],[v '[m/s']]]</f>
        <v>7.2482280731201101</v>
      </c>
      <c r="H33">
        <f>Table3[[#This Row],[P/m '[W/kg']]]</f>
        <v>19.422679386851332</v>
      </c>
      <c r="J33">
        <f>Table4[[#This Row],[v '[m/s']]]</f>
        <v>14.0292196273803</v>
      </c>
      <c r="K33">
        <f>Table4[[#This Row],[P/m '[W/kg']]]</f>
        <v>86.189915257531766</v>
      </c>
    </row>
    <row r="34" spans="4:11" x14ac:dyDescent="0.25">
      <c r="D34">
        <f>'T=0.5'!E34</f>
        <v>3.9585821628570499</v>
      </c>
      <c r="E34">
        <f>'T=0.5'!J34</f>
        <v>6.1412504354476578</v>
      </c>
      <c r="G34">
        <f>Table3[[#This Row],[v '[m/s']]]</f>
        <v>7.8714127540588299</v>
      </c>
      <c r="H34">
        <f>Table3[[#This Row],[P/m '[W/kg']]]</f>
        <v>34.903936934982859</v>
      </c>
      <c r="J34">
        <f>Table4[[#This Row],[v '[m/s']]]</f>
        <v>14.4293880462646</v>
      </c>
      <c r="K34">
        <f>Table4[[#This Row],[P/m '[W/kg']]]</f>
        <v>90.444182017495763</v>
      </c>
    </row>
    <row r="35" spans="4:11" x14ac:dyDescent="0.25">
      <c r="D35">
        <f>'T=0.5'!E35</f>
        <v>3.9960882663726802</v>
      </c>
      <c r="E35">
        <f>'T=0.5'!J35</f>
        <v>6.2184883667703659</v>
      </c>
      <c r="G35">
        <f>Table3[[#This Row],[v '[m/s']]]</f>
        <v>8.3504390716552699</v>
      </c>
      <c r="H35">
        <f>Table3[[#This Row],[P/m '[W/kg']]]</f>
        <v>35.480497451752484</v>
      </c>
      <c r="J35">
        <f>Table4[[#This Row],[v '[m/s']]]</f>
        <v>14.8220672607421</v>
      </c>
      <c r="K35">
        <f>Table4[[#This Row],[P/m '[W/kg']]]</f>
        <v>94.752777882261483</v>
      </c>
    </row>
    <row r="36" spans="4:11" x14ac:dyDescent="0.25">
      <c r="D36">
        <f>'T=0.5'!E36</f>
        <v>4.0311264991760201</v>
      </c>
      <c r="E36">
        <f>'T=0.5'!J36</f>
        <v>6.3003541291077161</v>
      </c>
      <c r="G36">
        <f>Table3[[#This Row],[v '[m/s']]]</f>
        <v>8.7304639816284109</v>
      </c>
      <c r="H36">
        <f>Table3[[#This Row],[P/m '[W/kg']]]</f>
        <v>36.126161302959211</v>
      </c>
      <c r="J36">
        <f>Table4[[#This Row],[v '[m/s']]]</f>
        <v>15.2080745697021</v>
      </c>
      <c r="K36">
        <f>Table4[[#This Row],[P/m '[W/kg']]]</f>
        <v>99.109508876455209</v>
      </c>
    </row>
    <row r="37" spans="4:11" x14ac:dyDescent="0.25">
      <c r="D37">
        <f>'T=0.5'!E37</f>
        <v>4.0638294219970703</v>
      </c>
      <c r="E37">
        <f>'T=0.5'!J37</f>
        <v>6.3673950067906162</v>
      </c>
      <c r="G37">
        <f>Table3[[#This Row],[v '[m/s']]]</f>
        <v>9.0448541641235298</v>
      </c>
      <c r="H37">
        <f>Table3[[#This Row],[P/m '[W/kg']]]</f>
        <v>36.974269838468857</v>
      </c>
      <c r="J37">
        <f>Table4[[#This Row],[v '[m/s']]]</f>
        <v>15.5879964828491</v>
      </c>
      <c r="K37">
        <f>Table4[[#This Row],[P/m '[W/kg']]]</f>
        <v>103.50965086015081</v>
      </c>
    </row>
    <row r="38" spans="4:11" x14ac:dyDescent="0.25">
      <c r="D38">
        <f>'T=0.5'!E38</f>
        <v>4.0943403244018501</v>
      </c>
      <c r="E38">
        <f>'T=0.5'!J38</f>
        <v>6.4471857323143853</v>
      </c>
      <c r="G38">
        <f>Table3[[#This Row],[v '[m/s']]]</f>
        <v>9.3167028427124006</v>
      </c>
      <c r="H38">
        <f>Table3[[#This Row],[P/m '[W/kg']]]</f>
        <v>38.019672097159244</v>
      </c>
      <c r="J38">
        <f>Table4[[#This Row],[v '[m/s']]]</f>
        <v>15.640483856201101</v>
      </c>
      <c r="K38">
        <f>Table4[[#This Row],[P/m '[W/kg']]]</f>
        <v>91.889150147273085</v>
      </c>
    </row>
    <row r="39" spans="4:11" x14ac:dyDescent="0.25">
      <c r="D39">
        <f>'T=0.5'!E39</f>
        <v>4.1227993965148899</v>
      </c>
      <c r="E39">
        <f>'T=0.5'!J39</f>
        <v>6.5033195234170851</v>
      </c>
      <c r="G39">
        <f>Table3[[#This Row],[v '[m/s']]]</f>
        <v>9.5609455108642507</v>
      </c>
      <c r="H39">
        <f>Table3[[#This Row],[P/m '[W/kg']]]</f>
        <v>39.210354010958632</v>
      </c>
      <c r="J39">
        <f>Table4[[#This Row],[v '[m/s']]]</f>
        <v>15.608495712280201</v>
      </c>
      <c r="K39">
        <f>Table4[[#This Row],[P/m '[W/kg']]]</f>
        <v>91.619488338103437</v>
      </c>
    </row>
    <row r="40" spans="4:11" x14ac:dyDescent="0.25">
      <c r="D40">
        <f>'T=0.5'!E40</f>
        <v>4.1493449211120597</v>
      </c>
      <c r="E40">
        <f>'T=0.5'!J40</f>
        <v>6.5676821267507188</v>
      </c>
      <c r="G40">
        <f>Table3[[#This Row],[v '[m/s']]]</f>
        <v>9.7868566513061506</v>
      </c>
      <c r="H40">
        <f>Table3[[#This Row],[P/m '[W/kg']]]</f>
        <v>40.495937545919098</v>
      </c>
      <c r="J40">
        <f>Table4[[#This Row],[v '[m/s']]]</f>
        <v>15.5760993957519</v>
      </c>
      <c r="K40">
        <f>Table4[[#This Row],[P/m '[W/kg']]]</f>
        <v>90.742433399587881</v>
      </c>
    </row>
    <row r="41" spans="4:11" x14ac:dyDescent="0.25">
      <c r="D41">
        <f>'T=0.5'!E41</f>
        <v>4.1740989685058496</v>
      </c>
      <c r="E41">
        <f>'T=0.5'!J41</f>
        <v>6.6344166450113198</v>
      </c>
      <c r="G41">
        <f>Table3[[#This Row],[v '[m/s']]]</f>
        <v>10.0000762939453</v>
      </c>
      <c r="H41">
        <f>Table3[[#This Row],[P/m '[W/kg']]]</f>
        <v>41.839107269816147</v>
      </c>
      <c r="J41">
        <f>Table4[[#This Row],[v '[m/s']]]</f>
        <v>15.5436458587646</v>
      </c>
      <c r="K41">
        <f>Table4[[#This Row],[P/m '[W/kg']]]</f>
        <v>89.938934196129409</v>
      </c>
    </row>
    <row r="42" spans="4:11" x14ac:dyDescent="0.25">
      <c r="D42">
        <f>'T=0.5'!E42</f>
        <v>4.1971840858459402</v>
      </c>
      <c r="E42">
        <f>'T=0.5'!J42</f>
        <v>6.6799227868602946</v>
      </c>
      <c r="G42">
        <f>Table3[[#This Row],[v '[m/s']]]</f>
        <v>10.2040185928344</v>
      </c>
      <c r="H42">
        <f>Table3[[#This Row],[P/m '[W/kg']]]</f>
        <v>43.21485843996583</v>
      </c>
      <c r="J42">
        <f>Table4[[#This Row],[v '[m/s']]]</f>
        <v>15.511236190795801</v>
      </c>
      <c r="K42">
        <f>Table4[[#This Row],[P/m '[W/kg']]]</f>
        <v>89.318780807652587</v>
      </c>
    </row>
    <row r="43" spans="4:11" x14ac:dyDescent="0.25">
      <c r="D43">
        <f>'T=0.5'!E43</f>
        <v>4.2187123298645002</v>
      </c>
      <c r="E43">
        <f>'T=0.5'!J43</f>
        <v>6.7348231220192698</v>
      </c>
      <c r="G43">
        <f>Table3[[#This Row],[v '[m/s']]]</f>
        <v>10.4007472991943</v>
      </c>
      <c r="H43">
        <f>Table3[[#This Row],[P/m '[W/kg']]]</f>
        <v>44.60691427379335</v>
      </c>
      <c r="J43">
        <f>Table4[[#This Row],[v '[m/s']]]</f>
        <v>15.8555746078491</v>
      </c>
      <c r="K43">
        <f>Table4[[#This Row],[P/m '[W/kg']]]</f>
        <v>105.47531114607777</v>
      </c>
    </row>
    <row r="44" spans="4:11" x14ac:dyDescent="0.25">
      <c r="D44">
        <f>'T=0.5'!E44</f>
        <v>4.2387890815734801</v>
      </c>
      <c r="E44">
        <f>'T=0.5'!J44</f>
        <v>6.7831268604190615</v>
      </c>
      <c r="G44">
        <f>Table3[[#This Row],[v '[m/s']]]</f>
        <v>10.5915184020996</v>
      </c>
      <c r="H44">
        <f>Table3[[#This Row],[P/m '[W/kg']]]</f>
        <v>46.004597863746241</v>
      </c>
      <c r="J44">
        <f>Table4[[#This Row],[v '[m/s']]]</f>
        <v>16.257764816284102</v>
      </c>
      <c r="K44">
        <f>Table4[[#This Row],[P/m '[W/kg']]]</f>
        <v>112.98829189219654</v>
      </c>
    </row>
    <row r="45" spans="4:11" x14ac:dyDescent="0.25">
      <c r="D45">
        <f>'T=0.5'!E45</f>
        <v>4.2575149536132804</v>
      </c>
      <c r="E45">
        <f>'T=0.5'!J45</f>
        <v>6.8276342905448679</v>
      </c>
      <c r="G45">
        <f>Table3[[#This Row],[v '[m/s']]]</f>
        <v>10.777117729186999</v>
      </c>
      <c r="H45">
        <f>Table3[[#This Row],[P/m '[W/kg']]]</f>
        <v>47.401183995893838</v>
      </c>
      <c r="J45">
        <f>Table4[[#This Row],[v '[m/s']]]</f>
        <v>16.641500473022401</v>
      </c>
      <c r="K45">
        <f>Table4[[#This Row],[P/m '[W/kg']]]</f>
        <v>117.14653716119368</v>
      </c>
    </row>
    <row r="46" spans="4:11" x14ac:dyDescent="0.25">
      <c r="D46">
        <f>'T=0.5'!E46</f>
        <v>4.2749762535095197</v>
      </c>
      <c r="E46">
        <f>'T=0.5'!J46</f>
        <v>6.8662764426687772</v>
      </c>
      <c r="G46">
        <f>Table3[[#This Row],[v '[m/s']]]</f>
        <v>10.9580430984497</v>
      </c>
      <c r="H46">
        <f>Table3[[#This Row],[P/m '[W/kg']]]</f>
        <v>48.792531184274004</v>
      </c>
      <c r="J46">
        <f>Table4[[#This Row],[v '[m/s']]]</f>
        <v>17.0116863250732</v>
      </c>
      <c r="K46">
        <f>Table4[[#This Row],[P/m '[W/kg']]]</f>
        <v>121.42412943207719</v>
      </c>
    </row>
    <row r="47" spans="4:11" x14ac:dyDescent="0.25">
      <c r="D47">
        <f>'T=0.5'!E47</f>
        <v>4.2912583351135201</v>
      </c>
      <c r="E47">
        <f>'T=0.5'!J47</f>
        <v>6.9087551533191718</v>
      </c>
      <c r="G47">
        <f>Table3[[#This Row],[v '[m/s']]]</f>
        <v>11.1346273422241</v>
      </c>
      <c r="H47">
        <f>Table3[[#This Row],[P/m '[W/kg']]]</f>
        <v>50.175614858384549</v>
      </c>
      <c r="J47">
        <f>Table4[[#This Row],[v '[m/s']]]</f>
        <v>17.3715209960937</v>
      </c>
      <c r="K47">
        <f>Table4[[#This Row],[P/m '[W/kg']]]</f>
        <v>125.80308567114585</v>
      </c>
    </row>
    <row r="48" spans="4:11" x14ac:dyDescent="0.25">
      <c r="D48">
        <f>'T=0.5'!E48</f>
        <v>4.3064422607421804</v>
      </c>
      <c r="E48">
        <f>'T=0.5'!J48</f>
        <v>6.9401907735598165</v>
      </c>
      <c r="G48">
        <f>Table3[[#This Row],[v '[m/s']]]</f>
        <v>11.307099342346101</v>
      </c>
      <c r="H48">
        <f>Table3[[#This Row],[P/m '[W/kg']]]</f>
        <v>51.548277560106314</v>
      </c>
      <c r="J48">
        <f>Table4[[#This Row],[v '[m/s']]]</f>
        <v>17.723209381103501</v>
      </c>
      <c r="K48">
        <f>Table4[[#This Row],[P/m '[W/kg']]]</f>
        <v>130.25495437174629</v>
      </c>
    </row>
    <row r="49" spans="4:11" x14ac:dyDescent="0.25">
      <c r="D49">
        <f>'T=0.5'!E49</f>
        <v>4.3206024169921804</v>
      </c>
      <c r="E49">
        <f>'T=0.5'!J49</f>
        <v>6.9816505531852702</v>
      </c>
      <c r="G49">
        <f>Table3[[#This Row],[v '[m/s']]]</f>
        <v>11.4756250381469</v>
      </c>
      <c r="H49">
        <f>Table3[[#This Row],[P/m '[W/kg']]]</f>
        <v>52.909396874365555</v>
      </c>
      <c r="J49">
        <f>Table4[[#This Row],[v '[m/s']]]</f>
        <v>18.0682678222656</v>
      </c>
      <c r="K49">
        <f>Table4[[#This Row],[P/m '[W/kg']]]</f>
        <v>134.7643834185491</v>
      </c>
    </row>
    <row r="50" spans="4:11" x14ac:dyDescent="0.25">
      <c r="D50">
        <f>'T=0.5'!E50</f>
        <v>4.3338065147399902</v>
      </c>
      <c r="E50">
        <f>'T=0.5'!J50</f>
        <v>7.0052559606568252</v>
      </c>
      <c r="G50">
        <f>Table3[[#This Row],[v '[m/s']]]</f>
        <v>11.6403465270996</v>
      </c>
      <c r="H50">
        <f>Table3[[#This Row],[P/m '[W/kg']]]</f>
        <v>54.258049376029085</v>
      </c>
      <c r="J50">
        <f>Table4[[#This Row],[v '[m/s']]]</f>
        <v>18.407772064208899</v>
      </c>
      <c r="K50">
        <f>Table4[[#This Row],[P/m '[W/kg']]]</f>
        <v>139.32186876931638</v>
      </c>
    </row>
    <row r="51" spans="4:11" x14ac:dyDescent="0.25">
      <c r="D51">
        <f>'T=0.5'!E51</f>
        <v>4.3461189270019496</v>
      </c>
      <c r="E51">
        <f>'T=0.5'!J51</f>
        <v>7.0395916583254925</v>
      </c>
      <c r="G51">
        <f>Table3[[#This Row],[v '[m/s']]]</f>
        <v>11.8013715744018</v>
      </c>
      <c r="H51">
        <f>Table3[[#This Row],[P/m '[W/kg']]]</f>
        <v>55.593246364099848</v>
      </c>
      <c r="J51">
        <f>Table4[[#This Row],[v '[m/s']]]</f>
        <v>18.742469787597599</v>
      </c>
      <c r="K51">
        <f>Table4[[#This Row],[P/m '[W/kg']]]</f>
        <v>143.91941320828903</v>
      </c>
    </row>
    <row r="52" spans="4:11" x14ac:dyDescent="0.25">
      <c r="D52">
        <f>'T=0.5'!E52</f>
        <v>4.3576016426086399</v>
      </c>
      <c r="E52">
        <f>'T=0.5'!J52</f>
        <v>7.0592231694674776</v>
      </c>
      <c r="G52">
        <f>Table3[[#This Row],[v '[m/s']]]</f>
        <v>11.958799362182599</v>
      </c>
      <c r="H52">
        <f>Table3[[#This Row],[P/m '[W/kg']]]</f>
        <v>56.914600878895193</v>
      </c>
      <c r="J52">
        <f>Table4[[#This Row],[v '[m/s']]]</f>
        <v>19.072883605956999</v>
      </c>
      <c r="K52">
        <f>Table4[[#This Row],[P/m '[W/kg']]]</f>
        <v>148.55351142118587</v>
      </c>
    </row>
    <row r="53" spans="4:11" x14ac:dyDescent="0.25">
      <c r="D53">
        <f>'T=0.5'!E53</f>
        <v>4.3683085441589302</v>
      </c>
      <c r="E53">
        <f>'T=0.5'!J53</f>
        <v>7.0961158040762875</v>
      </c>
      <c r="G53">
        <f>Table3[[#This Row],[v '[m/s']]]</f>
        <v>12.1127252578735</v>
      </c>
      <c r="H53">
        <f>Table3[[#This Row],[P/m '[W/kg']]]</f>
        <v>58.221636491620025</v>
      </c>
      <c r="J53">
        <f>Table4[[#This Row],[v '[m/s']]]</f>
        <v>19.399400711059499</v>
      </c>
      <c r="K53">
        <f>Table4[[#This Row],[P/m '[W/kg']]]</f>
        <v>153.21961133800616</v>
      </c>
    </row>
    <row r="54" spans="4:11" x14ac:dyDescent="0.25">
      <c r="D54">
        <f>'T=0.5'!E54</f>
        <v>4.3782920837402299</v>
      </c>
      <c r="E54">
        <f>'T=0.5'!J54</f>
        <v>7.1141859199160411</v>
      </c>
      <c r="G54">
        <f>Table3[[#This Row],[v '[m/s']]]</f>
        <v>12.2632284164428</v>
      </c>
      <c r="H54">
        <f>Table3[[#This Row],[P/m '[W/kg']]]</f>
        <v>59.513956386783263</v>
      </c>
      <c r="J54">
        <f>Table4[[#This Row],[v '[m/s']]]</f>
        <v>19.722272872924801</v>
      </c>
      <c r="K54">
        <f>Table4[[#This Row],[P/m '[W/kg']]]</f>
        <v>157.91438928585697</v>
      </c>
    </row>
    <row r="55" spans="4:11" x14ac:dyDescent="0.25">
      <c r="D55">
        <f>'T=0.5'!E55</f>
        <v>4.3876018524169904</v>
      </c>
      <c r="E55">
        <f>'T=0.5'!J55</f>
        <v>7.1350852509110965</v>
      </c>
      <c r="G55">
        <f>Table3[[#This Row],[v '[m/s']]]</f>
        <v>12.4103899002075</v>
      </c>
      <c r="H55">
        <f>Table3[[#This Row],[P/m '[W/kg']]]</f>
        <v>60.791115432714285</v>
      </c>
      <c r="J55">
        <f>Table4[[#This Row],[v '[m/s']]]</f>
        <v>20.041704177856399</v>
      </c>
      <c r="K55">
        <f>Table4[[#This Row],[P/m '[W/kg']]]</f>
        <v>162.63748891088684</v>
      </c>
    </row>
    <row r="56" spans="4:11" x14ac:dyDescent="0.25">
      <c r="D56">
        <f>'T=0.5'!E56</f>
        <v>4.3962826728820801</v>
      </c>
      <c r="E56">
        <f>'T=0.5'!J56</f>
        <v>7.1590129666868512</v>
      </c>
      <c r="G56">
        <f>Table3[[#This Row],[v '[m/s']]]</f>
        <v>12.554292678833001</v>
      </c>
      <c r="H56">
        <f>Table3[[#This Row],[P/m '[W/kg']]]</f>
        <v>62.053340741324995</v>
      </c>
      <c r="J56">
        <f>Table4[[#This Row],[v '[m/s']]]</f>
        <v>20.357831954956001</v>
      </c>
      <c r="K56">
        <f>Table4[[#This Row],[P/m '[W/kg']]]</f>
        <v>167.38383076141298</v>
      </c>
    </row>
    <row r="57" spans="4:11" x14ac:dyDescent="0.25">
      <c r="D57">
        <f>'T=0.5'!E57</f>
        <v>4.4043784141540501</v>
      </c>
      <c r="E57">
        <f>'T=0.5'!J57</f>
        <v>7.1764642242371828</v>
      </c>
      <c r="G57">
        <f>Table3[[#This Row],[v '[m/s']]]</f>
        <v>12.6950006484985</v>
      </c>
      <c r="H57">
        <f>Table3[[#This Row],[P/m '[W/kg']]]</f>
        <v>63.299423707087477</v>
      </c>
      <c r="J57">
        <f>Table4[[#This Row],[v '[m/s']]]</f>
        <v>20.670763015746999</v>
      </c>
      <c r="K57">
        <f>Table4[[#This Row],[P/m '[W/kg']]]</f>
        <v>172.15259498945383</v>
      </c>
    </row>
    <row r="58" spans="4:11" x14ac:dyDescent="0.25">
      <c r="D58">
        <f>'T=0.5'!E58</f>
        <v>4.41192531585693</v>
      </c>
      <c r="E58">
        <f>'T=0.5'!J58</f>
        <v>7.1947835790195782</v>
      </c>
      <c r="G58">
        <f>Table3[[#This Row],[v '[m/s']]]</f>
        <v>12.8325901031494</v>
      </c>
      <c r="H58">
        <f>Table3[[#This Row],[P/m '[W/kg']]]</f>
        <v>64.530004358070187</v>
      </c>
      <c r="J58">
        <f>Table4[[#This Row],[v '[m/s']]]</f>
        <v>20.777194976806602</v>
      </c>
      <c r="K58">
        <f>Table4[[#This Row],[P/m '[W/kg']]]</f>
        <v>163.32674599665432</v>
      </c>
    </row>
    <row r="59" spans="4:11" x14ac:dyDescent="0.25">
      <c r="D59">
        <f>'T=0.5'!E59</f>
        <v>4.4189639091491699</v>
      </c>
      <c r="E59">
        <f>'T=0.5'!J59</f>
        <v>7.212576309302249</v>
      </c>
      <c r="G59">
        <f>Table3[[#This Row],[v '[m/s']]]</f>
        <v>12.9671373367309</v>
      </c>
      <c r="H59">
        <f>Table3[[#This Row],[P/m '[W/kg']]]</f>
        <v>65.744886299335747</v>
      </c>
      <c r="J59">
        <f>Table4[[#This Row],[v '[m/s']]]</f>
        <v>20.731510162353501</v>
      </c>
      <c r="K59">
        <f>Table4[[#This Row],[P/m '[W/kg']]]</f>
        <v>161.23060000550055</v>
      </c>
    </row>
    <row r="60" spans="4:11" x14ac:dyDescent="0.25">
      <c r="D60">
        <f>'T=0.5'!E60</f>
        <v>4.4255275726318297</v>
      </c>
      <c r="E60">
        <f>'T=0.5'!J60</f>
        <v>7.2245495661919081</v>
      </c>
      <c r="G60">
        <f>Table3[[#This Row],[v '[m/s']]]</f>
        <v>13.0987071990966</v>
      </c>
      <c r="H60">
        <f>Table3[[#This Row],[P/m '[W/kg']]]</f>
        <v>66.943523149970503</v>
      </c>
      <c r="J60">
        <f>Table4[[#This Row],[v '[m/s']]]</f>
        <v>20.685276031494102</v>
      </c>
      <c r="K60">
        <f>Table4[[#This Row],[P/m '[W/kg']]]</f>
        <v>159.94471304874665</v>
      </c>
    </row>
    <row r="61" spans="4:11" x14ac:dyDescent="0.25">
      <c r="D61">
        <f>'T=0.5'!E61</f>
        <v>4.4316482543945304</v>
      </c>
      <c r="E61">
        <f>'T=0.5'!J61</f>
        <v>7.2441192413369846</v>
      </c>
      <c r="G61">
        <f>Table3[[#This Row],[v '[m/s']]]</f>
        <v>13.227367401123001</v>
      </c>
      <c r="H61">
        <f>Table3[[#This Row],[P/m '[W/kg']]]</f>
        <v>68.126260168631347</v>
      </c>
      <c r="J61">
        <f>Table4[[#This Row],[v '[m/s']]]</f>
        <v>20.638980865478501</v>
      </c>
      <c r="K61">
        <f>Table4[[#This Row],[P/m '[W/kg']]]</f>
        <v>158.60057859172886</v>
      </c>
    </row>
    <row r="62" spans="4:11" x14ac:dyDescent="0.25">
      <c r="D62">
        <f>'T=0.5'!E62</f>
        <v>4.4373536109924299</v>
      </c>
      <c r="E62">
        <f>'T=0.5'!J62</f>
        <v>7.2551583845892536</v>
      </c>
      <c r="G62">
        <f>Table3[[#This Row],[v '[m/s']]]</f>
        <v>13.353181838989199</v>
      </c>
      <c r="H62">
        <f>Table3[[#This Row],[P/m '[W/kg']]]</f>
        <v>69.292406824078498</v>
      </c>
      <c r="J62">
        <f>Table4[[#This Row],[v '[m/s']]]</f>
        <v>20.5927639007568</v>
      </c>
      <c r="K62">
        <f>Table4[[#This Row],[P/m '[W/kg']]]</f>
        <v>157.52301090978065</v>
      </c>
    </row>
    <row r="63" spans="4:11" x14ac:dyDescent="0.25">
      <c r="D63">
        <f>'T=0.5'!E63</f>
        <v>4.4426751136779696</v>
      </c>
      <c r="E63">
        <f>'T=0.5'!J63</f>
        <v>7.2695319835596708</v>
      </c>
      <c r="G63">
        <f>Table3[[#This Row],[v '[m/s']]]</f>
        <v>13.476219177246</v>
      </c>
      <c r="H63">
        <f>Table3[[#This Row],[P/m '[W/kg']]]</f>
        <v>70.442647982454105</v>
      </c>
      <c r="J63">
        <f>Table4[[#This Row],[v '[m/s']]]</f>
        <v>20.804924011230401</v>
      </c>
      <c r="K63">
        <f>Table4[[#This Row],[P/m '[W/kg']]]</f>
        <v>169.09326300799279</v>
      </c>
    </row>
    <row r="64" spans="4:11" x14ac:dyDescent="0.25">
      <c r="D64">
        <f>'T=0.5'!E64</f>
        <v>4.4476375579833896</v>
      </c>
      <c r="E64">
        <f>'T=0.5'!J64</f>
        <v>7.27925325327812</v>
      </c>
      <c r="G64">
        <f>Table3[[#This Row],[v '[m/s']]]</f>
        <v>13.5965366363525</v>
      </c>
      <c r="H64">
        <f>Table3[[#This Row],[P/m '[W/kg']]]</f>
        <v>71.576400991656755</v>
      </c>
      <c r="J64">
        <f>Table4[[#This Row],[v '[m/s']]]</f>
        <v>21.140607833862301</v>
      </c>
      <c r="K64">
        <f>Table4[[#This Row],[P/m '[W/kg']]]</f>
        <v>181.2165573570008</v>
      </c>
    </row>
    <row r="65" spans="4:11" x14ac:dyDescent="0.25">
      <c r="D65">
        <f>'T=0.5'!E65</f>
        <v>4.4522628784179599</v>
      </c>
      <c r="E65">
        <f>'T=0.5'!J65</f>
        <v>7.2931809976262905</v>
      </c>
      <c r="G65">
        <f>Table3[[#This Row],[v '[m/s']]]</f>
        <v>13.7141962051391</v>
      </c>
      <c r="H65">
        <f>Table3[[#This Row],[P/m '[W/kg']]]</f>
        <v>72.693575819085154</v>
      </c>
      <c r="J65">
        <f>Table4[[#This Row],[v '[m/s']]]</f>
        <v>21.452272415161101</v>
      </c>
      <c r="K65">
        <f>Table4[[#This Row],[P/m '[W/kg']]]</f>
        <v>184.9004783210388</v>
      </c>
    </row>
    <row r="66" spans="4:11" x14ac:dyDescent="0.25">
      <c r="D66">
        <f>'T=0.5'!E66</f>
        <v>4.4565777778625399</v>
      </c>
      <c r="E66">
        <f>'T=0.5'!J66</f>
        <v>7.300969064407969</v>
      </c>
      <c r="G66">
        <f>Table3[[#This Row],[v '[m/s']]]</f>
        <v>13.8292589187622</v>
      </c>
      <c r="H66">
        <f>Table3[[#This Row],[P/m '[W/kg']]]</f>
        <v>73.794730048763228</v>
      </c>
      <c r="J66">
        <f>Table4[[#This Row],[v '[m/s']]]</f>
        <v>21.747797012329102</v>
      </c>
      <c r="K66">
        <f>Table4[[#This Row],[P/m '[W/kg']]]</f>
        <v>188.79954217414843</v>
      </c>
    </row>
    <row r="67" spans="4:11" x14ac:dyDescent="0.25">
      <c r="D67">
        <f>'T=0.5'!E67</f>
        <v>4.4605998992919904</v>
      </c>
      <c r="E67">
        <f>'T=0.5'!J67</f>
        <v>7.3110428622700141</v>
      </c>
      <c r="G67">
        <f>Table3[[#This Row],[v '[m/s']]]</f>
        <v>13.941777229309</v>
      </c>
      <c r="H67">
        <f>Table3[[#This Row],[P/m '[W/kg']]]</f>
        <v>74.879013682752344</v>
      </c>
      <c r="J67">
        <f>Table4[[#This Row],[v '[m/s']]]</f>
        <v>22.032247543334901</v>
      </c>
      <c r="K67">
        <f>Table4[[#This Row],[P/m '[W/kg']]]</f>
        <v>192.89671125145838</v>
      </c>
    </row>
    <row r="68" spans="4:11" x14ac:dyDescent="0.25">
      <c r="D68">
        <f>'T=0.5'!E68</f>
        <v>4.46435070037841</v>
      </c>
      <c r="E68">
        <f>'T=0.5'!J68</f>
        <v>7.3212004246790237</v>
      </c>
      <c r="G68">
        <f>Table3[[#This Row],[v '[m/s']]]</f>
        <v>14.051820755004799</v>
      </c>
      <c r="H68">
        <f>Table3[[#This Row],[P/m '[W/kg']]]</f>
        <v>75.947653511197259</v>
      </c>
      <c r="J68">
        <f>Table4[[#This Row],[v '[m/s']]]</f>
        <v>22.308893203735298</v>
      </c>
      <c r="K68">
        <f>Table4[[#This Row],[P/m '[W/kg']]]</f>
        <v>197.11936731382139</v>
      </c>
    </row>
    <row r="69" spans="4:11" x14ac:dyDescent="0.25">
      <c r="D69">
        <f>'T=0.5'!E69</f>
        <v>4.4678468704223597</v>
      </c>
      <c r="E69">
        <f>'T=0.5'!J69</f>
        <v>7.329340324528637</v>
      </c>
      <c r="G69">
        <f>Table3[[#This Row],[v '[m/s']]]</f>
        <v>14.159430503845201</v>
      </c>
      <c r="H69">
        <f>Table3[[#This Row],[P/m '[W/kg']]]</f>
        <v>76.999207276087333</v>
      </c>
      <c r="J69">
        <f>Table4[[#This Row],[v '[m/s']]]</f>
        <v>22.579845428466701</v>
      </c>
      <c r="K69">
        <f>Table4[[#This Row],[P/m '[W/kg']]]</f>
        <v>201.42084785577219</v>
      </c>
    </row>
    <row r="70" spans="4:11" x14ac:dyDescent="0.25">
      <c r="D70">
        <f>'T=0.5'!E70</f>
        <v>4.47110843658447</v>
      </c>
      <c r="E70">
        <f>'T=0.5'!J70</f>
        <v>7.3368794758048725</v>
      </c>
      <c r="G70">
        <f>Table3[[#This Row],[v '[m/s']]]</f>
        <v>14.264672279357899</v>
      </c>
      <c r="H70">
        <f>Table3[[#This Row],[P/m '[W/kg']]]</f>
        <v>78.035187370635285</v>
      </c>
      <c r="J70">
        <f>Table4[[#This Row],[v '[m/s']]]</f>
        <v>22.8464756011962</v>
      </c>
      <c r="K70">
        <f>Table4[[#This Row],[P/m '[W/kg']]]</f>
        <v>205.77431620809</v>
      </c>
    </row>
    <row r="71" spans="4:11" x14ac:dyDescent="0.25">
      <c r="D71">
        <f>'T=0.5'!E71</f>
        <v>4.4741501808166504</v>
      </c>
      <c r="E71">
        <f>'T=0.5'!J71</f>
        <v>7.3439552435482147</v>
      </c>
      <c r="G71">
        <f>Table3[[#This Row],[v '[m/s']]]</f>
        <v>14.367595672607401</v>
      </c>
      <c r="H71">
        <f>Table3[[#This Row],[P/m '[W/kg']]]</f>
        <v>79.054840268486686</v>
      </c>
      <c r="J71">
        <f>Table4[[#This Row],[v '[m/s']]]</f>
        <v>23.109672546386701</v>
      </c>
      <c r="K71">
        <f>Table4[[#This Row],[P/m '[W/kg']]]</f>
        <v>210.16660095992239</v>
      </c>
    </row>
    <row r="72" spans="4:11" x14ac:dyDescent="0.25">
      <c r="D72">
        <f>'T=0.5'!E72</f>
        <v>4.4769859313964799</v>
      </c>
      <c r="E72">
        <f>'T=0.5'!J72</f>
        <v>7.350678521534344</v>
      </c>
      <c r="G72">
        <f>Table3[[#This Row],[v '[m/s']]]</f>
        <v>14.4682512283325</v>
      </c>
      <c r="H72">
        <f>Table3[[#This Row],[P/m '[W/kg']]]</f>
        <v>80.058324916847184</v>
      </c>
      <c r="J72">
        <f>Table4[[#This Row],[v '[m/s']]]</f>
        <v>23.369998931884702</v>
      </c>
      <c r="K72">
        <f>Table4[[#This Row],[P/m '[W/kg']]]</f>
        <v>214.58714514566651</v>
      </c>
    </row>
    <row r="73" spans="4:11" x14ac:dyDescent="0.25">
      <c r="D73">
        <f>'T=0.5'!E73</f>
        <v>4.4796290397643999</v>
      </c>
      <c r="E73">
        <f>'T=0.5'!J73</f>
        <v>7.3571044246741533</v>
      </c>
      <c r="G73">
        <f>Table3[[#This Row],[v '[m/s']]]</f>
        <v>14.5438632965087</v>
      </c>
      <c r="H73">
        <f>Table3[[#This Row],[P/m '[W/kg']]]</f>
        <v>79.968635660619427</v>
      </c>
      <c r="J73">
        <f>Table4[[#This Row],[v '[m/s']]]</f>
        <v>23.627834320068299</v>
      </c>
      <c r="K73">
        <f>Table4[[#This Row],[P/m '[W/kg']]]</f>
        <v>219.03233901767001</v>
      </c>
    </row>
    <row r="74" spans="4:11" x14ac:dyDescent="0.25">
      <c r="D74">
        <f>'T=0.5'!E74</f>
        <v>4.48209381103515</v>
      </c>
      <c r="E74">
        <f>'T=0.5'!J74</f>
        <v>7.3635573225387683</v>
      </c>
      <c r="G74">
        <f>Table3[[#This Row],[v '[m/s']]]</f>
        <v>14.5145044326782</v>
      </c>
      <c r="H74">
        <f>Table3[[#This Row],[P/m '[W/kg']]]</f>
        <v>78.1406140509702</v>
      </c>
      <c r="J74">
        <f>Table4[[#This Row],[v '[m/s']]]</f>
        <v>23.8834228515625</v>
      </c>
      <c r="K74">
        <f>Table4[[#This Row],[P/m '[W/kg']]]</f>
        <v>223.49517955666903</v>
      </c>
    </row>
    <row r="75" spans="4:11" x14ac:dyDescent="0.25">
      <c r="D75">
        <f>'T=0.5'!E75</f>
        <v>4.48439168930053</v>
      </c>
      <c r="E75">
        <f>'T=0.5'!J75</f>
        <v>7.368003470397249</v>
      </c>
      <c r="G75">
        <f>Table3[[#This Row],[v '[m/s']]]</f>
        <v>14.48473072052</v>
      </c>
      <c r="H75">
        <f>Table3[[#This Row],[P/m '[W/kg']]]</f>
        <v>77.819091949475293</v>
      </c>
      <c r="J75">
        <f>Table4[[#This Row],[v '[m/s']]]</f>
        <v>24.1369228363037</v>
      </c>
      <c r="K75">
        <f>Table4[[#This Row],[P/m '[W/kg']]]</f>
        <v>227.97536144670477</v>
      </c>
    </row>
    <row r="76" spans="4:11" x14ac:dyDescent="0.25">
      <c r="D76">
        <f>'T=0.5'!E76</f>
        <v>4.4865341186523402</v>
      </c>
      <c r="E76">
        <f>'T=0.5'!J76</f>
        <v>7.3724844267856895</v>
      </c>
      <c r="G76">
        <f>Table3[[#This Row],[v '[m/s']]]</f>
        <v>14.4549961090087</v>
      </c>
      <c r="H76">
        <f>Table3[[#This Row],[P/m '[W/kg']]]</f>
        <v>77.428764932683023</v>
      </c>
      <c r="J76">
        <f>Table4[[#This Row],[v '[m/s']]]</f>
        <v>24.388439178466701</v>
      </c>
      <c r="K76">
        <f>Table4[[#This Row],[P/m '[W/kg']]]</f>
        <v>232.46891091971358</v>
      </c>
    </row>
    <row r="77" spans="4:11" x14ac:dyDescent="0.25">
      <c r="D77">
        <f>'T=0.5'!E77</f>
        <v>4.4885315895080504</v>
      </c>
      <c r="E77">
        <f>'T=0.5'!J77</f>
        <v>7.3790227883954014</v>
      </c>
      <c r="G77">
        <f>Table3[[#This Row],[v '[m/s']]]</f>
        <v>14.4253377914428</v>
      </c>
      <c r="H77">
        <f>Table3[[#This Row],[P/m '[W/kg']]]</f>
        <v>77.069398804895428</v>
      </c>
      <c r="J77">
        <f>Table4[[#This Row],[v '[m/s']]]</f>
        <v>24.638038635253899</v>
      </c>
      <c r="K77">
        <f>Table4[[#This Row],[P/m '[W/kg']]]</f>
        <v>236.97591220464986</v>
      </c>
    </row>
    <row r="78" spans="4:11" x14ac:dyDescent="0.25">
      <c r="D78">
        <f>'T=0.5'!E78</f>
        <v>4.4903931617736799</v>
      </c>
      <c r="E78">
        <f>'T=0.5'!J78</f>
        <v>7.3817502328053619</v>
      </c>
      <c r="G78">
        <f>Table3[[#This Row],[v '[m/s']]]</f>
        <v>14.436244010925201</v>
      </c>
      <c r="H78">
        <f>Table3[[#This Row],[P/m '[W/kg']]]</f>
        <v>76.486068020955614</v>
      </c>
      <c r="J78">
        <f>Table4[[#This Row],[v '[m/s']]]</f>
        <v>24.771383285522401</v>
      </c>
      <c r="K78">
        <f>Table4[[#This Row],[P/m '[W/kg']]]</f>
        <v>232.33388274254872</v>
      </c>
    </row>
    <row r="79" spans="4:11" x14ac:dyDescent="0.25">
      <c r="D79">
        <f>'T=0.5'!E79</f>
        <v>4.4921302795410103</v>
      </c>
      <c r="E79">
        <f>'T=0.5'!J79</f>
        <v>7.386065617309316</v>
      </c>
      <c r="G79">
        <f>Table3[[#This Row],[v '[m/s']]]</f>
        <v>14.629543304443301</v>
      </c>
      <c r="H79">
        <f>Table3[[#This Row],[P/m '[W/kg']]]</f>
        <v>85.260739939941573</v>
      </c>
      <c r="J79">
        <f>Table4[[#This Row],[v '[m/s']]]</f>
        <v>24.715328216552699</v>
      </c>
      <c r="K79">
        <f>Table4[[#This Row],[P/m '[W/kg']]]</f>
        <v>228.50847179456142</v>
      </c>
    </row>
    <row r="80" spans="4:11" x14ac:dyDescent="0.25">
      <c r="D80">
        <f>'T=0.5'!E80</f>
        <v>4.4937515258789</v>
      </c>
      <c r="E80">
        <f>'T=0.5'!J80</f>
        <v>7.3917368010258127</v>
      </c>
      <c r="G80">
        <f>Table3[[#This Row],[v '[m/s']]]</f>
        <v>14.799674987792899</v>
      </c>
      <c r="H80">
        <f>Table3[[#This Row],[P/m '[W/kg']]]</f>
        <v>86.308061244107904</v>
      </c>
      <c r="J80">
        <f>Table4[[#This Row],[v '[m/s']]]</f>
        <v>24.657213211059499</v>
      </c>
      <c r="K80">
        <f>Table4[[#This Row],[P/m '[W/kg']]]</f>
        <v>227.11586476187071</v>
      </c>
    </row>
    <row r="81" spans="4:11" x14ac:dyDescent="0.25">
      <c r="D81">
        <f>'T=0.5'!E81</f>
        <v>4.4952616691589302</v>
      </c>
      <c r="E81">
        <f>'T=0.5'!J81</f>
        <v>7.3950535444003842</v>
      </c>
      <c r="G81">
        <f>Table3[[#This Row],[v '[m/s']]]</f>
        <v>14.955358505249</v>
      </c>
      <c r="H81">
        <f>Table3[[#This Row],[P/m '[W/kg']]]</f>
        <v>87.491939884248538</v>
      </c>
      <c r="J81">
        <f>Table4[[#This Row],[v '[m/s']]]</f>
        <v>24.599054336547798</v>
      </c>
      <c r="K81">
        <f>Table4[[#This Row],[P/m '[W/kg']]]</f>
        <v>225.31772672006625</v>
      </c>
    </row>
    <row r="82" spans="4:11" x14ac:dyDescent="0.25">
      <c r="D82">
        <f>'T=0.5'!E82</f>
        <v>4.4966688156127903</v>
      </c>
      <c r="E82">
        <f>'T=0.5'!J82</f>
        <v>7.3980657534068728</v>
      </c>
      <c r="G82">
        <f>Table3[[#This Row],[v '[m/s']]]</f>
        <v>15.101534843444799</v>
      </c>
      <c r="H82">
        <f>Table3[[#This Row],[P/m '[W/kg']]]</f>
        <v>88.778736803207238</v>
      </c>
      <c r="J82">
        <f>Table4[[#This Row],[v '[m/s']]]</f>
        <v>24.541015625</v>
      </c>
      <c r="K82">
        <f>Table4[[#This Row],[P/m '[W/kg']]]</f>
        <v>223.81684511321387</v>
      </c>
    </row>
    <row r="83" spans="4:11" x14ac:dyDescent="0.25">
      <c r="G83">
        <f>Table3[[#This Row],[v '[m/s']]]</f>
        <v>15.2411632537841</v>
      </c>
      <c r="H83">
        <f>Table3[[#This Row],[P/m '[W/kg']]]</f>
        <v>90.121828048297957</v>
      </c>
      <c r="J83">
        <f>Table4[[#This Row],[v '[m/s']]]</f>
        <v>24.5607509613037</v>
      </c>
      <c r="K83">
        <f>Table4[[#This Row],[P/m '[W/kg']]]</f>
        <v>221.5076779563515</v>
      </c>
    </row>
    <row r="84" spans="4:11" x14ac:dyDescent="0.25">
      <c r="G84">
        <f>Table3[[#This Row],[v '[m/s']]]</f>
        <v>15.376044273376399</v>
      </c>
      <c r="H84">
        <f>Table3[[#This Row],[P/m '[W/kg']]]</f>
        <v>91.492620970402271</v>
      </c>
      <c r="J84">
        <f>Table4[[#This Row],[v '[m/s']]]</f>
        <v>24.708856582641602</v>
      </c>
      <c r="K84">
        <f>Table4[[#This Row],[P/m '[W/kg']]]</f>
        <v>232.24984170966235</v>
      </c>
    </row>
    <row r="85" spans="4:11" x14ac:dyDescent="0.25">
      <c r="G85">
        <f>Table3[[#This Row],[v '[m/s']]]</f>
        <v>15.5072765350341</v>
      </c>
      <c r="H85">
        <f>Table3[[#This Row],[P/m '[W/kg']]]</f>
        <v>92.874493467979391</v>
      </c>
      <c r="J85">
        <f>Table4[[#This Row],[v '[m/s']]]</f>
        <v>24.890087127685501</v>
      </c>
      <c r="K85">
        <f>Table4[[#This Row],[P/m '[W/kg']]]</f>
        <v>237.69498825516976</v>
      </c>
    </row>
    <row r="86" spans="4:11" x14ac:dyDescent="0.25">
      <c r="G86">
        <f>Table3[[#This Row],[v '[m/s']]]</f>
        <v>15.6355371475219</v>
      </c>
      <c r="H86">
        <f>Table3[[#This Row],[P/m '[W/kg']]]</f>
        <v>94.258880358897414</v>
      </c>
      <c r="J86">
        <f>Table4[[#This Row],[v '[m/s']]]</f>
        <v>25.090576171875</v>
      </c>
      <c r="K86">
        <f>Table4[[#This Row],[P/m '[W/kg']]]</f>
        <v>242.57603399243433</v>
      </c>
    </row>
    <row r="87" spans="4:11" x14ac:dyDescent="0.25">
      <c r="G87">
        <f>Table3[[#This Row],[v '[m/s']]]</f>
        <v>15.761247634887599</v>
      </c>
      <c r="H87">
        <f>Table3[[#This Row],[P/m '[W/kg']]]</f>
        <v>95.63944566925899</v>
      </c>
      <c r="J87">
        <f>Table4[[#This Row],[v '[m/s']]]</f>
        <v>25.302240371704102</v>
      </c>
      <c r="K87">
        <f>Table4[[#This Row],[P/m '[W/kg']]]</f>
        <v>247.21354346712351</v>
      </c>
    </row>
    <row r="88" spans="4:11" x14ac:dyDescent="0.25">
      <c r="G88">
        <f>Table3[[#This Row],[v '[m/s']]]</f>
        <v>15.884671211242599</v>
      </c>
      <c r="H88">
        <f>Table3[[#This Row],[P/m '[W/kg']]]</f>
        <v>97.01349784527298</v>
      </c>
      <c r="J88">
        <f>Table4[[#This Row],[v '[m/s']]]</f>
        <v>25.520219802856399</v>
      </c>
      <c r="K88">
        <f>Table4[[#This Row],[P/m '[W/kg']]]</f>
        <v>251.72640264078208</v>
      </c>
    </row>
    <row r="89" spans="4:11" x14ac:dyDescent="0.25">
      <c r="G89">
        <f>Table3[[#This Row],[v '[m/s']]]</f>
        <v>16.0059719085693</v>
      </c>
      <c r="H89">
        <f>Table3[[#This Row],[P/m '[W/kg']]]</f>
        <v>98.378059495912609</v>
      </c>
      <c r="J89">
        <f>Table4[[#This Row],[v '[m/s']]]</f>
        <v>25.741539001464801</v>
      </c>
      <c r="K89">
        <f>Table4[[#This Row],[P/m '[W/kg']]]</f>
        <v>256.17529509677865</v>
      </c>
    </row>
    <row r="90" spans="4:11" x14ac:dyDescent="0.25">
      <c r="G90">
        <f>Table3[[#This Row],[v '[m/s']]]</f>
        <v>16.125278472900298</v>
      </c>
      <c r="H90">
        <f>Table3[[#This Row],[P/m '[W/kg']]]</f>
        <v>99.733218759862908</v>
      </c>
      <c r="J90">
        <f>Table4[[#This Row],[v '[m/s']]]</f>
        <v>25.964391708373999</v>
      </c>
      <c r="K90">
        <f>Table4[[#This Row],[P/m '[W/kg']]]</f>
        <v>260.58697775052588</v>
      </c>
    </row>
    <row r="91" spans="4:11" x14ac:dyDescent="0.25">
      <c r="G91">
        <f>Table3[[#This Row],[v '[m/s']]]</f>
        <v>16.2426662445068</v>
      </c>
      <c r="H91">
        <f>Table3[[#This Row],[P/m '[W/kg']]]</f>
        <v>101.07762969158789</v>
      </c>
      <c r="J91">
        <f>Table4[[#This Row],[v '[m/s']]]</f>
        <v>26.1876411437988</v>
      </c>
      <c r="K91">
        <f>Table4[[#This Row],[P/m '[W/kg']]]</f>
        <v>264.97782933092128</v>
      </c>
    </row>
    <row r="92" spans="4:11" x14ac:dyDescent="0.25">
      <c r="G92">
        <f>Table3[[#This Row],[v '[m/s']]]</f>
        <v>16.358190536498999</v>
      </c>
      <c r="H92">
        <f>Table3[[#This Row],[P/m '[W/kg']]]</f>
        <v>102.40987283033343</v>
      </c>
      <c r="J92">
        <f>Table4[[#This Row],[v '[m/s']]]</f>
        <v>26.410579681396399</v>
      </c>
      <c r="K92">
        <f>Table4[[#This Row],[P/m '[W/kg']]]</f>
        <v>269.35765016435238</v>
      </c>
    </row>
    <row r="93" spans="4:11" x14ac:dyDescent="0.25">
      <c r="G93">
        <f>Table3[[#This Row],[v '[m/s']]]</f>
        <v>16.471904754638601</v>
      </c>
      <c r="H93">
        <f>Table3[[#This Row],[P/m '[W/kg']]]</f>
        <v>103.73121501366681</v>
      </c>
      <c r="J93">
        <f>Table4[[#This Row],[v '[m/s']]]</f>
        <v>26.632778167724599</v>
      </c>
      <c r="K93">
        <f>Table4[[#This Row],[P/m '[W/kg']]]</f>
        <v>273.73289820743889</v>
      </c>
    </row>
    <row r="94" spans="4:11" x14ac:dyDescent="0.25">
      <c r="G94">
        <f>Table3[[#This Row],[v '[m/s']]]</f>
        <v>16.583845138549801</v>
      </c>
      <c r="H94">
        <f>Table3[[#This Row],[P/m '[W/kg']]]</f>
        <v>105.04036068726779</v>
      </c>
      <c r="J94">
        <f>Table4[[#This Row],[v '[m/s']]]</f>
        <v>26.853965759277301</v>
      </c>
      <c r="K94">
        <f>Table4[[#This Row],[P/m '[W/kg']]]</f>
        <v>278.10492117051956</v>
      </c>
    </row>
    <row r="95" spans="4:11" x14ac:dyDescent="0.25">
      <c r="G95">
        <f>Table3[[#This Row],[v '[m/s']]]</f>
        <v>16.694047927856399</v>
      </c>
      <c r="H95">
        <f>Table3[[#This Row],[P/m '[W/kg']]]</f>
        <v>106.33728004739611</v>
      </c>
      <c r="J95">
        <f>Table4[[#This Row],[v '[m/s']]]</f>
        <v>27.073966979980401</v>
      </c>
      <c r="K95">
        <f>Table4[[#This Row],[P/m '[W/kg']]]</f>
        <v>282.47771143457538</v>
      </c>
    </row>
    <row r="96" spans="4:11" x14ac:dyDescent="0.25">
      <c r="G96">
        <f>Table3[[#This Row],[v '[m/s']]]</f>
        <v>16.802543640136701</v>
      </c>
      <c r="H96">
        <f>Table3[[#This Row],[P/m '[W/kg']]]</f>
        <v>107.62228653681417</v>
      </c>
      <c r="J96">
        <f>Table4[[#This Row],[v '[m/s']]]</f>
        <v>27.292690277099599</v>
      </c>
      <c r="K96">
        <f>Table4[[#This Row],[P/m '[W/kg']]]</f>
        <v>286.8498751192613</v>
      </c>
    </row>
    <row r="97" spans="7:11" x14ac:dyDescent="0.25">
      <c r="G97">
        <f>Table3[[#This Row],[v '[m/s']]]</f>
        <v>16.909353256225501</v>
      </c>
      <c r="H97">
        <f>Table3[[#This Row],[P/m '[W/kg']]]</f>
        <v>108.89441922360891</v>
      </c>
      <c r="J97">
        <f>Table4[[#This Row],[v '[m/s']]]</f>
        <v>27.510065078735298</v>
      </c>
      <c r="K97">
        <f>Table4[[#This Row],[P/m '[W/kg']]]</f>
        <v>291.22667047132222</v>
      </c>
    </row>
    <row r="98" spans="7:11" x14ac:dyDescent="0.25">
      <c r="G98">
        <f>Table3[[#This Row],[v '[m/s']]]</f>
        <v>17.014520645141602</v>
      </c>
      <c r="H98">
        <f>Table3[[#This Row],[P/m '[W/kg']]]</f>
        <v>110.15486476614544</v>
      </c>
      <c r="J98">
        <f>Table4[[#This Row],[v '[m/s']]]</f>
        <v>27.726058959960898</v>
      </c>
      <c r="K98">
        <f>Table4[[#This Row],[P/m '[W/kg']]]</f>
        <v>295.60255768670351</v>
      </c>
    </row>
    <row r="99" spans="7:11" x14ac:dyDescent="0.25">
      <c r="G99">
        <f>Table3[[#This Row],[v '[m/s']]]</f>
        <v>17.118062973022401</v>
      </c>
      <c r="H99">
        <f>Table3[[#This Row],[P/m '[W/kg']]]</f>
        <v>111.40303941145572</v>
      </c>
      <c r="J99">
        <f>Table4[[#This Row],[v '[m/s']]]</f>
        <v>27.940658569335898</v>
      </c>
      <c r="K99">
        <f>Table4[[#This Row],[P/m '[W/kg']]]</f>
        <v>299.9819172562793</v>
      </c>
    </row>
    <row r="100" spans="7:11" x14ac:dyDescent="0.25">
      <c r="G100">
        <f>Table3[[#This Row],[v '[m/s']]]</f>
        <v>17.220005035400298</v>
      </c>
      <c r="H100">
        <f>Table3[[#This Row],[P/m '[W/kg']]]</f>
        <v>112.63835849737073</v>
      </c>
      <c r="J100">
        <f>Table4[[#This Row],[v '[m/s']]]</f>
        <v>28.153842926025298</v>
      </c>
      <c r="K100">
        <f>Table4[[#This Row],[P/m '[W/kg']]]</f>
        <v>304.36341875360881</v>
      </c>
    </row>
    <row r="101" spans="7:11" x14ac:dyDescent="0.25">
      <c r="G101">
        <f>Table3[[#This Row],[v '[m/s']]]</f>
        <v>17.320371627807599</v>
      </c>
      <c r="H101">
        <f>Table3[[#This Row],[P/m '[W/kg']]]</f>
        <v>113.86102850993545</v>
      </c>
      <c r="J101">
        <f>Table4[[#This Row],[v '[m/s']]]</f>
        <v>28.365612030029201</v>
      </c>
      <c r="K101">
        <f>Table4[[#This Row],[P/m '[W/kg']]]</f>
        <v>308.74398885442275</v>
      </c>
    </row>
    <row r="102" spans="7:11" x14ac:dyDescent="0.25">
      <c r="G102">
        <f>Table3[[#This Row],[v '[m/s']]]</f>
        <v>17.419189453125</v>
      </c>
      <c r="H102">
        <f>Table3[[#This Row],[P/m '[W/kg']]]</f>
        <v>115.07166829322927</v>
      </c>
      <c r="J102">
        <f>Table4[[#This Row],[v '[m/s']]]</f>
        <v>28.575975418090799</v>
      </c>
      <c r="K102">
        <f>Table4[[#This Row],[P/m '[W/kg']]]</f>
        <v>313.12855795099881</v>
      </c>
    </row>
    <row r="103" spans="7:11" x14ac:dyDescent="0.25">
      <c r="G103">
        <f>Table3[[#This Row],[v '[m/s']]]</f>
        <v>17.516485214233398</v>
      </c>
      <c r="H103">
        <f>Table3[[#This Row],[P/m '[W/kg']]]</f>
        <v>116.27708513965068</v>
      </c>
      <c r="J103">
        <f>Table4[[#This Row],[v '[m/s']]]</f>
        <v>28.784929275512599</v>
      </c>
      <c r="K103">
        <f>Table4[[#This Row],[P/m '[W/kg']]]</f>
        <v>317.5123645129089</v>
      </c>
    </row>
    <row r="104" spans="7:11" x14ac:dyDescent="0.25">
      <c r="G104">
        <f>Table3[[#This Row],[v '[m/s']]]</f>
        <v>17.612281799316399</v>
      </c>
      <c r="H104">
        <f>Table3[[#This Row],[P/m '[W/kg']]]</f>
        <v>117.45580591502831</v>
      </c>
      <c r="J104">
        <f>Table4[[#This Row],[v '[m/s']]]</f>
        <v>28.992477416992099</v>
      </c>
      <c r="K104">
        <f>Table4[[#This Row],[P/m '[W/kg']]]</f>
        <v>322.05352613745623</v>
      </c>
    </row>
    <row r="105" spans="7:11" x14ac:dyDescent="0.25">
      <c r="G105">
        <f>Table3[[#This Row],[v '[m/s']]]</f>
        <v>17.706598281860298</v>
      </c>
      <c r="H105">
        <f>Table3[[#This Row],[P/m '[W/kg']]]</f>
        <v>118.62874508900195</v>
      </c>
      <c r="J105">
        <f>Table4[[#This Row],[v '[m/s']]]</f>
        <v>29.198625564575099</v>
      </c>
      <c r="K105">
        <f>Table4[[#This Row],[P/m '[W/kg']]]</f>
        <v>326.28050356133861</v>
      </c>
    </row>
    <row r="106" spans="7:11" x14ac:dyDescent="0.25">
      <c r="G106">
        <f>Table3[[#This Row],[v '[m/s']]]</f>
        <v>17.799465179443299</v>
      </c>
      <c r="H106">
        <f>Table3[[#This Row],[P/m '[W/kg']]]</f>
        <v>119.83343706830377</v>
      </c>
      <c r="J106">
        <f>Table4[[#This Row],[v '[m/s']]]</f>
        <v>29.403375625610298</v>
      </c>
      <c r="K106">
        <f>Table4[[#This Row],[P/m '[W/kg']]]</f>
        <v>330.66432065331554</v>
      </c>
    </row>
    <row r="107" spans="7:11" x14ac:dyDescent="0.25">
      <c r="G107">
        <f>Table3[[#This Row],[v '[m/s']]]</f>
        <v>17.890895843505799</v>
      </c>
      <c r="H107">
        <f>Table3[[#This Row],[P/m '[W/kg']]]</f>
        <v>121.00210692690685</v>
      </c>
      <c r="J107">
        <f>Table4[[#This Row],[v '[m/s']]]</f>
        <v>29.6067504882812</v>
      </c>
      <c r="K107">
        <f>Table4[[#This Row],[P/m '[W/kg']]]</f>
        <v>335.04654180544651</v>
      </c>
    </row>
    <row r="108" spans="7:11" x14ac:dyDescent="0.25">
      <c r="G108">
        <f>Table3[[#This Row],[v '[m/s']]]</f>
        <v>17.9809169769287</v>
      </c>
      <c r="H108">
        <f>Table3[[#This Row],[P/m '[W/kg']]]</f>
        <v>122.07435721269762</v>
      </c>
      <c r="J108">
        <f>Table4[[#This Row],[v '[m/s']]]</f>
        <v>29.808742523193299</v>
      </c>
      <c r="K108">
        <f>Table4[[#This Row],[P/m '[W/kg']]]</f>
        <v>340.45026382528175</v>
      </c>
    </row>
    <row r="109" spans="7:11" x14ac:dyDescent="0.25">
      <c r="G109">
        <f>Table3[[#This Row],[v '[m/s']]]</f>
        <v>18.069551467895501</v>
      </c>
      <c r="H109">
        <f>Table3[[#This Row],[P/m '[W/kg']]]</f>
        <v>123.19796710022668</v>
      </c>
      <c r="J109">
        <f>Table4[[#This Row],[v '[m/s']]]</f>
        <v>30.0093669891357</v>
      </c>
      <c r="K109">
        <f>Table4[[#This Row],[P/m '[W/kg']]]</f>
        <v>343.80670229976624</v>
      </c>
    </row>
    <row r="110" spans="7:11" x14ac:dyDescent="0.25">
      <c r="G110">
        <f>Table3[[#This Row],[v '[m/s']]]</f>
        <v>18.156826019287099</v>
      </c>
      <c r="H110">
        <f>Table3[[#This Row],[P/m '[W/kg']]]</f>
        <v>124.30975486621389</v>
      </c>
      <c r="J110">
        <f>Table4[[#This Row],[v '[m/s']]]</f>
        <v>30.208623886108398</v>
      </c>
      <c r="K110">
        <f>Table4[[#This Row],[P/m '[W/kg']]]</f>
        <v>348.18640144589244</v>
      </c>
    </row>
    <row r="111" spans="7:11" x14ac:dyDescent="0.25">
      <c r="G111">
        <f>Table3[[#This Row],[v '[m/s']]]</f>
        <v>18.242753982543899</v>
      </c>
      <c r="H111">
        <f>Table3[[#This Row],[P/m '[W/kg']]]</f>
        <v>125.46887557184006</v>
      </c>
      <c r="J111">
        <f>Table4[[#This Row],[v '[m/s']]]</f>
        <v>30.406520843505799</v>
      </c>
      <c r="K111">
        <f>Table4[[#This Row],[P/m '[W/kg']]]</f>
        <v>352.74639659918085</v>
      </c>
    </row>
    <row r="112" spans="7:11" x14ac:dyDescent="0.25">
      <c r="G112">
        <f>Table3[[#This Row],[v '[m/s']]]</f>
        <v>18.327354431152301</v>
      </c>
      <c r="H112">
        <f>Table3[[#This Row],[P/m '[W/kg']]]</f>
        <v>126.49576047488638</v>
      </c>
      <c r="J112">
        <f>Table4[[#This Row],[v '[m/s']]]</f>
        <v>30.603073120117099</v>
      </c>
      <c r="K112">
        <f>Table4[[#This Row],[P/m '[W/kg']]]</f>
        <v>357.03109251142746</v>
      </c>
    </row>
    <row r="113" spans="7:11" x14ac:dyDescent="0.25">
      <c r="G113">
        <f>Table3[[#This Row],[v '[m/s']]]</f>
        <v>18.410655975341701</v>
      </c>
      <c r="H113">
        <f>Table3[[#This Row],[P/m '[W/kg']]]</f>
        <v>127.57073598288747</v>
      </c>
      <c r="J113">
        <f>Table4[[#This Row],[v '[m/s']]]</f>
        <v>30.798280715942301</v>
      </c>
      <c r="K113">
        <f>Table4[[#This Row],[P/m '[W/kg']]]</f>
        <v>361.32093968636883</v>
      </c>
    </row>
    <row r="114" spans="7:11" x14ac:dyDescent="0.25">
      <c r="G114">
        <f>Table3[[#This Row],[v '[m/s']]]</f>
        <v>18.4926738739013</v>
      </c>
      <c r="H114">
        <f>Table3[[#This Row],[P/m '[W/kg']]]</f>
        <v>128.6333764267348</v>
      </c>
      <c r="J114">
        <f>Table4[[#This Row],[v '[m/s']]]</f>
        <v>30.9921550750732</v>
      </c>
      <c r="K114">
        <f>Table4[[#This Row],[P/m '[W/kg']]]</f>
        <v>365.66253280379976</v>
      </c>
    </row>
    <row r="115" spans="7:11" x14ac:dyDescent="0.25">
      <c r="G115">
        <f>Table3[[#This Row],[v '[m/s']]]</f>
        <v>18.5734252929687</v>
      </c>
      <c r="H115">
        <f>Table3[[#This Row],[P/m '[W/kg']]]</f>
        <v>129.6838769522569</v>
      </c>
      <c r="J115">
        <f>Table4[[#This Row],[v '[m/s']]]</f>
        <v>31.184705734252901</v>
      </c>
      <c r="K115">
        <f>Table4[[#This Row],[P/m '[W/kg']]]</f>
        <v>370.02358385051434</v>
      </c>
    </row>
    <row r="116" spans="7:11" x14ac:dyDescent="0.25">
      <c r="G116">
        <f>Table3[[#This Row],[v '[m/s']]]</f>
        <v>18.652938842773398</v>
      </c>
      <c r="H116">
        <f>Table3[[#This Row],[P/m '[W/kg']]]</f>
        <v>130.72260565281456</v>
      </c>
      <c r="J116">
        <f>Table4[[#This Row],[v '[m/s']]]</f>
        <v>31.375932693481399</v>
      </c>
      <c r="K116">
        <f>Table4[[#This Row],[P/m '[W/kg']]]</f>
        <v>374.37953502426734</v>
      </c>
    </row>
    <row r="117" spans="7:11" x14ac:dyDescent="0.25">
      <c r="G117">
        <f>Table3[[#This Row],[v '[m/s']]]</f>
        <v>18.731222152709901</v>
      </c>
      <c r="H117">
        <f>Table3[[#This Row],[P/m '[W/kg']]]</f>
        <v>131.7491890990504</v>
      </c>
      <c r="J117">
        <f>Table4[[#This Row],[v '[m/s']]]</f>
        <v>31.565849304199201</v>
      </c>
      <c r="K117">
        <f>Table4[[#This Row],[P/m '[W/kg']]]</f>
        <v>379.55580826882397</v>
      </c>
    </row>
    <row r="118" spans="7:11" x14ac:dyDescent="0.25">
      <c r="G118">
        <f>Table3[[#This Row],[v '[m/s']]]</f>
        <v>18.808305740356399</v>
      </c>
      <c r="H118">
        <f>Table3[[#This Row],[P/m '[W/kg']]]</f>
        <v>132.76392321673811</v>
      </c>
      <c r="J118">
        <f>Table4[[#This Row],[v '[m/s']]]</f>
        <v>31.7544555664062</v>
      </c>
      <c r="K118">
        <f>Table4[[#This Row],[P/m '[W/kg']]]</f>
        <v>383.07604548046527</v>
      </c>
    </row>
    <row r="119" spans="7:11" x14ac:dyDescent="0.25">
      <c r="G119">
        <f>Table3[[#This Row],[v '[m/s']]]</f>
        <v>18.884201049804599</v>
      </c>
      <c r="H119">
        <f>Table3[[#This Row],[P/m '[W/kg']]]</f>
        <v>133.76689956706778</v>
      </c>
      <c r="J119">
        <f>Table4[[#This Row],[v '[m/s']]]</f>
        <v>31.941768646240199</v>
      </c>
      <c r="K119">
        <f>Table4[[#This Row],[P/m '[W/kg']]]</f>
        <v>388.11254834020451</v>
      </c>
    </row>
    <row r="120" spans="7:11" x14ac:dyDescent="0.25">
      <c r="G120">
        <f>Table3[[#This Row],[v '[m/s']]]</f>
        <v>18.958927154541001</v>
      </c>
      <c r="H120">
        <f>Table3[[#This Row],[P/m '[W/kg']]]</f>
        <v>134.75798734760679</v>
      </c>
      <c r="J120">
        <f>Table4[[#This Row],[v '[m/s']]]</f>
        <v>32.127796173095703</v>
      </c>
      <c r="K120">
        <f>Table4[[#This Row],[P/m '[W/kg']]]</f>
        <v>392.02288818316498</v>
      </c>
    </row>
    <row r="121" spans="7:11" x14ac:dyDescent="0.25">
      <c r="G121">
        <f>Table3[[#This Row],[v '[m/s']]]</f>
        <v>19.0325012207031</v>
      </c>
      <c r="H121">
        <f>Table3[[#This Row],[P/m '[W/kg']]]</f>
        <v>135.73747125511099</v>
      </c>
      <c r="J121">
        <f>Table4[[#This Row],[v '[m/s']]]</f>
        <v>32.312526702880803</v>
      </c>
      <c r="K121">
        <f>Table4[[#This Row],[P/m '[W/kg']]]</f>
        <v>396.34309727352797</v>
      </c>
    </row>
    <row r="122" spans="7:11" x14ac:dyDescent="0.25">
      <c r="G122">
        <f>Table3[[#This Row],[v '[m/s']]]</f>
        <v>19.104946136474599</v>
      </c>
      <c r="H122">
        <f>Table3[[#This Row],[P/m '[W/kg']]]</f>
        <v>136.70523257193355</v>
      </c>
      <c r="J122">
        <f>Table4[[#This Row],[v '[m/s']]]</f>
        <v>32.495994567871001</v>
      </c>
      <c r="K122">
        <f>Table4[[#This Row],[P/m '[W/kg']]]</f>
        <v>400.40047135365336</v>
      </c>
    </row>
    <row r="123" spans="7:11" x14ac:dyDescent="0.25">
      <c r="G123">
        <f>Table3[[#This Row],[v '[m/s']]]</f>
        <v>19.176277160644499</v>
      </c>
      <c r="H123">
        <f>Table3[[#This Row],[P/m '[W/kg']]]</f>
        <v>137.66167640099366</v>
      </c>
      <c r="J123">
        <f>Table4[[#This Row],[v '[m/s']]]</f>
        <v>32.678184509277301</v>
      </c>
      <c r="K123">
        <f>Table4[[#This Row],[P/m '[W/kg']]]</f>
        <v>405.43105261336677</v>
      </c>
    </row>
    <row r="124" spans="7:11" x14ac:dyDescent="0.25">
      <c r="G124">
        <f>Table3[[#This Row],[v '[m/s']]]</f>
        <v>19.246511459350501</v>
      </c>
      <c r="H124">
        <f>Table3[[#This Row],[P/m '[W/kg']]]</f>
        <v>138.60641687019609</v>
      </c>
      <c r="J124">
        <f>Table4[[#This Row],[v '[m/s']]]</f>
        <v>32.859115600585902</v>
      </c>
      <c r="K124">
        <f>Table4[[#This Row],[P/m '[W/kg']]]</f>
        <v>409.13247691900114</v>
      </c>
    </row>
    <row r="125" spans="7:11" x14ac:dyDescent="0.25">
      <c r="G125">
        <f>Table3[[#This Row],[v '[m/s']]]</f>
        <v>19.3156623840332</v>
      </c>
      <c r="H125">
        <f>Table3[[#This Row],[P/m '[W/kg']]]</f>
        <v>139.53985780199733</v>
      </c>
      <c r="J125">
        <f>Table4[[#This Row],[v '[m/s']]]</f>
        <v>33.038780212402301</v>
      </c>
      <c r="K125">
        <f>Table4[[#This Row],[P/m '[W/kg']]]</f>
        <v>413.320848720833</v>
      </c>
    </row>
    <row r="126" spans="7:11" x14ac:dyDescent="0.25">
      <c r="G126">
        <f>Table3[[#This Row],[v '[m/s']]]</f>
        <v>19.383752822875898</v>
      </c>
      <c r="H126">
        <f>Table3[[#This Row],[P/m '[W/kg']]]</f>
        <v>140.4621658392681</v>
      </c>
      <c r="J126">
        <f>Table4[[#This Row],[v '[m/s']]]</f>
        <v>33.217212677001903</v>
      </c>
      <c r="K126">
        <f>Table4[[#This Row],[P/m '[W/kg']]]</f>
        <v>418.9180845496175</v>
      </c>
    </row>
    <row r="127" spans="7:11" x14ac:dyDescent="0.25">
      <c r="G127">
        <f>Table3[[#This Row],[v '[m/s']]]</f>
        <v>19.4507961273193</v>
      </c>
      <c r="H127">
        <f>Table3[[#This Row],[P/m '[W/kg']]]</f>
        <v>141.3731714525253</v>
      </c>
      <c r="J127">
        <f>Table4[[#This Row],[v '[m/s']]]</f>
        <v>33.394397735595703</v>
      </c>
      <c r="K127">
        <f>Table4[[#This Row],[P/m '[W/kg']]]</f>
        <v>422.68922936525428</v>
      </c>
    </row>
    <row r="128" spans="7:11" x14ac:dyDescent="0.25">
      <c r="G128">
        <f>Table3[[#This Row],[v '[m/s']]]</f>
        <v>19.5168857574462</v>
      </c>
      <c r="H128">
        <f>Table3[[#This Row],[P/m '[W/kg']]]</f>
        <v>142.27775818404521</v>
      </c>
      <c r="J128">
        <f>Table4[[#This Row],[v '[m/s']]]</f>
        <v>33.570354461669901</v>
      </c>
      <c r="K128">
        <f>Table4[[#This Row],[P/m '[W/kg']]]</f>
        <v>427.46804042470654</v>
      </c>
    </row>
    <row r="129" spans="7:11" x14ac:dyDescent="0.25">
      <c r="G129">
        <f>Table3[[#This Row],[v '[m/s']]]</f>
        <v>19.478216171264599</v>
      </c>
      <c r="H129">
        <f>Table3[[#This Row],[P/m '[W/kg']]]</f>
        <v>140.54339510055584</v>
      </c>
      <c r="J129">
        <f>Table4[[#This Row],[v '[m/s']]]</f>
        <v>33.745037078857401</v>
      </c>
      <c r="K129">
        <f>Table4[[#This Row],[P/m '[W/kg']]]</f>
        <v>430.80820047422031</v>
      </c>
    </row>
    <row r="130" spans="7:11" x14ac:dyDescent="0.25">
      <c r="G130">
        <f>Table3[[#This Row],[v '[m/s']]]</f>
        <v>19.435337066650298</v>
      </c>
      <c r="H130">
        <f>Table3[[#This Row],[P/m '[W/kg']]]</f>
        <v>140.17486219582204</v>
      </c>
      <c r="J130">
        <f>Table4[[#This Row],[v '[m/s']]]</f>
        <v>33.876518249511697</v>
      </c>
      <c r="K130">
        <f>Table4[[#This Row],[P/m '[W/kg']]]</f>
        <v>430.68354620163518</v>
      </c>
    </row>
    <row r="131" spans="7:11" x14ac:dyDescent="0.25">
      <c r="G131">
        <f>Table3[[#This Row],[v '[m/s']]]</f>
        <v>19.3925247192382</v>
      </c>
      <c r="H131">
        <f>Table3[[#This Row],[P/m '[W/kg']]]</f>
        <v>139.4688300314572</v>
      </c>
      <c r="J131">
        <f>Table4[[#This Row],[v '[m/s']]]</f>
        <v>33.7778511047363</v>
      </c>
      <c r="K131">
        <f>Table4[[#This Row],[P/m '[W/kg']]]</f>
        <v>427.11024770710452</v>
      </c>
    </row>
    <row r="132" spans="7:11" x14ac:dyDescent="0.25">
      <c r="J132">
        <f>Table4[[#This Row],[v '[m/s']]]</f>
        <v>33.493015289306598</v>
      </c>
      <c r="K132">
        <f>Table4[[#This Row],[P/m '[W/kg']]]</f>
        <v>435.84419188157335</v>
      </c>
    </row>
    <row r="133" spans="7:11" x14ac:dyDescent="0.25">
      <c r="J133">
        <f>Table4[[#This Row],[v '[m/s']]]</f>
        <v>33.109451293945298</v>
      </c>
      <c r="K133">
        <f>Table4[[#This Row],[P/m '[W/kg']]]</f>
        <v>433.84631968279206</v>
      </c>
    </row>
    <row r="134" spans="7:11" x14ac:dyDescent="0.25">
      <c r="J134">
        <f>Table4[[#This Row],[v '[m/s']]]</f>
        <v>32.679561614990199</v>
      </c>
      <c r="K134">
        <f>Table4[[#This Row],[P/m '[W/kg']]]</f>
        <v>445.29603376605928</v>
      </c>
    </row>
    <row r="135" spans="7:11" x14ac:dyDescent="0.25">
      <c r="J135">
        <f>Table4[[#This Row],[v '[m/s']]]</f>
        <v>32.249301910400298</v>
      </c>
      <c r="K135">
        <f>Table4[[#This Row],[P/m '[W/kg']]]</f>
        <v>414.41750810192315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E9D5-8B39-4B98-A17B-82FF72211B7E}">
  <dimension ref="A1:E32"/>
  <sheetViews>
    <sheetView topLeftCell="E1" zoomScaleNormal="100" workbookViewId="0">
      <selection activeCell="J27" sqref="J2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19.28515625" customWidth="1"/>
    <col min="5" max="5" width="16.7109375" customWidth="1"/>
  </cols>
  <sheetData>
    <row r="1" spans="1:5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>
        <v>0</v>
      </c>
      <c r="B2">
        <f>0.0451*Table12[[#This Row],[v '[m/s']]]^2+0.2863*Table12[[#This Row],[v '[m/s']]]</f>
        <v>0</v>
      </c>
      <c r="C2">
        <f>0.2048*Table12[[#This Row],[v '[m/s']]]^2+0.7278*Table12[[#This Row],[v '[m/s']]]</f>
        <v>0</v>
      </c>
      <c r="D2">
        <f>0.3367*Table12[[#This Row],[v '[m/s']]]^2+0.7206*Table12[[#This Row],[v '[m/s']]]</f>
        <v>0</v>
      </c>
      <c r="E2">
        <f>0.3549*Table12[[#This Row],[v '[m/s']]]^2+0.8463*Table12[[#This Row],[v '[m/s']]]</f>
        <v>0</v>
      </c>
    </row>
    <row r="3" spans="1:5" x14ac:dyDescent="0.25">
      <c r="A3">
        <v>1</v>
      </c>
      <c r="B3">
        <f>0.0451*Table12[[#This Row],[v '[m/s']]]^2+0.2863*Table12[[#This Row],[v '[m/s']]]</f>
        <v>0.33140000000000003</v>
      </c>
      <c r="C3">
        <f>0.2048*Table12[[#This Row],[v '[m/s']]]^2+0.7278*Table12[[#This Row],[v '[m/s']]]</f>
        <v>0.93259999999999998</v>
      </c>
      <c r="D3">
        <f>0.3367*Table12[[#This Row],[v '[m/s']]]^2+0.7206*Table12[[#This Row],[v '[m/s']]]</f>
        <v>1.0573000000000001</v>
      </c>
      <c r="E3">
        <f>0.3549*Table12[[#This Row],[v '[m/s']]]^2+0.8463*Table12[[#This Row],[v '[m/s']]]</f>
        <v>1.2012</v>
      </c>
    </row>
    <row r="4" spans="1:5" x14ac:dyDescent="0.25">
      <c r="A4">
        <v>2</v>
      </c>
      <c r="B4">
        <f>0.0451*Table12[[#This Row],[v '[m/s']]]^2+0.2863*Table12[[#This Row],[v '[m/s']]]</f>
        <v>0.753</v>
      </c>
      <c r="C4">
        <f>0.2048*Table12[[#This Row],[v '[m/s']]]^2+0.7278*Table12[[#This Row],[v '[m/s']]]</f>
        <v>2.2747999999999999</v>
      </c>
      <c r="D4">
        <f>0.3367*Table12[[#This Row],[v '[m/s']]]^2+0.7206*Table12[[#This Row],[v '[m/s']]]</f>
        <v>2.7880000000000003</v>
      </c>
      <c r="E4">
        <f>0.3549*Table12[[#This Row],[v '[m/s']]]^2+0.8463*Table12[[#This Row],[v '[m/s']]]</f>
        <v>3.1122000000000001</v>
      </c>
    </row>
    <row r="5" spans="1:5" x14ac:dyDescent="0.25">
      <c r="A5">
        <v>3</v>
      </c>
      <c r="B5">
        <f>0.0451*Table12[[#This Row],[v '[m/s']]]^2+0.2863*Table12[[#This Row],[v '[m/s']]]</f>
        <v>1.2648000000000001</v>
      </c>
      <c r="C5">
        <f>0.2048*Table12[[#This Row],[v '[m/s']]]^2+0.7278*Table12[[#This Row],[v '[m/s']]]</f>
        <v>4.0266000000000002</v>
      </c>
      <c r="D5">
        <f>0.3367*Table12[[#This Row],[v '[m/s']]]^2+0.7206*Table12[[#This Row],[v '[m/s']]]</f>
        <v>5.1920999999999999</v>
      </c>
      <c r="E5">
        <f>0.3549*Table12[[#This Row],[v '[m/s']]]^2+0.8463*Table12[[#This Row],[v '[m/s']]]</f>
        <v>5.7329999999999997</v>
      </c>
    </row>
    <row r="6" spans="1:5" x14ac:dyDescent="0.25">
      <c r="A6">
        <v>4</v>
      </c>
      <c r="B6">
        <f>0.0451*Table12[[#This Row],[v '[m/s']]]^2+0.2863*Table12[[#This Row],[v '[m/s']]]</f>
        <v>1.8668</v>
      </c>
      <c r="C6">
        <f>0.2048*Table12[[#This Row],[v '[m/s']]]^2+0.7278*Table12[[#This Row],[v '[m/s']]]</f>
        <v>6.1880000000000006</v>
      </c>
      <c r="D6">
        <f>0.3367*Table12[[#This Row],[v '[m/s']]]^2+0.7206*Table12[[#This Row],[v '[m/s']]]</f>
        <v>8.2696000000000005</v>
      </c>
      <c r="E6">
        <f>0.3549*Table12[[#This Row],[v '[m/s']]]^2+0.8463*Table12[[#This Row],[v '[m/s']]]</f>
        <v>9.063600000000001</v>
      </c>
    </row>
    <row r="7" spans="1:5" x14ac:dyDescent="0.25">
      <c r="A7">
        <v>5</v>
      </c>
      <c r="B7">
        <f>0.0451*Table12[[#This Row],[v '[m/s']]]^2+0.2863*Table12[[#This Row],[v '[m/s']]]</f>
        <v>2.5590000000000002</v>
      </c>
      <c r="C7">
        <f>0.2048*Table12[[#This Row],[v '[m/s']]]^2+0.7278*Table12[[#This Row],[v '[m/s']]]</f>
        <v>8.7590000000000003</v>
      </c>
      <c r="D7">
        <f>0.3367*Table12[[#This Row],[v '[m/s']]]^2+0.7206*Table12[[#This Row],[v '[m/s']]]</f>
        <v>12.0205</v>
      </c>
      <c r="E7">
        <f>0.3549*Table12[[#This Row],[v '[m/s']]]^2+0.8463*Table12[[#This Row],[v '[m/s']]]</f>
        <v>13.104000000000001</v>
      </c>
    </row>
    <row r="8" spans="1:5" x14ac:dyDescent="0.25">
      <c r="A8">
        <v>6</v>
      </c>
      <c r="B8">
        <f>0.0451*Table12[[#This Row],[v '[m/s']]]^2+0.2863*Table12[[#This Row],[v '[m/s']]]</f>
        <v>3.3414000000000001</v>
      </c>
      <c r="C8">
        <f>0.2048*Table12[[#This Row],[v '[m/s']]]^2+0.7278*Table12[[#This Row],[v '[m/s']]]</f>
        <v>11.739599999999999</v>
      </c>
      <c r="D8">
        <f>0.3367*Table12[[#This Row],[v '[m/s']]]^2+0.7206*Table12[[#This Row],[v '[m/s']]]</f>
        <v>16.444800000000001</v>
      </c>
      <c r="E8">
        <f>0.3549*Table12[[#This Row],[v '[m/s']]]^2+0.8463*Table12[[#This Row],[v '[m/s']]]</f>
        <v>17.854199999999999</v>
      </c>
    </row>
    <row r="9" spans="1:5" x14ac:dyDescent="0.25">
      <c r="A9">
        <v>7</v>
      </c>
      <c r="B9">
        <f>0.0451*Table12[[#This Row],[v '[m/s']]]^2+0.2863*Table12[[#This Row],[v '[m/s']]]</f>
        <v>4.2140000000000004</v>
      </c>
      <c r="C9">
        <f>0.2048*Table12[[#This Row],[v '[m/s']]]^2+0.7278*Table12[[#This Row],[v '[m/s']]]</f>
        <v>15.129799999999999</v>
      </c>
      <c r="D9">
        <f>0.3367*Table12[[#This Row],[v '[m/s']]]^2+0.7206*Table12[[#This Row],[v '[m/s']]]</f>
        <v>21.5425</v>
      </c>
      <c r="E9">
        <f>0.3549*Table12[[#This Row],[v '[m/s']]]^2+0.8463*Table12[[#This Row],[v '[m/s']]]</f>
        <v>23.3142</v>
      </c>
    </row>
    <row r="10" spans="1:5" x14ac:dyDescent="0.25">
      <c r="A10">
        <v>8</v>
      </c>
      <c r="B10">
        <f>0.0451*Table12[[#This Row],[v '[m/s']]]^2+0.2863*Table12[[#This Row],[v '[m/s']]]</f>
        <v>5.1768000000000001</v>
      </c>
      <c r="C10">
        <f>0.2048*Table12[[#This Row],[v '[m/s']]]^2+0.7278*Table12[[#This Row],[v '[m/s']]]</f>
        <v>18.929600000000001</v>
      </c>
      <c r="D10">
        <f>0.3367*Table12[[#This Row],[v '[m/s']]]^2+0.7206*Table12[[#This Row],[v '[m/s']]]</f>
        <v>27.313600000000001</v>
      </c>
      <c r="E10">
        <f>0.3549*Table12[[#This Row],[v '[m/s']]]^2+0.8463*Table12[[#This Row],[v '[m/s']]]</f>
        <v>29.484000000000002</v>
      </c>
    </row>
    <row r="11" spans="1:5" x14ac:dyDescent="0.25">
      <c r="A11">
        <v>9</v>
      </c>
      <c r="B11">
        <f>0.0451*Table12[[#This Row],[v '[m/s']]]^2+0.2863*Table12[[#This Row],[v '[m/s']]]</f>
        <v>6.2298</v>
      </c>
      <c r="C11">
        <f>0.2048*Table12[[#This Row],[v '[m/s']]]^2+0.7278*Table12[[#This Row],[v '[m/s']]]</f>
        <v>23.138999999999999</v>
      </c>
      <c r="D11">
        <f>0.3367*Table12[[#This Row],[v '[m/s']]]^2+0.7206*Table12[[#This Row],[v '[m/s']]]</f>
        <v>33.758099999999999</v>
      </c>
      <c r="E11">
        <f>0.3549*Table12[[#This Row],[v '[m/s']]]^2+0.8463*Table12[[#This Row],[v '[m/s']]]</f>
        <v>36.363599999999998</v>
      </c>
    </row>
    <row r="12" spans="1:5" x14ac:dyDescent="0.25">
      <c r="A12">
        <v>10</v>
      </c>
      <c r="B12">
        <f>0.0451*Table12[[#This Row],[v '[m/s']]]^2+0.2863*Table12[[#This Row],[v '[m/s']]]</f>
        <v>7.3729999999999993</v>
      </c>
      <c r="C12">
        <f>0.2048*Table12[[#This Row],[v '[m/s']]]^2+0.7278*Table12[[#This Row],[v '[m/s']]]</f>
        <v>27.758000000000003</v>
      </c>
      <c r="D12">
        <f>0.3367*Table12[[#This Row],[v '[m/s']]]^2+0.7206*Table12[[#This Row],[v '[m/s']]]</f>
        <v>40.876000000000005</v>
      </c>
      <c r="E12">
        <f>0.3549*Table12[[#This Row],[v '[m/s']]]^2+0.8463*Table12[[#This Row],[v '[m/s']]]</f>
        <v>43.953000000000003</v>
      </c>
    </row>
    <row r="13" spans="1:5" x14ac:dyDescent="0.25">
      <c r="A13">
        <v>11</v>
      </c>
      <c r="B13">
        <f>0.0451*Table12[[#This Row],[v '[m/s']]]^2+0.2863*Table12[[#This Row],[v '[m/s']]]</f>
        <v>8.6064000000000007</v>
      </c>
      <c r="C13">
        <f>0.2048*Table12[[#This Row],[v '[m/s']]]^2+0.7278*Table12[[#This Row],[v '[m/s']]]</f>
        <v>32.786600000000007</v>
      </c>
      <c r="D13">
        <f>0.3367*Table12[[#This Row],[v '[m/s']]]^2+0.7206*Table12[[#This Row],[v '[m/s']]]</f>
        <v>48.667299999999997</v>
      </c>
      <c r="E13">
        <f>0.3549*Table12[[#This Row],[v '[m/s']]]^2+0.8463*Table12[[#This Row],[v '[m/s']]]</f>
        <v>52.252200000000002</v>
      </c>
    </row>
    <row r="14" spans="1:5" x14ac:dyDescent="0.25">
      <c r="A14">
        <v>12</v>
      </c>
      <c r="B14">
        <f>0.0451*Table12[[#This Row],[v '[m/s']]]^2+0.2863*Table12[[#This Row],[v '[m/s']]]</f>
        <v>9.93</v>
      </c>
      <c r="C14">
        <f>0.2048*Table12[[#This Row],[v '[m/s']]]^2+0.7278*Table12[[#This Row],[v '[m/s']]]</f>
        <v>38.224800000000002</v>
      </c>
      <c r="D14">
        <f>0.3367*Table12[[#This Row],[v '[m/s']]]^2+0.7206*Table12[[#This Row],[v '[m/s']]]</f>
        <v>57.131999999999998</v>
      </c>
      <c r="E14">
        <f>0.3549*Table12[[#This Row],[v '[m/s']]]^2+0.8463*Table12[[#This Row],[v '[m/s']]]</f>
        <v>61.261199999999995</v>
      </c>
    </row>
    <row r="15" spans="1:5" x14ac:dyDescent="0.25">
      <c r="A15">
        <v>13</v>
      </c>
      <c r="B15">
        <f>0.0451*Table12[[#This Row],[v '[m/s']]]^2+0.2863*Table12[[#This Row],[v '[m/s']]]</f>
        <v>11.3438</v>
      </c>
      <c r="C15">
        <f>0.2048*Table12[[#This Row],[v '[m/s']]]^2+0.7278*Table12[[#This Row],[v '[m/s']]]</f>
        <v>44.072600000000001</v>
      </c>
      <c r="D15">
        <f>0.3367*Table12[[#This Row],[v '[m/s']]]^2+0.7206*Table12[[#This Row],[v '[m/s']]]</f>
        <v>66.270099999999999</v>
      </c>
      <c r="E15">
        <f>0.3549*Table12[[#This Row],[v '[m/s']]]^2+0.8463*Table12[[#This Row],[v '[m/s']]]</f>
        <v>70.98</v>
      </c>
    </row>
    <row r="16" spans="1:5" x14ac:dyDescent="0.25">
      <c r="A16">
        <v>14</v>
      </c>
      <c r="B16">
        <f>0.0451*Table12[[#This Row],[v '[m/s']]]^2+0.2863*Table12[[#This Row],[v '[m/s']]]</f>
        <v>12.847800000000001</v>
      </c>
      <c r="C16">
        <f>0.2048*Table12[[#This Row],[v '[m/s']]]^2+0.7278*Table12[[#This Row],[v '[m/s']]]</f>
        <v>50.33</v>
      </c>
      <c r="D16">
        <f>0.3367*Table12[[#This Row],[v '[m/s']]]^2+0.7206*Table12[[#This Row],[v '[m/s']]]</f>
        <v>76.081600000000009</v>
      </c>
      <c r="E16">
        <f>0.3549*Table12[[#This Row],[v '[m/s']]]^2+0.8463*Table12[[#This Row],[v '[m/s']]]</f>
        <v>81.408600000000007</v>
      </c>
    </row>
    <row r="17" spans="1:5" x14ac:dyDescent="0.25">
      <c r="A17">
        <v>15</v>
      </c>
      <c r="B17">
        <f>0.0451*Table12[[#This Row],[v '[m/s']]]^2+0.2863*Table12[[#This Row],[v '[m/s']]]</f>
        <v>14.442</v>
      </c>
      <c r="C17">
        <f>0.2048*Table12[[#This Row],[v '[m/s']]]^2+0.7278*Table12[[#This Row],[v '[m/s']]]</f>
        <v>56.997000000000007</v>
      </c>
      <c r="D17">
        <f>0.3367*Table12[[#This Row],[v '[m/s']]]^2+0.7206*Table12[[#This Row],[v '[m/s']]]</f>
        <v>86.566499999999991</v>
      </c>
      <c r="E17">
        <f>0.3549*Table12[[#This Row],[v '[m/s']]]^2+0.8463*Table12[[#This Row],[v '[m/s']]]</f>
        <v>92.546999999999997</v>
      </c>
    </row>
    <row r="18" spans="1:5" x14ac:dyDescent="0.25">
      <c r="A18">
        <v>16</v>
      </c>
      <c r="B18">
        <f>0.0451*Table12[[#This Row],[v '[m/s']]]^2+0.2863*Table12[[#This Row],[v '[m/s']]]</f>
        <v>16.1264</v>
      </c>
      <c r="C18">
        <f>0.2048*Table12[[#This Row],[v '[m/s']]]^2+0.7278*Table12[[#This Row],[v '[m/s']]]</f>
        <v>64.073599999999999</v>
      </c>
      <c r="D18">
        <f>0.3367*Table12[[#This Row],[v '[m/s']]]^2+0.7206*Table12[[#This Row],[v '[m/s']]]</f>
        <v>97.724800000000002</v>
      </c>
      <c r="E18">
        <f>0.3549*Table12[[#This Row],[v '[m/s']]]^2+0.8463*Table12[[#This Row],[v '[m/s']]]</f>
        <v>104.3952</v>
      </c>
    </row>
    <row r="19" spans="1:5" x14ac:dyDescent="0.25">
      <c r="A19">
        <v>17</v>
      </c>
      <c r="B19">
        <f>0.0451*Table12[[#This Row],[v '[m/s']]]^2+0.2863*Table12[[#This Row],[v '[m/s']]]</f>
        <v>17.901</v>
      </c>
      <c r="C19">
        <f>0.2048*Table12[[#This Row],[v '[m/s']]]^2+0.7278*Table12[[#This Row],[v '[m/s']]]</f>
        <v>71.55980000000001</v>
      </c>
      <c r="D19">
        <f>0.3367*Table12[[#This Row],[v '[m/s']]]^2+0.7206*Table12[[#This Row],[v '[m/s']]]</f>
        <v>109.5565</v>
      </c>
      <c r="E19">
        <f>0.3549*Table12[[#This Row],[v '[m/s']]]^2+0.8463*Table12[[#This Row],[v '[m/s']]]</f>
        <v>116.9532</v>
      </c>
    </row>
    <row r="20" spans="1:5" x14ac:dyDescent="0.25">
      <c r="A20">
        <v>18</v>
      </c>
      <c r="B20">
        <f>0.0451*Table12[[#This Row],[v '[m/s']]]^2+0.2863*Table12[[#This Row],[v '[m/s']]]</f>
        <v>19.765799999999999</v>
      </c>
      <c r="C20">
        <f>0.2048*Table12[[#This Row],[v '[m/s']]]^2+0.7278*Table12[[#This Row],[v '[m/s']]]</f>
        <v>79.455600000000004</v>
      </c>
      <c r="D20">
        <f>0.3367*Table12[[#This Row],[v '[m/s']]]^2+0.7206*Table12[[#This Row],[v '[m/s']]]</f>
        <v>122.0616</v>
      </c>
      <c r="E20">
        <f>0.3549*Table12[[#This Row],[v '[m/s']]]^2+0.8463*Table12[[#This Row],[v '[m/s']]]</f>
        <v>130.221</v>
      </c>
    </row>
    <row r="21" spans="1:5" x14ac:dyDescent="0.25">
      <c r="A21">
        <v>19</v>
      </c>
      <c r="B21">
        <f>0.0451*Table12[[#This Row],[v '[m/s']]]^2+0.2863*Table12[[#This Row],[v '[m/s']]]</f>
        <v>21.720800000000004</v>
      </c>
      <c r="C21">
        <f>0.2048*Table12[[#This Row],[v '[m/s']]]^2+0.7278*Table12[[#This Row],[v '[m/s']]]</f>
        <v>87.760999999999996</v>
      </c>
      <c r="D21">
        <f>0.3367*Table12[[#This Row],[v '[m/s']]]^2+0.7206*Table12[[#This Row],[v '[m/s']]]</f>
        <v>135.24009999999998</v>
      </c>
      <c r="E21">
        <f>0.3549*Table12[[#This Row],[v '[m/s']]]^2+0.8463*Table12[[#This Row],[v '[m/s']]]</f>
        <v>144.1986</v>
      </c>
    </row>
    <row r="22" spans="1:5" x14ac:dyDescent="0.25">
      <c r="A22">
        <v>20</v>
      </c>
      <c r="B22">
        <f>0.0451*Table12[[#This Row],[v '[m/s']]]^2+0.2863*Table12[[#This Row],[v '[m/s']]]</f>
        <v>23.765999999999998</v>
      </c>
      <c r="C22">
        <f>0.2048*Table12[[#This Row],[v '[m/s']]]^2+0.7278*Table12[[#This Row],[v '[m/s']]]</f>
        <v>96.475999999999999</v>
      </c>
      <c r="D22">
        <f>0.3367*Table12[[#This Row],[v '[m/s']]]^2+0.7206*Table12[[#This Row],[v '[m/s']]]</f>
        <v>149.09200000000001</v>
      </c>
      <c r="E22">
        <f>0.3549*Table12[[#This Row],[v '[m/s']]]^2+0.8463*Table12[[#This Row],[v '[m/s']]]</f>
        <v>158.88600000000002</v>
      </c>
    </row>
    <row r="23" spans="1:5" x14ac:dyDescent="0.25">
      <c r="A23">
        <v>21</v>
      </c>
      <c r="B23">
        <f>0.0451*Table12[[#This Row],[v '[m/s']]]^2+0.2863*Table12[[#This Row],[v '[m/s']]]</f>
        <v>25.901399999999999</v>
      </c>
      <c r="C23">
        <f>0.2048*Table12[[#This Row],[v '[m/s']]]^2+0.7278*Table12[[#This Row],[v '[m/s']]]</f>
        <v>105.6006</v>
      </c>
      <c r="D23">
        <f>0.3367*Table12[[#This Row],[v '[m/s']]]^2+0.7206*Table12[[#This Row],[v '[m/s']]]</f>
        <v>163.6173</v>
      </c>
      <c r="E23">
        <f>0.3549*Table12[[#This Row],[v '[m/s']]]^2+0.8463*Table12[[#This Row],[v '[m/s']]]</f>
        <v>174.28319999999999</v>
      </c>
    </row>
    <row r="24" spans="1:5" x14ac:dyDescent="0.25">
      <c r="A24">
        <v>22</v>
      </c>
      <c r="B24">
        <f>0.0451*Table12[[#This Row],[v '[m/s']]]^2+0.2863*Table12[[#This Row],[v '[m/s']]]</f>
        <v>28.127000000000002</v>
      </c>
      <c r="C24">
        <f>0.2048*Table12[[#This Row],[v '[m/s']]]^2+0.7278*Table12[[#This Row],[v '[m/s']]]</f>
        <v>115.13480000000001</v>
      </c>
      <c r="D24">
        <f>0.3367*Table12[[#This Row],[v '[m/s']]]^2+0.7206*Table12[[#This Row],[v '[m/s']]]</f>
        <v>178.81599999999997</v>
      </c>
      <c r="E24">
        <f>0.3549*Table12[[#This Row],[v '[m/s']]]^2+0.8463*Table12[[#This Row],[v '[m/s']]]</f>
        <v>190.39019999999999</v>
      </c>
    </row>
    <row r="25" spans="1:5" x14ac:dyDescent="0.25">
      <c r="A25">
        <v>23</v>
      </c>
      <c r="B25">
        <f>0.0451*Table12[[#This Row],[v '[m/s']]]^2+0.2863*Table12[[#This Row],[v '[m/s']]]</f>
        <v>30.442800000000002</v>
      </c>
      <c r="C25">
        <f>0.2048*Table12[[#This Row],[v '[m/s']]]^2+0.7278*Table12[[#This Row],[v '[m/s']]]</f>
        <v>125.07860000000001</v>
      </c>
      <c r="D25">
        <f>0.3367*Table12[[#This Row],[v '[m/s']]]^2+0.7206*Table12[[#This Row],[v '[m/s']]]</f>
        <v>194.68809999999999</v>
      </c>
      <c r="E25">
        <f>0.3549*Table12[[#This Row],[v '[m/s']]]^2+0.8463*Table12[[#This Row],[v '[m/s']]]</f>
        <v>207.20699999999999</v>
      </c>
    </row>
    <row r="26" spans="1:5" x14ac:dyDescent="0.25">
      <c r="A26">
        <v>24</v>
      </c>
      <c r="B26">
        <f>0.0451*Table12[[#This Row],[v '[m/s']]]^2+0.2863*Table12[[#This Row],[v '[m/s']]]</f>
        <v>32.848800000000004</v>
      </c>
      <c r="C26">
        <f>0.2048*Table12[[#This Row],[v '[m/s']]]^2+0.7278*Table12[[#This Row],[v '[m/s']]]</f>
        <v>135.43200000000002</v>
      </c>
      <c r="D26">
        <f>0.3367*Table12[[#This Row],[v '[m/s']]]^2+0.7206*Table12[[#This Row],[v '[m/s']]]</f>
        <v>211.2336</v>
      </c>
      <c r="E26">
        <f>0.3549*Table12[[#This Row],[v '[m/s']]]^2+0.8463*Table12[[#This Row],[v '[m/s']]]</f>
        <v>224.73359999999997</v>
      </c>
    </row>
    <row r="27" spans="1:5" x14ac:dyDescent="0.25">
      <c r="A27">
        <v>25</v>
      </c>
      <c r="B27">
        <f>0.0451*Table12[[#This Row],[v '[m/s']]]^2+0.2863*Table12[[#This Row],[v '[m/s']]]</f>
        <v>35.344999999999999</v>
      </c>
      <c r="C27">
        <f>0.2048*Table12[[#This Row],[v '[m/s']]]^2+0.7278*Table12[[#This Row],[v '[m/s']]]</f>
        <v>146.19499999999999</v>
      </c>
      <c r="D27">
        <f>0.3367*Table12[[#This Row],[v '[m/s']]]^2+0.7206*Table12[[#This Row],[v '[m/s']]]</f>
        <v>228.45249999999999</v>
      </c>
      <c r="E27">
        <f>0.3549*Table12[[#This Row],[v '[m/s']]]^2+0.8463*Table12[[#This Row],[v '[m/s']]]</f>
        <v>242.97</v>
      </c>
    </row>
    <row r="28" spans="1:5" x14ac:dyDescent="0.25">
      <c r="A28">
        <v>26</v>
      </c>
      <c r="B28">
        <f>0.0451*Table12[[#This Row],[v '[m/s']]]^2+0.2863*Table12[[#This Row],[v '[m/s']]]</f>
        <v>37.931399999999996</v>
      </c>
      <c r="C28">
        <f>0.2048*Table12[[#This Row],[v '[m/s']]]^2+0.7278*Table12[[#This Row],[v '[m/s']]]</f>
        <v>157.36760000000001</v>
      </c>
      <c r="D28">
        <f>0.3367*Table12[[#This Row],[v '[m/s']]]^2+0.7206*Table12[[#This Row],[v '[m/s']]]</f>
        <v>246.34479999999999</v>
      </c>
      <c r="E28">
        <f>0.3549*Table12[[#This Row],[v '[m/s']]]^2+0.8463*Table12[[#This Row],[v '[m/s']]]</f>
        <v>261.9162</v>
      </c>
    </row>
    <row r="29" spans="1:5" x14ac:dyDescent="0.25">
      <c r="A29">
        <v>27</v>
      </c>
      <c r="B29">
        <f>0.0451*Table12[[#This Row],[v '[m/s']]]^2+0.2863*Table12[[#This Row],[v '[m/s']]]</f>
        <v>40.608000000000004</v>
      </c>
      <c r="C29">
        <f>0.2048*Table12[[#This Row],[v '[m/s']]]^2+0.7278*Table12[[#This Row],[v '[m/s']]]</f>
        <v>168.94980000000001</v>
      </c>
      <c r="D29">
        <f>0.3367*Table12[[#This Row],[v '[m/s']]]^2+0.7206*Table12[[#This Row],[v '[m/s']]]</f>
        <v>264.91050000000001</v>
      </c>
      <c r="E29">
        <f>0.3549*Table12[[#This Row],[v '[m/s']]]^2+0.8463*Table12[[#This Row],[v '[m/s']]]</f>
        <v>281.57220000000001</v>
      </c>
    </row>
    <row r="30" spans="1:5" x14ac:dyDescent="0.25">
      <c r="A30">
        <v>28</v>
      </c>
      <c r="B30">
        <f>0.0451*Table12[[#This Row],[v '[m/s']]]^2+0.2863*Table12[[#This Row],[v '[m/s']]]</f>
        <v>43.374800000000008</v>
      </c>
      <c r="C30">
        <f>0.2048*Table12[[#This Row],[v '[m/s']]]^2+0.7278*Table12[[#This Row],[v '[m/s']]]</f>
        <v>180.94159999999999</v>
      </c>
      <c r="D30">
        <f>0.3367*Table12[[#This Row],[v '[m/s']]]^2+0.7206*Table12[[#This Row],[v '[m/s']]]</f>
        <v>284.14960000000002</v>
      </c>
      <c r="E30">
        <f>0.3549*Table12[[#This Row],[v '[m/s']]]^2+0.8463*Table12[[#This Row],[v '[m/s']]]</f>
        <v>301.93799999999999</v>
      </c>
    </row>
    <row r="31" spans="1:5" x14ac:dyDescent="0.25">
      <c r="A31">
        <v>29</v>
      </c>
      <c r="B31">
        <f>0.0451*Table12[[#This Row],[v '[m/s']]]^2+0.2863*Table12[[#This Row],[v '[m/s']]]</f>
        <v>46.2318</v>
      </c>
      <c r="C31">
        <f>0.2048*Table12[[#This Row],[v '[m/s']]]^2+0.7278*Table12[[#This Row],[v '[m/s']]]</f>
        <v>193.34300000000002</v>
      </c>
      <c r="D31">
        <f>0.3367*Table12[[#This Row],[v '[m/s']]]^2+0.7206*Table12[[#This Row],[v '[m/s']]]</f>
        <v>304.06209999999999</v>
      </c>
      <c r="E31">
        <f>0.3549*Table12[[#This Row],[v '[m/s']]]^2+0.8463*Table12[[#This Row],[v '[m/s']]]</f>
        <v>323.0136</v>
      </c>
    </row>
    <row r="32" spans="1:5" x14ac:dyDescent="0.25">
      <c r="A32">
        <v>30</v>
      </c>
      <c r="B32">
        <f>0.0451*Table12[[#This Row],[v '[m/s']]]^2+0.2863*Table12[[#This Row],[v '[m/s']]]</f>
        <v>49.179000000000002</v>
      </c>
      <c r="C32">
        <f>0.2048*Table12[[#This Row],[v '[m/s']]]^2+0.7278*Table12[[#This Row],[v '[m/s']]]</f>
        <v>206.15400000000002</v>
      </c>
      <c r="D32">
        <f>0.3367*Table12[[#This Row],[v '[m/s']]]^2+0.7206*Table12[[#This Row],[v '[m/s']]]</f>
        <v>324.64799999999997</v>
      </c>
      <c r="E32">
        <f>0.3549*Table12[[#This Row],[v '[m/s']]]^2+0.8463*Table12[[#This Row],[v '[m/s']]]</f>
        <v>344.79899999999998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9E-0E15-4954-A98D-3BD488B2DE07}">
  <dimension ref="A1:C10"/>
  <sheetViews>
    <sheetView tabSelected="1" workbookViewId="0">
      <selection activeCell="L28" sqref="L28"/>
    </sheetView>
  </sheetViews>
  <sheetFormatPr defaultRowHeight="15" x14ac:dyDescent="0.25"/>
  <cols>
    <col min="1" max="1" width="13.42578125" bestFit="1" customWidth="1"/>
  </cols>
  <sheetData>
    <row r="1" spans="1:3" x14ac:dyDescent="0.25">
      <c r="A1" t="s">
        <v>14</v>
      </c>
      <c r="B1">
        <f>b</f>
        <v>0.36505580296369056</v>
      </c>
      <c r="C1" t="s">
        <v>15</v>
      </c>
    </row>
    <row r="3" spans="1:3" x14ac:dyDescent="0.25">
      <c r="A3" t="str">
        <f>_xlfn.CONCAT("aD = ", b, "*v")</f>
        <v>aD = 0.365055802963691*v</v>
      </c>
    </row>
    <row r="4" spans="1:3" x14ac:dyDescent="0.25">
      <c r="A4" t="s">
        <v>21</v>
      </c>
    </row>
    <row r="6" spans="1:3" x14ac:dyDescent="0.25">
      <c r="A6" t="s">
        <v>16</v>
      </c>
      <c r="B6" t="s">
        <v>22</v>
      </c>
      <c r="C6" t="s">
        <v>23</v>
      </c>
    </row>
    <row r="7" spans="1:3" x14ac:dyDescent="0.25">
      <c r="A7">
        <v>0.25</v>
      </c>
      <c r="B7">
        <v>4.5100000000000001E-2</v>
      </c>
      <c r="C7">
        <v>0.2863</v>
      </c>
    </row>
    <row r="8" spans="1:3" x14ac:dyDescent="0.25">
      <c r="A8">
        <v>0.5</v>
      </c>
      <c r="B8">
        <v>0.20480000000000001</v>
      </c>
      <c r="C8">
        <v>0.7278</v>
      </c>
    </row>
    <row r="9" spans="1:3" x14ac:dyDescent="0.25">
      <c r="A9">
        <v>0.75</v>
      </c>
      <c r="B9">
        <v>0.3367</v>
      </c>
      <c r="C9">
        <v>0.72060000000000002</v>
      </c>
    </row>
    <row r="10" spans="1:3" x14ac:dyDescent="0.25">
      <c r="A10">
        <v>1</v>
      </c>
      <c r="B10">
        <v>0.35489999999999999</v>
      </c>
      <c r="C10">
        <v>0.84630000000000005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8D08-E729-432C-9333-A468CD1DA9B2}">
  <dimension ref="A1:E115"/>
  <sheetViews>
    <sheetView topLeftCell="A10" workbookViewId="0">
      <selection activeCell="N30" sqref="N30"/>
    </sheetView>
  </sheetViews>
  <sheetFormatPr defaultRowHeight="15" x14ac:dyDescent="0.25"/>
  <sheetData>
    <row r="1" spans="1:5" x14ac:dyDescent="0.25">
      <c r="A1" t="s">
        <v>8</v>
      </c>
      <c r="B1" t="s">
        <v>1</v>
      </c>
      <c r="C1" t="s">
        <v>9</v>
      </c>
    </row>
    <row r="2" spans="1:5" x14ac:dyDescent="0.25">
      <c r="A2">
        <v>0</v>
      </c>
      <c r="B2">
        <v>25</v>
      </c>
      <c r="C2">
        <f>Table5[[#This Row],[v]]*b</f>
        <v>9.1263950740922635</v>
      </c>
    </row>
    <row r="3" spans="1:5" x14ac:dyDescent="0.25">
      <c r="A3">
        <f>A2+0.25</f>
        <v>0.25</v>
      </c>
      <c r="B3">
        <f>B2-C2*(Table5[[#This Row],[t]]-A2)</f>
        <v>22.718401231476935</v>
      </c>
      <c r="C3">
        <f>Table5[[#This Row],[v]]*b</f>
        <v>8.2934842036081093</v>
      </c>
      <c r="D3" t="s">
        <v>10</v>
      </c>
      <c r="E3">
        <v>0.36505580296369056</v>
      </c>
    </row>
    <row r="4" spans="1:5" x14ac:dyDescent="0.25">
      <c r="A4">
        <f t="shared" ref="A4:A67" si="0">A3+0.25</f>
        <v>0.5</v>
      </c>
      <c r="B4">
        <f>B3-C3*(Table5[[#This Row],[t]]-A3)</f>
        <v>20.645030180574906</v>
      </c>
      <c r="C4">
        <f>Table5[[#This Row],[v]]*b</f>
        <v>7.5365880697793983</v>
      </c>
    </row>
    <row r="5" spans="1:5" x14ac:dyDescent="0.25">
      <c r="A5">
        <f t="shared" si="0"/>
        <v>0.75</v>
      </c>
      <c r="B5">
        <f>B4-C4*(Table5[[#This Row],[t]]-A4)</f>
        <v>18.760883163130057</v>
      </c>
      <c r="C5">
        <f>Table5[[#This Row],[v]]*b</f>
        <v>6.8487692674244256</v>
      </c>
    </row>
    <row r="6" spans="1:5" x14ac:dyDescent="0.25">
      <c r="A6">
        <f t="shared" si="0"/>
        <v>1</v>
      </c>
      <c r="B6">
        <f>B5-C5*(Table5[[#This Row],[t]]-A5)</f>
        <v>17.048690846273949</v>
      </c>
      <c r="C6">
        <f>Table5[[#This Row],[v]]*b</f>
        <v>6.2237235263662578</v>
      </c>
    </row>
    <row r="7" spans="1:5" x14ac:dyDescent="0.25">
      <c r="A7">
        <f t="shared" si="0"/>
        <v>1.25</v>
      </c>
      <c r="B7">
        <f>B6-C6*(Table5[[#This Row],[t]]-A6)</f>
        <v>15.492759964682385</v>
      </c>
      <c r="C7">
        <f>Table5[[#This Row],[v]]*b</f>
        <v>5.6557219290308458</v>
      </c>
    </row>
    <row r="8" spans="1:5" x14ac:dyDescent="0.25">
      <c r="A8">
        <f t="shared" si="0"/>
        <v>1.5</v>
      </c>
      <c r="B8">
        <f>B7-C7*(Table5[[#This Row],[t]]-A7)</f>
        <v>14.078829482424673</v>
      </c>
      <c r="C8">
        <f>Table5[[#This Row],[v]]*b</f>
        <v>5.1395584014954192</v>
      </c>
    </row>
    <row r="9" spans="1:5" x14ac:dyDescent="0.25">
      <c r="A9">
        <f t="shared" si="0"/>
        <v>1.75</v>
      </c>
      <c r="B9">
        <f>B8-C8*(Table5[[#This Row],[t]]-A8)</f>
        <v>12.793939882050818</v>
      </c>
      <c r="C9">
        <f>Table5[[#This Row],[v]]*b</f>
        <v>4.6705019967112458</v>
      </c>
    </row>
    <row r="10" spans="1:5" x14ac:dyDescent="0.25">
      <c r="A10">
        <f t="shared" si="0"/>
        <v>2</v>
      </c>
      <c r="B10">
        <f>B9-C9*(Table5[[#This Row],[t]]-A9)</f>
        <v>11.626314382873007</v>
      </c>
      <c r="C10">
        <f>Table5[[#This Row],[v]]*b</f>
        <v>4.2442535325480097</v>
      </c>
    </row>
    <row r="11" spans="1:5" x14ac:dyDescent="0.25">
      <c r="A11">
        <f t="shared" si="0"/>
        <v>2.25</v>
      </c>
      <c r="B11">
        <f>B10-C10*(Table5[[#This Row],[t]]-A10)</f>
        <v>10.565250999736005</v>
      </c>
      <c r="C11">
        <f>Table5[[#This Row],[v]]*b</f>
        <v>3.8569061872215618</v>
      </c>
    </row>
    <row r="12" spans="1:5" x14ac:dyDescent="0.25">
      <c r="A12">
        <f t="shared" si="0"/>
        <v>2.5</v>
      </c>
      <c r="B12">
        <f>B11-C11*(Table5[[#This Row],[t]]-A11)</f>
        <v>9.6010244529306146</v>
      </c>
      <c r="C12">
        <f>Table5[[#This Row],[v]]*b</f>
        <v>3.5049096909386135</v>
      </c>
    </row>
    <row r="13" spans="1:5" x14ac:dyDescent="0.25">
      <c r="A13">
        <f t="shared" si="0"/>
        <v>2.75</v>
      </c>
      <c r="B13">
        <f>B12-C12*(Table5[[#This Row],[t]]-A12)</f>
        <v>8.7247970301959619</v>
      </c>
      <c r="C13">
        <f>Table5[[#This Row],[v]]*b</f>
        <v>3.1850377855534098</v>
      </c>
    </row>
    <row r="14" spans="1:5" x14ac:dyDescent="0.25">
      <c r="A14">
        <f t="shared" si="0"/>
        <v>3</v>
      </c>
      <c r="B14">
        <f>B13-C13*(Table5[[#This Row],[t]]-A13)</f>
        <v>7.9285375838076098</v>
      </c>
      <c r="C14">
        <f>Table5[[#This Row],[v]]*b</f>
        <v>2.8943586539846859</v>
      </c>
    </row>
    <row r="15" spans="1:5" x14ac:dyDescent="0.25">
      <c r="A15">
        <f t="shared" si="0"/>
        <v>3.25</v>
      </c>
      <c r="B15">
        <f>B14-C14*(Table5[[#This Row],[t]]-A14)</f>
        <v>7.2049479203114384</v>
      </c>
      <c r="C15">
        <f>Table5[[#This Row],[v]]*b</f>
        <v>2.6302080483608643</v>
      </c>
    </row>
    <row r="16" spans="1:5" x14ac:dyDescent="0.25">
      <c r="A16">
        <f t="shared" si="0"/>
        <v>3.5</v>
      </c>
      <c r="B16">
        <f>B15-C15*(Table5[[#This Row],[t]]-A15)</f>
        <v>6.5473959082212225</v>
      </c>
      <c r="C16">
        <f>Table5[[#This Row],[v]]*b</f>
        <v>2.3901648705968803</v>
      </c>
    </row>
    <row r="17" spans="1:3" x14ac:dyDescent="0.25">
      <c r="A17">
        <f t="shared" si="0"/>
        <v>3.75</v>
      </c>
      <c r="B17">
        <f>B16-C16*(Table5[[#This Row],[t]]-A16)</f>
        <v>5.9498546905720024</v>
      </c>
      <c r="C17">
        <f>Table5[[#This Row],[v]]*b</f>
        <v>2.172028981584043</v>
      </c>
    </row>
    <row r="18" spans="1:3" x14ac:dyDescent="0.25">
      <c r="A18">
        <f t="shared" si="0"/>
        <v>4</v>
      </c>
      <c r="B18">
        <f>B17-C17*(Table5[[#This Row],[t]]-A17)</f>
        <v>5.406847445175992</v>
      </c>
      <c r="C18">
        <f>Table5[[#This Row],[v]]*b</f>
        <v>1.9738010356009006</v>
      </c>
    </row>
    <row r="19" spans="1:3" x14ac:dyDescent="0.25">
      <c r="A19">
        <f t="shared" si="0"/>
        <v>4.25</v>
      </c>
      <c r="B19">
        <f>B18-C18*(Table5[[#This Row],[t]]-A18)</f>
        <v>4.913397186275767</v>
      </c>
      <c r="C19">
        <f>Table5[[#This Row],[v]]*b</f>
        <v>1.793664155115438</v>
      </c>
    </row>
    <row r="20" spans="1:3" x14ac:dyDescent="0.25">
      <c r="A20">
        <f t="shared" si="0"/>
        <v>4.5</v>
      </c>
      <c r="B20">
        <f>B19-C19*(Table5[[#This Row],[t]]-A19)</f>
        <v>4.4649811474969079</v>
      </c>
      <c r="C20">
        <f>Table5[[#This Row],[v]]*b</f>
        <v>1.6299672780172241</v>
      </c>
    </row>
    <row r="21" spans="1:3" x14ac:dyDescent="0.25">
      <c r="A21">
        <f t="shared" si="0"/>
        <v>4.75</v>
      </c>
      <c r="B21">
        <f>B20-C20*(Table5[[#This Row],[t]]-A20)</f>
        <v>4.0574893279926023</v>
      </c>
      <c r="C21">
        <f>Table5[[#This Row],[v]]*b</f>
        <v>1.4812100246469446</v>
      </c>
    </row>
    <row r="22" spans="1:3" x14ac:dyDescent="0.25">
      <c r="A22">
        <f t="shared" si="0"/>
        <v>5</v>
      </c>
      <c r="B22">
        <f>B21-C21*(Table5[[#This Row],[t]]-A21)</f>
        <v>3.6871868218308661</v>
      </c>
      <c r="C22">
        <f>Table5[[#This Row],[v]]*b</f>
        <v>1.346028945920605</v>
      </c>
    </row>
    <row r="23" spans="1:3" x14ac:dyDescent="0.25">
      <c r="A23">
        <f t="shared" si="0"/>
        <v>5.25</v>
      </c>
      <c r="B23">
        <f>B22-C22*(Table5[[#This Row],[t]]-A22)</f>
        <v>3.350679585350715</v>
      </c>
      <c r="C23">
        <f>Table5[[#This Row],[v]]*b</f>
        <v>1.223185026504251</v>
      </c>
    </row>
    <row r="24" spans="1:3" x14ac:dyDescent="0.25">
      <c r="A24">
        <f t="shared" si="0"/>
        <v>5.5</v>
      </c>
      <c r="B24">
        <f>B23-C23*(Table5[[#This Row],[t]]-A23)</f>
        <v>3.0448833287246524</v>
      </c>
      <c r="C24">
        <f>Table5[[#This Row],[v]]*b</f>
        <v>1.1115523284983329</v>
      </c>
    </row>
    <row r="25" spans="1:3" x14ac:dyDescent="0.25">
      <c r="A25">
        <f t="shared" si="0"/>
        <v>5.75</v>
      </c>
      <c r="B25">
        <f>B24-C24*(Table5[[#This Row],[t]]-A24)</f>
        <v>2.7669952466000693</v>
      </c>
      <c r="C25">
        <f>Table5[[#This Row],[v]]*b</f>
        <v>1.0101076715443034</v>
      </c>
    </row>
    <row r="26" spans="1:3" x14ac:dyDescent="0.25">
      <c r="A26">
        <f t="shared" si="0"/>
        <v>6</v>
      </c>
      <c r="B26">
        <f>B25-C25*(Table5[[#This Row],[t]]-A25)</f>
        <v>2.5144683287139937</v>
      </c>
      <c r="C26">
        <f>Table5[[#This Row],[v]]*b</f>
        <v>0.91792125476545594</v>
      </c>
    </row>
    <row r="27" spans="1:3" x14ac:dyDescent="0.25">
      <c r="A27">
        <f t="shared" si="0"/>
        <v>6.25</v>
      </c>
      <c r="B27">
        <f>B26-C26*(Table5[[#This Row],[t]]-A26)</f>
        <v>2.2849880150226296</v>
      </c>
      <c r="C27">
        <f>Table5[[#This Row],[v]]*b</f>
        <v>0.8341481345864955</v>
      </c>
    </row>
    <row r="28" spans="1:3" x14ac:dyDescent="0.25">
      <c r="A28">
        <f t="shared" si="0"/>
        <v>6.5</v>
      </c>
      <c r="B28">
        <f>B27-C27*(Table5[[#This Row],[t]]-A27)</f>
        <v>2.0764509813760057</v>
      </c>
      <c r="C28">
        <f>Table5[[#This Row],[v]]*b</f>
        <v>0.75802048032096103</v>
      </c>
    </row>
    <row r="29" spans="1:3" x14ac:dyDescent="0.25">
      <c r="A29">
        <f t="shared" si="0"/>
        <v>6.75</v>
      </c>
      <c r="B29">
        <f>B28-C28*(Table5[[#This Row],[t]]-A28)</f>
        <v>1.8869458612957655</v>
      </c>
      <c r="C29">
        <f>Table5[[#This Row],[v]]*b</f>
        <v>0.6888405365443383</v>
      </c>
    </row>
    <row r="30" spans="1:3" x14ac:dyDescent="0.25">
      <c r="A30">
        <f t="shared" si="0"/>
        <v>7</v>
      </c>
      <c r="B30">
        <f>B29-C29*(Table5[[#This Row],[t]]-A29)</f>
        <v>1.7147357271596808</v>
      </c>
      <c r="C30">
        <f>Table5[[#This Row],[v]]*b</f>
        <v>0.62597422774880507</v>
      </c>
    </row>
    <row r="31" spans="1:3" x14ac:dyDescent="0.25">
      <c r="A31">
        <f t="shared" si="0"/>
        <v>7.25</v>
      </c>
      <c r="B31">
        <f>B30-C30*(Table5[[#This Row],[t]]-A30)</f>
        <v>1.5582421702224796</v>
      </c>
      <c r="C31">
        <f>Table5[[#This Row],[v]]*b</f>
        <v>0.56884534666245101</v>
      </c>
    </row>
    <row r="32" spans="1:3" x14ac:dyDescent="0.25">
      <c r="A32">
        <f t="shared" si="0"/>
        <v>7.5</v>
      </c>
      <c r="B32">
        <f>B31-C31*(Table5[[#This Row],[t]]-A31)</f>
        <v>1.4160308335568668</v>
      </c>
      <c r="C32">
        <f>Table5[[#This Row],[v]]*b</f>
        <v>0.51693027296544602</v>
      </c>
    </row>
    <row r="33" spans="1:3" x14ac:dyDescent="0.25">
      <c r="A33">
        <f t="shared" si="0"/>
        <v>7.75</v>
      </c>
      <c r="B33">
        <f>B32-C32*(Table5[[#This Row],[t]]-A32)</f>
        <v>1.2867982653155052</v>
      </c>
      <c r="C33">
        <f>Table5[[#This Row],[v]]*b</f>
        <v>0.46975317399703587</v>
      </c>
    </row>
    <row r="34" spans="1:3" x14ac:dyDescent="0.25">
      <c r="A34">
        <f t="shared" si="0"/>
        <v>8</v>
      </c>
      <c r="B34">
        <f>B33-C33*(Table5[[#This Row],[t]]-A33)</f>
        <v>1.1693599718162462</v>
      </c>
      <c r="C34">
        <f>Table5[[#This Row],[v]]*b</f>
        <v>0.42688164346497831</v>
      </c>
    </row>
    <row r="35" spans="1:3" x14ac:dyDescent="0.25">
      <c r="A35">
        <f t="shared" si="0"/>
        <v>8.25</v>
      </c>
      <c r="B35">
        <f>B34-C34*(Table5[[#This Row],[t]]-A34)</f>
        <v>1.0626395609500017</v>
      </c>
      <c r="C35">
        <f>Table5[[#This Row],[v]]*b</f>
        <v>0.38792273818358647</v>
      </c>
    </row>
    <row r="36" spans="1:3" x14ac:dyDescent="0.25">
      <c r="A36">
        <f t="shared" si="0"/>
        <v>8.5</v>
      </c>
      <c r="B36">
        <f>B35-C35*(Table5[[#This Row],[t]]-A35)</f>
        <v>0.96565887640410508</v>
      </c>
      <c r="C36">
        <f>Table5[[#This Row],[v]]*b</f>
        <v>0.35251937651471582</v>
      </c>
    </row>
    <row r="37" spans="1:3" x14ac:dyDescent="0.25">
      <c r="A37">
        <f t="shared" si="0"/>
        <v>8.75</v>
      </c>
      <c r="B37">
        <f>B36-C36*(Table5[[#This Row],[t]]-A36)</f>
        <v>0.87752903227542611</v>
      </c>
      <c r="C37">
        <f>Table5[[#This Row],[v]]*b</f>
        <v>0.32034706550125602</v>
      </c>
    </row>
    <row r="38" spans="1:3" x14ac:dyDescent="0.25">
      <c r="A38">
        <f t="shared" si="0"/>
        <v>9</v>
      </c>
      <c r="B38">
        <f>B37-C37*(Table5[[#This Row],[t]]-A37)</f>
        <v>0.79744226590011213</v>
      </c>
      <c r="C38">
        <f>Table5[[#This Row],[v]]*b</f>
        <v>0.29111092669535027</v>
      </c>
    </row>
    <row r="39" spans="1:3" x14ac:dyDescent="0.25">
      <c r="A39">
        <f t="shared" si="0"/>
        <v>9.25</v>
      </c>
      <c r="B39">
        <f>B38-C38*(Table5[[#This Row],[t]]-A38)</f>
        <v>0.72466453422627453</v>
      </c>
      <c r="C39">
        <f>Table5[[#This Row],[v]]*b</f>
        <v>0.26454299342128146</v>
      </c>
    </row>
    <row r="40" spans="1:3" x14ac:dyDescent="0.25">
      <c r="A40">
        <f t="shared" si="0"/>
        <v>9.5</v>
      </c>
      <c r="B40">
        <f>B39-C39*(Table5[[#This Row],[t]]-A39)</f>
        <v>0.6585287858709542</v>
      </c>
      <c r="C40">
        <f>Table5[[#This Row],[v]]*b</f>
        <v>0.24039975470082542</v>
      </c>
    </row>
    <row r="41" spans="1:3" x14ac:dyDescent="0.25">
      <c r="A41">
        <f t="shared" si="0"/>
        <v>9.75</v>
      </c>
      <c r="B41">
        <f>B40-C40*(Table5[[#This Row],[t]]-A40)</f>
        <v>0.59842884719574785</v>
      </c>
      <c r="C41">
        <f>Table5[[#This Row],[v]]*b</f>
        <v>0.21845992332967942</v>
      </c>
    </row>
    <row r="42" spans="1:3" x14ac:dyDescent="0.25">
      <c r="A42">
        <f t="shared" si="0"/>
        <v>10</v>
      </c>
      <c r="B42">
        <f>B41-C41*(Table5[[#This Row],[t]]-A41)</f>
        <v>0.54381386636332796</v>
      </c>
      <c r="C42">
        <f>Table5[[#This Row],[v]]*b</f>
        <v>0.19852240764805379</v>
      </c>
    </row>
    <row r="43" spans="1:3" x14ac:dyDescent="0.25">
      <c r="A43">
        <f t="shared" si="0"/>
        <v>10.25</v>
      </c>
      <c r="B43">
        <f>B42-C42*(Table5[[#This Row],[t]]-A42)</f>
        <v>0.4941832644513145</v>
      </c>
      <c r="C43">
        <f>Table5[[#This Row],[v]]*b</f>
        <v>0.18040446841549246</v>
      </c>
    </row>
    <row r="44" spans="1:3" x14ac:dyDescent="0.25">
      <c r="A44">
        <f t="shared" si="0"/>
        <v>10.5</v>
      </c>
      <c r="B44">
        <f>B43-C43*(Table5[[#This Row],[t]]-A43)</f>
        <v>0.4490821473474414</v>
      </c>
      <c r="C44">
        <f>Table5[[#This Row],[v]]*b</f>
        <v>0.16394004389657862</v>
      </c>
    </row>
    <row r="45" spans="1:3" x14ac:dyDescent="0.25">
      <c r="A45">
        <f t="shared" si="0"/>
        <v>10.75</v>
      </c>
      <c r="B45">
        <f>B44-C44*(Table5[[#This Row],[t]]-A44)</f>
        <v>0.40809713637329675</v>
      </c>
      <c r="C45">
        <f>Table5[[#This Row],[v]]*b</f>
        <v>0.14897822780593659</v>
      </c>
    </row>
    <row r="46" spans="1:3" x14ac:dyDescent="0.25">
      <c r="A46">
        <f t="shared" si="0"/>
        <v>11</v>
      </c>
      <c r="B46">
        <f>B45-C45*(Table5[[#This Row],[t]]-A45)</f>
        <v>0.3708525794218126</v>
      </c>
      <c r="C46">
        <f>Table5[[#This Row],[v]]*b</f>
        <v>0.13538188616198563</v>
      </c>
    </row>
    <row r="47" spans="1:3" x14ac:dyDescent="0.25">
      <c r="A47">
        <f t="shared" si="0"/>
        <v>11.25</v>
      </c>
      <c r="B47">
        <f>B46-C46*(Table5[[#This Row],[t]]-A46)</f>
        <v>0.33700710788131621</v>
      </c>
      <c r="C47">
        <f>Table5[[#This Row],[v]]*b</f>
        <v>0.12302640037208498</v>
      </c>
    </row>
    <row r="48" spans="1:3" x14ac:dyDescent="0.25">
      <c r="A48">
        <f t="shared" si="0"/>
        <v>11.5</v>
      </c>
      <c r="B48">
        <f>B47-C47*(Table5[[#This Row],[t]]-A47)</f>
        <v>0.30625050778829499</v>
      </c>
      <c r="C48">
        <f>Table5[[#This Row],[v]]*b</f>
        <v>0.111798525028694</v>
      </c>
    </row>
    <row r="49" spans="1:3" x14ac:dyDescent="0.25">
      <c r="A49">
        <f t="shared" si="0"/>
        <v>11.75</v>
      </c>
      <c r="B49">
        <f>B48-C48*(Table5[[#This Row],[t]]-A48)</f>
        <v>0.27830087653112151</v>
      </c>
      <c r="C49">
        <f>Table5[[#This Row],[v]]*b</f>
        <v>0.10159534994756747</v>
      </c>
    </row>
    <row r="50" spans="1:3" x14ac:dyDescent="0.25">
      <c r="A50">
        <f t="shared" si="0"/>
        <v>12</v>
      </c>
      <c r="B50">
        <f>B49-C49*(Table5[[#This Row],[t]]-A49)</f>
        <v>0.25290203904422964</v>
      </c>
      <c r="C50">
        <f>Table5[[#This Row],[v]]*b</f>
        <v>9.2323356934445877E-2</v>
      </c>
    </row>
    <row r="51" spans="1:3" x14ac:dyDescent="0.25">
      <c r="A51">
        <f t="shared" si="0"/>
        <v>12.25</v>
      </c>
      <c r="B51">
        <f>B50-C50*(Table5[[#This Row],[t]]-A50)</f>
        <v>0.22982119981061816</v>
      </c>
      <c r="C51">
        <f>Table5[[#This Row],[v]]*b</f>
        <v>8.3897562634943981E-2</v>
      </c>
    </row>
    <row r="52" spans="1:3" x14ac:dyDescent="0.25">
      <c r="A52">
        <f t="shared" si="0"/>
        <v>12.5</v>
      </c>
      <c r="B52">
        <f>B51-C51*(Table5[[#This Row],[t]]-A51)</f>
        <v>0.20884680915188217</v>
      </c>
      <c r="C52">
        <f>Table5[[#This Row],[v]]*b</f>
        <v>7.6240739611344976E-2</v>
      </c>
    </row>
    <row r="53" spans="1:3" x14ac:dyDescent="0.25">
      <c r="A53">
        <f t="shared" si="0"/>
        <v>12.75</v>
      </c>
      <c r="B53">
        <f>B52-C52*(Table5[[#This Row],[t]]-A52)</f>
        <v>0.18978662424904591</v>
      </c>
      <c r="C53">
        <f>Table5[[#This Row],[v]]*b</f>
        <v>6.9282708507003674E-2</v>
      </c>
    </row>
    <row r="54" spans="1:3" x14ac:dyDescent="0.25">
      <c r="A54">
        <f t="shared" si="0"/>
        <v>13</v>
      </c>
      <c r="B54">
        <f>B53-C53*(Table5[[#This Row],[t]]-A53)</f>
        <v>0.17246594712229499</v>
      </c>
      <c r="C54">
        <f>Table5[[#This Row],[v]]*b</f>
        <v>6.2959694810622788E-2</v>
      </c>
    </row>
    <row r="55" spans="1:3" x14ac:dyDescent="0.25">
      <c r="A55">
        <f t="shared" si="0"/>
        <v>13.25</v>
      </c>
      <c r="B55">
        <f>B54-C54*(Table5[[#This Row],[t]]-A54)</f>
        <v>0.15672602341963929</v>
      </c>
      <c r="C55">
        <f>Table5[[#This Row],[v]]*b</f>
        <v>5.7213744324762589E-2</v>
      </c>
    </row>
    <row r="56" spans="1:3" x14ac:dyDescent="0.25">
      <c r="A56">
        <f t="shared" si="0"/>
        <v>13.5</v>
      </c>
      <c r="B56">
        <f>B55-C55*(Table5[[#This Row],[t]]-A55)</f>
        <v>0.14242258733844865</v>
      </c>
      <c r="C56">
        <f>Table5[[#This Row],[v]]*b</f>
        <v>5.1992191981003716E-2</v>
      </c>
    </row>
    <row r="57" spans="1:3" x14ac:dyDescent="0.25">
      <c r="A57">
        <f t="shared" si="0"/>
        <v>13.75</v>
      </c>
      <c r="B57">
        <f>B56-C56*(Table5[[#This Row],[t]]-A56)</f>
        <v>0.12942453934319773</v>
      </c>
      <c r="C57">
        <f>Table5[[#This Row],[v]]*b</f>
        <v>4.7247179133136807E-2</v>
      </c>
    </row>
    <row r="58" spans="1:3" x14ac:dyDescent="0.25">
      <c r="A58">
        <f t="shared" si="0"/>
        <v>14</v>
      </c>
      <c r="B58">
        <f>B57-C57*(Table5[[#This Row],[t]]-A57)</f>
        <v>0.11761274455991352</v>
      </c>
      <c r="C58">
        <f>Table5[[#This Row],[v]]*b</f>
        <v>4.2935214904082662E-2</v>
      </c>
    </row>
    <row r="59" spans="1:3" x14ac:dyDescent="0.25">
      <c r="A59">
        <f t="shared" si="0"/>
        <v>14.25</v>
      </c>
      <c r="B59">
        <f>B58-C58*(Table5[[#This Row],[t]]-A58)</f>
        <v>0.10687894083389286</v>
      </c>
      <c r="C59">
        <f>Table5[[#This Row],[v]]*b</f>
        <v>3.9016777566025534E-2</v>
      </c>
    </row>
    <row r="60" spans="1:3" x14ac:dyDescent="0.25">
      <c r="A60">
        <f t="shared" si="0"/>
        <v>14.5</v>
      </c>
      <c r="B60">
        <f>B59-C59*(Table5[[#This Row],[t]]-A59)</f>
        <v>9.7124746442386473E-2</v>
      </c>
      <c r="C60" s="2">
        <f>Table5[[#This Row],[v]]*b</f>
        <v>3.5455952300170242E-2</v>
      </c>
    </row>
    <row r="61" spans="1:3" x14ac:dyDescent="0.25">
      <c r="A61">
        <f t="shared" si="0"/>
        <v>14.75</v>
      </c>
      <c r="B61">
        <f>B60-C60*(Table5[[#This Row],[t]]-A60)</f>
        <v>8.8260758367343914E-2</v>
      </c>
      <c r="C61" s="2">
        <f>Table5[[#This Row],[v]]*b</f>
        <v>3.2220102015975E-2</v>
      </c>
    </row>
    <row r="62" spans="1:3" x14ac:dyDescent="0.25">
      <c r="A62">
        <f t="shared" si="0"/>
        <v>15</v>
      </c>
      <c r="B62">
        <f>B61-C61*(Table5[[#This Row],[t]]-A61)</f>
        <v>8.0205732863350171E-2</v>
      </c>
      <c r="C62" s="2">
        <f>Table5[[#This Row],[v]]*b</f>
        <v>2.9279568212721561E-2</v>
      </c>
    </row>
    <row r="63" spans="1:3" x14ac:dyDescent="0.25">
      <c r="A63">
        <f t="shared" si="0"/>
        <v>15.25</v>
      </c>
      <c r="B63">
        <f>B62-C62*(Table5[[#This Row],[t]]-A62)</f>
        <v>7.2885840810169786E-2</v>
      </c>
      <c r="C63" s="2">
        <f>Table5[[#This Row],[v]]*b</f>
        <v>2.6607399141640259E-2</v>
      </c>
    </row>
    <row r="64" spans="1:3" x14ac:dyDescent="0.25">
      <c r="A64">
        <f t="shared" si="0"/>
        <v>15.5</v>
      </c>
      <c r="B64">
        <f>B63-C63*(Table5[[#This Row],[t]]-A63)</f>
        <v>6.6233991024759714E-2</v>
      </c>
      <c r="C64" s="2">
        <f>Table5[[#This Row],[v]]*b</f>
        <v>2.4179102777033532E-2</v>
      </c>
    </row>
    <row r="65" spans="1:3" x14ac:dyDescent="0.25">
      <c r="A65">
        <f t="shared" si="0"/>
        <v>15.75</v>
      </c>
      <c r="B65">
        <f>B64-C64*(Table5[[#This Row],[t]]-A64)</f>
        <v>6.0189215330501332E-2</v>
      </c>
      <c r="C65" s="2">
        <f>Table5[[#This Row],[v]]*b</f>
        <v>2.1972422332230637E-2</v>
      </c>
    </row>
    <row r="66" spans="1:3" x14ac:dyDescent="0.25">
      <c r="A66">
        <f t="shared" si="0"/>
        <v>16</v>
      </c>
      <c r="B66">
        <f>B65-C65*(Table5[[#This Row],[t]]-A65)</f>
        <v>5.4696109747443669E-2</v>
      </c>
      <c r="C66" s="2">
        <f>Table5[[#This Row],[v]]*b</f>
        <v>1.996713226284319E-2</v>
      </c>
    </row>
    <row r="67" spans="1:3" x14ac:dyDescent="0.25">
      <c r="A67">
        <f t="shared" si="0"/>
        <v>16.25</v>
      </c>
      <c r="B67">
        <f>B66-C66*(Table5[[#This Row],[t]]-A66)</f>
        <v>4.9704326681732872E-2</v>
      </c>
      <c r="C67" s="2">
        <f>Table5[[#This Row],[v]]*b</f>
        <v>1.8144852887569583E-2</v>
      </c>
    </row>
    <row r="68" spans="1:3" x14ac:dyDescent="0.25">
      <c r="A68">
        <f t="shared" ref="A68:A115" si="1">A67+0.25</f>
        <v>16.5</v>
      </c>
      <c r="B68">
        <f>B67-C67*(Table5[[#This Row],[t]]-A67)</f>
        <v>4.5168113459840474E-2</v>
      </c>
      <c r="C68" s="2">
        <f>Table5[[#This Row],[v]]*b</f>
        <v>1.6488881927437145E-2</v>
      </c>
    </row>
    <row r="69" spans="1:3" x14ac:dyDescent="0.25">
      <c r="A69">
        <f t="shared" si="1"/>
        <v>16.75</v>
      </c>
      <c r="B69">
        <f>B68-C68*(Table5[[#This Row],[t]]-A68)</f>
        <v>4.104589297798119E-2</v>
      </c>
      <c r="C69" s="2">
        <f>Table5[[#This Row],[v]]*b</f>
        <v>1.4984041419438631E-2</v>
      </c>
    </row>
    <row r="70" spans="1:3" x14ac:dyDescent="0.25">
      <c r="A70">
        <f t="shared" si="1"/>
        <v>17</v>
      </c>
      <c r="B70">
        <f>B69-C69*(Table5[[#This Row],[t]]-A69)</f>
        <v>3.7299882623121533E-2</v>
      </c>
      <c r="C70" s="2">
        <f>Table5[[#This Row],[v]]*b</f>
        <v>1.361653860143504E-2</v>
      </c>
    </row>
    <row r="71" spans="1:3" x14ac:dyDescent="0.25">
      <c r="A71">
        <f t="shared" si="1"/>
        <v>17.25</v>
      </c>
      <c r="B71">
        <f>B70-C70*(Table5[[#This Row],[t]]-A70)</f>
        <v>3.389574797276277E-2</v>
      </c>
      <c r="C71" s="2">
        <f>Table5[[#This Row],[v]]*b</f>
        <v>1.23738394932518E-2</v>
      </c>
    </row>
    <row r="72" spans="1:3" x14ac:dyDescent="0.25">
      <c r="A72">
        <f t="shared" si="1"/>
        <v>17.5</v>
      </c>
      <c r="B72">
        <f>B71-C71*(Table5[[#This Row],[t]]-A71)</f>
        <v>3.080228809944982E-2</v>
      </c>
      <c r="C72" s="2">
        <f>Table5[[#This Row],[v]]*b</f>
        <v>1.1244554015263584E-2</v>
      </c>
    </row>
    <row r="73" spans="1:3" x14ac:dyDescent="0.25">
      <c r="A73">
        <f t="shared" si="1"/>
        <v>17.75</v>
      </c>
      <c r="B73">
        <f>B72-C72*(Table5[[#This Row],[t]]-A72)</f>
        <v>2.7991149595633924E-2</v>
      </c>
      <c r="C73" s="2">
        <f>Table5[[#This Row],[v]]*b</f>
        <v>1.0218331591510924E-2</v>
      </c>
    </row>
    <row r="74" spans="1:3" x14ac:dyDescent="0.25">
      <c r="A74">
        <f t="shared" si="1"/>
        <v>18</v>
      </c>
      <c r="B74">
        <f>B73-C73*(Table5[[#This Row],[t]]-A73)</f>
        <v>2.5436566697756194E-2</v>
      </c>
      <c r="C74" s="2">
        <f>Table5[[#This Row],[v]]*b</f>
        <v>9.2857662804888587E-3</v>
      </c>
    </row>
    <row r="75" spans="1:3" x14ac:dyDescent="0.25">
      <c r="A75">
        <f t="shared" si="1"/>
        <v>18.25</v>
      </c>
      <c r="B75">
        <f>B74-C74*(Table5[[#This Row],[t]]-A74)</f>
        <v>2.311512512763398E-2</v>
      </c>
      <c r="C75" s="2">
        <f>Table5[[#This Row],[v]]*b</f>
        <v>8.4383105640746022E-3</v>
      </c>
    </row>
    <row r="76" spans="1:3" x14ac:dyDescent="0.25">
      <c r="A76">
        <f t="shared" si="1"/>
        <v>18.5</v>
      </c>
      <c r="B76">
        <f>B75-C75*(Table5[[#This Row],[t]]-A75)</f>
        <v>2.1005547486615331E-2</v>
      </c>
      <c r="C76" s="2">
        <f>Table5[[#This Row],[v]]*b</f>
        <v>7.668197004418292E-3</v>
      </c>
    </row>
    <row r="77" spans="1:3" x14ac:dyDescent="0.25">
      <c r="A77">
        <f t="shared" si="1"/>
        <v>18.75</v>
      </c>
      <c r="B77">
        <f>B76-C76*(Table5[[#This Row],[t]]-A76)</f>
        <v>1.9088498235510759E-2</v>
      </c>
      <c r="C77" s="2">
        <f>Table5[[#This Row],[v]]*b</f>
        <v>6.9683670507353704E-3</v>
      </c>
    </row>
    <row r="78" spans="1:3" x14ac:dyDescent="0.25">
      <c r="A78">
        <f t="shared" si="1"/>
        <v>19</v>
      </c>
      <c r="B78">
        <f>B77-C77*(Table5[[#This Row],[t]]-A77)</f>
        <v>1.7346406472826918E-2</v>
      </c>
      <c r="C78" s="2">
        <f>Table5[[#This Row],[v]]*b</f>
        <v>6.3324063434723899E-3</v>
      </c>
    </row>
    <row r="79" spans="1:3" x14ac:dyDescent="0.25">
      <c r="A79">
        <f t="shared" si="1"/>
        <v>19.25</v>
      </c>
      <c r="B79">
        <f>B78-C78*(Table5[[#This Row],[t]]-A78)</f>
        <v>1.5763304886958821E-2</v>
      </c>
      <c r="C79" s="2">
        <f>Table5[[#This Row],[v]]*b</f>
        <v>5.7544859228702196E-3</v>
      </c>
    </row>
    <row r="80" spans="1:3" x14ac:dyDescent="0.25">
      <c r="A80">
        <f t="shared" si="1"/>
        <v>19.5</v>
      </c>
      <c r="B80">
        <f>B79-C79*(Table5[[#This Row],[t]]-A79)</f>
        <v>1.4324683406241266E-2</v>
      </c>
      <c r="C80" s="2">
        <f>Table5[[#This Row],[v]]*b</f>
        <v>5.2293088030660592E-3</v>
      </c>
    </row>
    <row r="81" spans="1:3" x14ac:dyDescent="0.25">
      <c r="A81">
        <f t="shared" si="1"/>
        <v>19.75</v>
      </c>
      <c r="B81">
        <f>B80-C80*(Table5[[#This Row],[t]]-A80)</f>
        <v>1.3017356205474751E-2</v>
      </c>
      <c r="C81" s="2">
        <f>Table5[[#This Row],[v]]*b</f>
        <v>4.7520614220539648E-3</v>
      </c>
    </row>
    <row r="82" spans="1:3" x14ac:dyDescent="0.25">
      <c r="A82">
        <f t="shared" si="1"/>
        <v>20</v>
      </c>
      <c r="B82">
        <f>B81-C81*(Table5[[#This Row],[t]]-A81)</f>
        <v>1.182934084996126E-2</v>
      </c>
      <c r="C82" s="2">
        <f>Table5[[#This Row],[v]]*b</f>
        <v>4.3183695225137934E-3</v>
      </c>
    </row>
    <row r="83" spans="1:3" x14ac:dyDescent="0.25">
      <c r="A83">
        <f t="shared" si="1"/>
        <v>20.25</v>
      </c>
      <c r="B83">
        <f>B82-C82*(Table5[[#This Row],[t]]-A82)</f>
        <v>1.0749748469332812E-2</v>
      </c>
      <c r="C83" s="2">
        <f>Table5[[#This Row],[v]]*b</f>
        <v>3.9242580591299933E-3</v>
      </c>
    </row>
    <row r="84" spans="1:3" x14ac:dyDescent="0.25">
      <c r="A84">
        <f t="shared" si="1"/>
        <v>20.5</v>
      </c>
      <c r="B84">
        <f>B83-C83*(Table5[[#This Row],[t]]-A83)</f>
        <v>9.768683954550314E-3</v>
      </c>
      <c r="C84" s="2">
        <f>Table5[[#This Row],[v]]*b</f>
        <v>3.5661147649268849E-3</v>
      </c>
    </row>
    <row r="85" spans="1:3" x14ac:dyDescent="0.25">
      <c r="A85">
        <f t="shared" si="1"/>
        <v>20.75</v>
      </c>
      <c r="B85">
        <f>B84-C84*(Table5[[#This Row],[t]]-A84)</f>
        <v>8.877155263318592E-3</v>
      </c>
      <c r="C85" s="2">
        <f>Table5[[#This Row],[v]]*b</f>
        <v>3.2406570426841206E-3</v>
      </c>
    </row>
    <row r="86" spans="1:3" x14ac:dyDescent="0.25">
      <c r="A86">
        <f t="shared" si="1"/>
        <v>21</v>
      </c>
      <c r="B86">
        <f>B85-C85*(Table5[[#This Row],[t]]-A85)</f>
        <v>8.0669910026475618E-3</v>
      </c>
      <c r="C86" s="2">
        <f>Table5[[#This Row],[v]]*b</f>
        <v>2.944901877972373E-3</v>
      </c>
    </row>
    <row r="87" spans="1:3" x14ac:dyDescent="0.25">
      <c r="A87">
        <f t="shared" si="1"/>
        <v>21.25</v>
      </c>
      <c r="B87">
        <f>B86-C86*(Table5[[#This Row],[t]]-A86)</f>
        <v>7.3307655331544689E-3</v>
      </c>
      <c r="C87" s="2">
        <f>Table5[[#This Row],[v]]*b</f>
        <v>2.6761384980442519E-3</v>
      </c>
    </row>
    <row r="88" spans="1:3" x14ac:dyDescent="0.25">
      <c r="A88">
        <f t="shared" si="1"/>
        <v>21.5</v>
      </c>
      <c r="B88">
        <f>B87-C87*(Table5[[#This Row],[t]]-A87)</f>
        <v>6.6617309086434056E-3</v>
      </c>
      <c r="C88" s="2">
        <f>Table5[[#This Row],[v]]*b</f>
        <v>2.4319035259828545E-3</v>
      </c>
    </row>
    <row r="89" spans="1:3" x14ac:dyDescent="0.25">
      <c r="A89">
        <f t="shared" si="1"/>
        <v>21.75</v>
      </c>
      <c r="B89">
        <f>B88-C88*(Table5[[#This Row],[t]]-A88)</f>
        <v>6.0537550271476922E-3</v>
      </c>
      <c r="C89" s="2">
        <f>Table5[[#This Row],[v]]*b</f>
        <v>2.2099584023808792E-3</v>
      </c>
    </row>
    <row r="90" spans="1:3" x14ac:dyDescent="0.25">
      <c r="A90">
        <f t="shared" si="1"/>
        <v>22</v>
      </c>
      <c r="B90">
        <f>B89-C89*(Table5[[#This Row],[t]]-A89)</f>
        <v>5.5012654265524721E-3</v>
      </c>
      <c r="C90" s="2">
        <f>Table5[[#This Row],[v]]*b</f>
        <v>2.0082688676065024E-3</v>
      </c>
    </row>
    <row r="91" spans="1:3" x14ac:dyDescent="0.25">
      <c r="A91">
        <f t="shared" si="1"/>
        <v>22.25</v>
      </c>
      <c r="B91">
        <f>B90-C90*(Table5[[#This Row],[t]]-A90)</f>
        <v>4.9991982096508469E-3</v>
      </c>
      <c r="C91" s="2">
        <f>Table5[[#This Row],[v]]*b</f>
        <v>1.8249863165987342E-3</v>
      </c>
    </row>
    <row r="92" spans="1:3" x14ac:dyDescent="0.25">
      <c r="A92">
        <f t="shared" si="1"/>
        <v>22.5</v>
      </c>
      <c r="B92">
        <f>B91-C91*(Table5[[#This Row],[t]]-A91)</f>
        <v>4.5429516305011634E-3</v>
      </c>
      <c r="C92" s="2">
        <f>Table5[[#This Row],[v]]*b</f>
        <v>1.6584308552978094E-3</v>
      </c>
    </row>
    <row r="93" spans="1:3" x14ac:dyDescent="0.25">
      <c r="A93">
        <f t="shared" si="1"/>
        <v>22.75</v>
      </c>
      <c r="B93">
        <f>B92-C92*(Table5[[#This Row],[t]]-A92)</f>
        <v>4.1283439166767107E-3</v>
      </c>
      <c r="C93" s="2">
        <f>Table5[[#This Row],[v]]*b</f>
        <v>1.5070759034126839E-3</v>
      </c>
    </row>
    <row r="94" spans="1:3" x14ac:dyDescent="0.25">
      <c r="A94">
        <f t="shared" si="1"/>
        <v>23</v>
      </c>
      <c r="B94">
        <f>B93-C93*(Table5[[#This Row],[t]]-A93)</f>
        <v>3.7515749408235399E-3</v>
      </c>
      <c r="C94" s="2">
        <f>Table5[[#This Row],[v]]*b</f>
        <v>1.3695342024007972E-3</v>
      </c>
    </row>
    <row r="95" spans="1:3" x14ac:dyDescent="0.25">
      <c r="A95">
        <f t="shared" si="1"/>
        <v>23.25</v>
      </c>
      <c r="B95">
        <f>B94-C94*(Table5[[#This Row],[t]]-A94)</f>
        <v>3.4091913902233404E-3</v>
      </c>
      <c r="C95" s="2">
        <f>Table5[[#This Row],[v]]*b</f>
        <v>1.244545100414882E-3</v>
      </c>
    </row>
    <row r="96" spans="1:3" x14ac:dyDescent="0.25">
      <c r="A96">
        <f t="shared" si="1"/>
        <v>23.5</v>
      </c>
      <c r="B96">
        <f>B95-C95*(Table5[[#This Row],[t]]-A95)</f>
        <v>3.0980551151196197E-3</v>
      </c>
      <c r="C96" s="2">
        <f>Table5[[#This Row],[v]]*b</f>
        <v>1.1309629976757616E-3</v>
      </c>
    </row>
    <row r="97" spans="1:3" x14ac:dyDescent="0.25">
      <c r="A97">
        <f t="shared" si="1"/>
        <v>23.75</v>
      </c>
      <c r="B97">
        <f>B96-C96*(Table5[[#This Row],[t]]-A96)</f>
        <v>2.8153143657006791E-3</v>
      </c>
      <c r="C97" s="2">
        <f>Table5[[#This Row],[v]]*b</f>
        <v>1.0277468463660746E-3</v>
      </c>
    </row>
    <row r="98" spans="1:3" x14ac:dyDescent="0.25">
      <c r="A98">
        <f t="shared" si="1"/>
        <v>24</v>
      </c>
      <c r="B98">
        <f>B97-C97*(Table5[[#This Row],[t]]-A97)</f>
        <v>2.5583776541091606E-3</v>
      </c>
      <c r="C98" s="2">
        <f>Table5[[#This Row],[v]]*b</f>
        <v>9.3395060880518261E-4</v>
      </c>
    </row>
    <row r="99" spans="1:3" x14ac:dyDescent="0.25">
      <c r="A99">
        <f t="shared" si="1"/>
        <v>24.25</v>
      </c>
      <c r="B99">
        <f>B98-C98*(Table5[[#This Row],[t]]-A98)</f>
        <v>2.324890001907865E-3</v>
      </c>
      <c r="C99" s="2">
        <f>Table5[[#This Row],[v]]*b</f>
        <v>8.4871458644873168E-4</v>
      </c>
    </row>
    <row r="100" spans="1:3" x14ac:dyDescent="0.25">
      <c r="A100">
        <f t="shared" si="1"/>
        <v>24.5</v>
      </c>
      <c r="B100">
        <f>B99-C99*(Table5[[#This Row],[t]]-A99)</f>
        <v>2.112711355295682E-3</v>
      </c>
      <c r="C100" s="2">
        <f>Table5[[#This Row],[v]]*b</f>
        <v>7.7125754023797211E-4</v>
      </c>
    </row>
    <row r="101" spans="1:3" x14ac:dyDescent="0.25">
      <c r="A101">
        <f t="shared" si="1"/>
        <v>24.75</v>
      </c>
      <c r="B101">
        <f>B100-C100*(Table5[[#This Row],[t]]-A100)</f>
        <v>1.9198969702361888E-3</v>
      </c>
      <c r="C101" s="2">
        <f>Table5[[#This Row],[v]]*b</f>
        <v>7.0086953007712858E-4</v>
      </c>
    </row>
    <row r="102" spans="1:3" x14ac:dyDescent="0.25">
      <c r="A102">
        <f t="shared" si="1"/>
        <v>25</v>
      </c>
      <c r="B102">
        <f>B101-C101*(Table5[[#This Row],[t]]-A101)</f>
        <v>1.7446795877169067E-3</v>
      </c>
      <c r="C102" s="2">
        <f>Table5[[#This Row],[v]]*b</f>
        <v>6.3690540780835599E-4</v>
      </c>
    </row>
    <row r="103" spans="1:3" x14ac:dyDescent="0.25">
      <c r="A103">
        <f t="shared" si="1"/>
        <v>25.25</v>
      </c>
      <c r="B103">
        <f>B102-C102*(Table5[[#This Row],[t]]-A102)</f>
        <v>1.5854532357648177E-3</v>
      </c>
      <c r="C103" s="2">
        <f>Table5[[#This Row],[v]]*b</f>
        <v>5.7877890404350689E-4</v>
      </c>
    </row>
    <row r="104" spans="1:3" x14ac:dyDescent="0.25">
      <c r="A104">
        <f t="shared" si="1"/>
        <v>25.5</v>
      </c>
      <c r="B104">
        <f>B103-C103*(Table5[[#This Row],[t]]-A103)</f>
        <v>1.440758509753941E-3</v>
      </c>
      <c r="C104" s="2">
        <f>Table5[[#This Row],[v]]*b</f>
        <v>5.2595725465499508E-4</v>
      </c>
    </row>
    <row r="105" spans="1:3" x14ac:dyDescent="0.25">
      <c r="A105">
        <f t="shared" si="1"/>
        <v>25.75</v>
      </c>
      <c r="B105">
        <f>B104-C104*(Table5[[#This Row],[t]]-A104)</f>
        <v>1.3092691960901923E-3</v>
      </c>
      <c r="C105" s="2">
        <f>Table5[[#This Row],[v]]*b</f>
        <v>4.7795631767433077E-4</v>
      </c>
    </row>
    <row r="106" spans="1:3" x14ac:dyDescent="0.25">
      <c r="A106">
        <f t="shared" si="1"/>
        <v>26</v>
      </c>
      <c r="B106">
        <f>B105-C105*(Table5[[#This Row],[t]]-A105)</f>
        <v>1.1897801166716095E-3</v>
      </c>
      <c r="C106" s="2">
        <f>Table5[[#This Row],[v]]*b</f>
        <v>4.3433613584178786E-4</v>
      </c>
    </row>
    <row r="107" spans="1:3" x14ac:dyDescent="0.25">
      <c r="A107">
        <f t="shared" si="1"/>
        <v>26.25</v>
      </c>
      <c r="B107">
        <f>B106-C106*(Table5[[#This Row],[t]]-A106)</f>
        <v>1.0811960827111626E-3</v>
      </c>
      <c r="C107" s="2">
        <f>Table5[[#This Row],[v]]*b</f>
        <v>3.9469690413532026E-4</v>
      </c>
    </row>
    <row r="108" spans="1:3" x14ac:dyDescent="0.25">
      <c r="A108">
        <f t="shared" si="1"/>
        <v>26.5</v>
      </c>
      <c r="B108">
        <f>B107-C107*(Table5[[#This Row],[t]]-A107)</f>
        <v>9.8252185667733246E-4</v>
      </c>
      <c r="C108" s="2">
        <f>Table5[[#This Row],[v]]*b</f>
        <v>3.5867530531871967E-4</v>
      </c>
    </row>
    <row r="109" spans="1:3" x14ac:dyDescent="0.25">
      <c r="A109">
        <f t="shared" si="1"/>
        <v>26.75</v>
      </c>
      <c r="B109">
        <f>B108-C108*(Table5[[#This Row],[t]]-A108)</f>
        <v>8.9285303034765254E-4</v>
      </c>
      <c r="C109" s="2">
        <f>Table5[[#This Row],[v]]*b</f>
        <v>3.2594117992212668E-4</v>
      </c>
    </row>
    <row r="110" spans="1:3" x14ac:dyDescent="0.25">
      <c r="A110">
        <f t="shared" si="1"/>
        <v>27</v>
      </c>
      <c r="B110">
        <f>B109-C109*(Table5[[#This Row],[t]]-A109)</f>
        <v>8.1136773536712083E-4</v>
      </c>
      <c r="C110" s="2">
        <f>Table5[[#This Row],[v]]*b</f>
        <v>2.9619450013327551E-4</v>
      </c>
    </row>
    <row r="111" spans="1:3" x14ac:dyDescent="0.25">
      <c r="A111">
        <f t="shared" si="1"/>
        <v>27.25</v>
      </c>
      <c r="B111">
        <f>B110-C110*(Table5[[#This Row],[t]]-A110)</f>
        <v>7.3731911033380194E-4</v>
      </c>
      <c r="C111" s="2">
        <f>Table5[[#This Row],[v]]*b</f>
        <v>2.6916261986338001E-4</v>
      </c>
    </row>
    <row r="112" spans="1:3" x14ac:dyDescent="0.25">
      <c r="A112">
        <f t="shared" si="1"/>
        <v>27.5</v>
      </c>
      <c r="B112">
        <f>B111-C111*(Table5[[#This Row],[t]]-A111)</f>
        <v>6.7002845536795691E-4</v>
      </c>
      <c r="C112" s="2">
        <f>Table5[[#This Row],[v]]*b</f>
        <v>2.4459777578287082E-4</v>
      </c>
    </row>
    <row r="113" spans="1:3" x14ac:dyDescent="0.25">
      <c r="A113">
        <f t="shared" si="1"/>
        <v>27.75</v>
      </c>
      <c r="B113">
        <f>B112-C112*(Table5[[#This Row],[t]]-A112)</f>
        <v>6.0887901142223924E-4</v>
      </c>
      <c r="C113" s="2">
        <f>Table5[[#This Row],[v]]*b</f>
        <v>2.2227481642248366E-4</v>
      </c>
    </row>
    <row r="114" spans="1:3" x14ac:dyDescent="0.25">
      <c r="A114">
        <f t="shared" si="1"/>
        <v>28</v>
      </c>
      <c r="B114">
        <f>B113-C113*(Table5[[#This Row],[t]]-A113)</f>
        <v>5.5331030731661833E-4</v>
      </c>
      <c r="C114" s="2">
        <f>Table5[[#This Row],[v]]*b</f>
        <v>2.0198913852555449E-4</v>
      </c>
    </row>
    <row r="115" spans="1:3" x14ac:dyDescent="0.25">
      <c r="A115" s="1">
        <v>28.22</v>
      </c>
      <c r="B115">
        <f>B114-C114*(Table5[[#This Row],[t]]-A114)</f>
        <v>5.0887269684099653E-4</v>
      </c>
      <c r="C115" s="2">
        <f>Table5[[#This Row],[v]]*b</f>
        <v>1.8576693095158866E-4</v>
      </c>
    </row>
  </sheetData>
  <pageMargins left="0.7" right="0.7" top="0.75" bottom="0.75" header="0.3" footer="0.3"/>
  <ignoredErrors>
    <ignoredError sqref="B2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T=0.25</vt:lpstr>
      <vt:lpstr>T=0.5</vt:lpstr>
      <vt:lpstr>T=0.75</vt:lpstr>
      <vt:lpstr>T=1</vt:lpstr>
      <vt:lpstr>Power-speed curves</vt:lpstr>
      <vt:lpstr>Power-speed models</vt:lpstr>
      <vt:lpstr>EKF models</vt:lpstr>
      <vt:lpstr>Stopping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Sing Sia</dc:creator>
  <cp:lastModifiedBy>Jin Sing</cp:lastModifiedBy>
  <dcterms:created xsi:type="dcterms:W3CDTF">2015-06-05T18:17:20Z</dcterms:created>
  <dcterms:modified xsi:type="dcterms:W3CDTF">2021-03-27T21:10:00Z</dcterms:modified>
</cp:coreProperties>
</file>