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filterPrivacy="1"/>
  <xr:revisionPtr revIDLastSave="0" documentId="13_ncr:1_{DA3D431E-8158-4779-B6FC-E2A851FC0AFE}" xr6:coauthVersionLast="47" xr6:coauthVersionMax="47" xr10:uidLastSave="{00000000-0000-0000-0000-000000000000}"/>
  <workbookProtection lockStructure="1"/>
  <bookViews>
    <workbookView xWindow="-28920" yWindow="-120" windowWidth="29040" windowHeight="16440" tabRatio="989" xr2:uid="{00000000-000D-0000-FFFF-FFFF00000000}"/>
  </bookViews>
  <sheets>
    <sheet name="TLogger" sheetId="1" r:id="rId1"/>
    <sheet name="TAdherence GPIO" sheetId="4" r:id="rId2"/>
    <sheet name="_" sheetId="2" state="hidden" r:id="rId3"/>
  </sheets>
  <definedNames>
    <definedName name="bat" localSheetId="1">'TAdherence GPIO'!$J$21</definedName>
    <definedName name="bat">TLogger!$J$30</definedName>
    <definedName name="cycle_time" localSheetId="1">'TAdherence GPIO'!$G$21</definedName>
    <definedName name="cycle_time">TLogger!$G$30</definedName>
    <definedName name="cycle_unit" localSheetId="1">'TAdherence GPIO'!$H$21</definedName>
    <definedName name="cycle_unit">TLogger!$H$30</definedName>
    <definedName name="eeprom_read_time">_!$D$18</definedName>
    <definedName name="eeprom_write_time">_!$D$20</definedName>
    <definedName name="flash_period">TLogger!$G$32</definedName>
    <definedName name="flash_time">_!$D$23</definedName>
    <definedName name="leak">_!$D$9</definedName>
    <definedName name="_xlnm.Print_Area" localSheetId="2">_!$A:$F</definedName>
    <definedName name="_xlnm.Print_Area" localSheetId="1">'TAdherence GPIO'!$A$1:$L$32</definedName>
    <definedName name="_xlnm.Print_Area" localSheetId="0">TLogger!$A$1:$L$32</definedName>
    <definedName name="system_clock" localSheetId="1">'TAdherence GPIO'!$J$22</definedName>
    <definedName name="system_clock">TLogger!$J$31</definedName>
    <definedName name="system_time" localSheetId="1">'TAdherence GPIO'!$G$22</definedName>
    <definedName name="system_time">TLogger!$G$31</definedName>
    <definedName name="tadherencegpio_current_day">_!$D$53</definedName>
    <definedName name="tlogger_current_day">_!$D$40</definedName>
    <definedName name="trendline_a">_!$E$67</definedName>
    <definedName name="trendline_b">_!$E$68</definedName>
    <definedName name="trendline_c">_!$E$69</definedName>
    <definedName name="tsen">_!$D$15</definedName>
    <definedName name="tsen_bits">TLogger!$J$32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7" i="2" l="1"/>
  <c r="D19" i="2"/>
  <c r="D50" i="2"/>
  <c r="D51" i="2"/>
  <c r="D48" i="2"/>
  <c r="D45" i="2"/>
  <c r="D44" i="2"/>
  <c r="D46" i="2"/>
  <c r="D30" i="2"/>
  <c r="D22" i="2"/>
  <c r="D36" i="2"/>
  <c r="D23" i="2"/>
  <c r="D37" i="2"/>
  <c r="D34" i="2"/>
  <c r="D35" i="2"/>
  <c r="D31" i="2"/>
  <c r="D38" i="2"/>
  <c r="D32" i="2"/>
  <c r="D27" i="2"/>
  <c r="E74" i="2"/>
  <c r="D28" i="2"/>
  <c r="D29" i="2"/>
  <c r="D17" i="2"/>
  <c r="D49" i="2"/>
  <c r="D33" i="2"/>
  <c r="D52" i="2"/>
  <c r="D53" i="2"/>
  <c r="E73" i="2"/>
  <c r="E72" i="2"/>
  <c r="C11" i="1"/>
  <c r="C10" i="1"/>
  <c r="C10" i="4"/>
  <c r="C11" i="4"/>
  <c r="C16" i="4"/>
  <c r="C15" i="4"/>
  <c r="C14" i="4"/>
  <c r="D39" i="2"/>
  <c r="D40" i="2"/>
  <c r="C16" i="1"/>
  <c r="C15" i="1"/>
  <c r="C14" i="1"/>
</calcChain>
</file>

<file path=xl/sharedStrings.xml><?xml version="1.0" encoding="utf-8"?>
<sst xmlns="http://schemas.openxmlformats.org/spreadsheetml/2006/main" count="172" uniqueCount="84">
  <si>
    <t>Shelf life</t>
  </si>
  <si>
    <t>mAh</t>
  </si>
  <si>
    <t>When monitoring for</t>
  </si>
  <si>
    <t>Parameters</t>
  </si>
  <si>
    <t>Measurement interval</t>
  </si>
  <si>
    <t>min</t>
  </si>
  <si>
    <t>Battery voltage</t>
  </si>
  <si>
    <t>V</t>
  </si>
  <si>
    <t>Active time</t>
  </si>
  <si>
    <t>ms</t>
  </si>
  <si>
    <t>Temperature resolution</t>
  </si>
  <si>
    <t>bits</t>
  </si>
  <si>
    <t>Derived and generic parameters</t>
  </si>
  <si>
    <t>Battery disconnected</t>
  </si>
  <si>
    <t>battery leakage</t>
  </si>
  <si>
    <t>n.a.</t>
  </si>
  <si>
    <t>connection circuitry</t>
  </si>
  <si>
    <t>nA</t>
  </si>
  <si>
    <t>Mean value at maximum voltage (3.6V). Lower voltages give lower consumption.</t>
  </si>
  <si>
    <t>Deep power down</t>
  </si>
  <si>
    <t>ALON domain</t>
  </si>
  <si>
    <t>µA</t>
  </si>
  <si>
    <t>duration</t>
  </si>
  <si>
    <t>Active</t>
  </si>
  <si>
    <t>system</t>
  </si>
  <si>
    <t>temperature sensor</t>
  </si>
  <si>
    <t>Active – Flash write</t>
  </si>
  <si>
    <t>Flash write</t>
  </si>
  <si>
    <t>sum</t>
  </si>
  <si>
    <t>current/day</t>
  </si>
  <si>
    <t>Conversion data</t>
  </si>
  <si>
    <t>conversion time (ms)</t>
  </si>
  <si>
    <t>Table: Conversion time for different resolution of TSENS + proposal uncompressed storage</t>
  </si>
  <si>
    <t>default</t>
  </si>
  <si>
    <t>coefficient</t>
  </si>
  <si>
    <t>value</t>
  </si>
  <si>
    <t>a</t>
  </si>
  <si>
    <t>b</t>
  </si>
  <si>
    <t>c</t>
  </si>
  <si>
    <r>
      <t>2</t>
    </r>
    <r>
      <rPr>
        <vertAlign val="superscript"/>
        <sz val="12"/>
        <rFont val="Arial"/>
        <family val="2"/>
      </rPr>
      <t>nd</t>
    </r>
    <r>
      <rPr>
        <sz val="12"/>
        <rFont val="Arial"/>
        <family val="2"/>
      </rPr>
      <t xml:space="preserve"> order trendline of DPD current given VBAT</t>
    </r>
  </si>
  <si>
    <t>eeprom</t>
  </si>
  <si>
    <t>read</t>
  </si>
  <si>
    <t>MHz</t>
  </si>
  <si>
    <t>Dynamic current</t>
  </si>
  <si>
    <t>write</t>
  </si>
  <si>
    <t>read duration</t>
  </si>
  <si>
    <t>write duration</t>
  </si>
  <si>
    <t>Active: tsen</t>
  </si>
  <si>
    <t>Active: eeprom</t>
  </si>
  <si>
    <t>µA * ms</t>
  </si>
  <si>
    <t>µAh</t>
  </si>
  <si>
    <t>Care has been taken to make all the estimated values as accurate as possible.
Nonetheless, they remain estimations only and real life usage may yield different numbers.</t>
  </si>
  <si>
    <t>Specifications from your battery manufacturer are assumed to relate to the battery after two years shelf life.</t>
  </si>
  <si>
    <t>Dependent on the battery voltage.</t>
  </si>
  <si>
    <t>Leakage</t>
  </si>
  <si>
    <t>current cost * time spent</t>
  </si>
  <si>
    <t>Static</t>
  </si>
  <si>
    <t>Dynamic</t>
  </si>
  <si>
    <t>Battery characterization is not taken into account. All calculations assume a stable voltage level.</t>
  </si>
  <si>
    <t>resolution (bits)</t>
  </si>
  <si>
    <t>FLASH in LPM (Low Power Mode). For a complete sector.</t>
  </si>
  <si>
    <t>All figures given are estimates only.</t>
  </si>
  <si>
    <t>months</t>
  </si>
  <si>
    <t>cycles</t>
  </si>
  <si>
    <t>Move to flash every</t>
  </si>
  <si>
    <t>System clock frequency</t>
  </si>
  <si>
    <t>years</t>
  </si>
  <si>
    <t>weeks</t>
  </si>
  <si>
    <t>mAh : required charge in milli ampere-hour</t>
  </si>
  <si>
    <t>sec</t>
  </si>
  <si>
    <t>days</t>
  </si>
  <si>
    <t>TLogger Intermediate calculations</t>
  </si>
  <si>
    <t>Tadherence Intermediate calculations</t>
  </si>
  <si>
    <t>hours</t>
  </si>
  <si>
    <t>Table: Conversion factor for different time units</t>
  </si>
  <si>
    <t>unit</t>
  </si>
  <si>
    <t>factor</t>
  </si>
  <si>
    <t>Feel free to make changes to see the impact on the required capacity. Take care not to save these changes.</t>
  </si>
  <si>
    <t>Eeprom and sensors are powergated.</t>
  </si>
  <si>
    <t>eeprom read</t>
  </si>
  <si>
    <t>eeprom write</t>
  </si>
  <si>
    <t>flash write</t>
  </si>
  <si>
    <r>
      <t xml:space="preserve">Calculations </t>
    </r>
    <r>
      <rPr>
        <b/>
        <sz val="8"/>
        <rFont val="Arial"/>
        <family val="2"/>
      </rPr>
      <t>v4</t>
    </r>
  </si>
  <si>
    <r>
      <t xml:space="preserve">Calculations </t>
    </r>
    <r>
      <rPr>
        <b/>
        <sz val="8"/>
        <rFont val="Arial"/>
        <family val="2"/>
      </rPr>
      <t>v2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</si>
</sst>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19" x14ac:knownFonts="1">
    <font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0.5"/>
      <name val="Arial"/>
      <family val="2"/>
    </font>
    <font>
      <b/>
      <sz val="12"/>
      <color rgb="FFFFFFFF"/>
      <name val="Arial"/>
      <family val="2"/>
    </font>
    <font>
      <vertAlign val="superscript"/>
      <sz val="12"/>
      <name val="Arial"/>
      <family val="2"/>
    </font>
    <font>
      <b/>
      <sz val="12"/>
      <color theme="0"/>
      <name val="Arial"/>
      <family val="2"/>
    </font>
    <font>
      <sz val="12"/>
      <color theme="0" tint="-0.499984740745262"/>
      <name val="Arial"/>
      <family val="2"/>
    </font>
    <font>
      <b/>
      <sz val="8"/>
      <name val="Arial"/>
      <family val="2"/>
    </font>
    <font>
      <sz val="12"/>
      <color theme="0" tint="-0.34998626667073579"/>
      <name val="Arial"/>
      <family val="2"/>
    </font>
    <font>
      <b/>
      <sz val="18"/>
      <name val="Arial"/>
      <family val="2"/>
    </font>
    <font>
      <sz val="10"/>
      <color theme="0" tint="-0.34998626667073579"/>
      <name val="Arial"/>
      <family val="2"/>
    </font>
    <font>
      <b/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theme="0"/>
      <name val="Arial"/>
      <family val="2"/>
    </font>
    <font>
      <sz val="10"/>
      <color theme="0"/>
      <name val="Arial"/>
      <family val="2"/>
    </font>
    <font>
      <sz val="10.5"/>
      <color theme="0"/>
      <name val="Arial"/>
      <family val="2"/>
    </font>
    <font>
      <b/>
      <sz val="20"/>
      <color rgb="FFFF0000"/>
      <name val="Calibri"/>
      <family val="2"/>
      <scheme val="minor"/>
    </font>
    <font>
      <sz val="2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E6E6FF"/>
        <bgColor rgb="FFEEEEEE"/>
      </patternFill>
    </fill>
    <fill>
      <patternFill patternType="solid">
        <fgColor rgb="FFFFFF99"/>
        <bgColor rgb="FFEEEEEE"/>
      </patternFill>
    </fill>
    <fill>
      <patternFill patternType="solid">
        <fgColor rgb="FFEEEEEE"/>
        <bgColor rgb="FFE6E6FF"/>
      </patternFill>
    </fill>
    <fill>
      <patternFill patternType="solid">
        <fgColor rgb="FF000000"/>
        <bgColor rgb="FF003300"/>
      </patternFill>
    </fill>
    <fill>
      <patternFill patternType="solid">
        <fgColor rgb="FF666666"/>
        <bgColor rgb="FF808080"/>
      </patternFill>
    </fill>
    <fill>
      <patternFill patternType="solid">
        <fgColor rgb="FF99FF66"/>
        <bgColor rgb="FFCCFF00"/>
      </patternFill>
    </fill>
    <fill>
      <patternFill patternType="solid">
        <fgColor rgb="FFCCFF00"/>
        <bgColor rgb="FFFFFF00"/>
      </patternFill>
    </fill>
    <fill>
      <patternFill patternType="solid">
        <fgColor rgb="FFF2F2F2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rgb="FFE6E6FF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2" fillId="9" borderId="13" applyNumberFormat="0" applyAlignment="0" applyProtection="0"/>
    <xf numFmtId="0" fontId="13" fillId="0" borderId="0" applyNumberFormat="0" applyFill="0" applyBorder="0" applyAlignment="0" applyProtection="0"/>
  </cellStyleXfs>
  <cellXfs count="76">
    <xf numFmtId="0" fontId="0" fillId="0" borderId="0" xfId="0"/>
    <xf numFmtId="0" fontId="1" fillId="2" borderId="0" xfId="0" applyFont="1" applyFill="1" applyAlignment="1">
      <alignment horizontal="right"/>
    </xf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right"/>
    </xf>
    <xf numFmtId="0" fontId="1" fillId="2" borderId="0" xfId="0" applyFont="1" applyFill="1"/>
    <xf numFmtId="0" fontId="1" fillId="0" borderId="0" xfId="0" applyFont="1"/>
    <xf numFmtId="0" fontId="1" fillId="0" borderId="0" xfId="0" applyFont="1" applyAlignment="1">
      <alignment horizontal="left"/>
    </xf>
    <xf numFmtId="2" fontId="2" fillId="2" borderId="1" xfId="0" applyNumberFormat="1" applyFont="1" applyFill="1" applyBorder="1" applyAlignment="1">
      <alignment horizontal="right"/>
    </xf>
    <xf numFmtId="2" fontId="2" fillId="2" borderId="2" xfId="0" applyNumberFormat="1" applyFont="1" applyFill="1" applyBorder="1" applyAlignment="1">
      <alignment horizontal="right"/>
    </xf>
    <xf numFmtId="0" fontId="1" fillId="4" borderId="0" xfId="0" applyFont="1" applyFill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3" fillId="0" borderId="0" xfId="0" applyFont="1" applyAlignment="1">
      <alignment horizontal="left"/>
    </xf>
    <xf numFmtId="0" fontId="1" fillId="0" borderId="0" xfId="0" applyFont="1" applyAlignment="1">
      <alignment horizontal="left" vertical="center"/>
    </xf>
    <xf numFmtId="0" fontId="4" fillId="6" borderId="0" xfId="0" applyFont="1" applyFill="1" applyAlignment="1">
      <alignment horizontal="left"/>
    </xf>
    <xf numFmtId="1" fontId="1" fillId="4" borderId="0" xfId="0" applyNumberFormat="1" applyFont="1" applyFill="1" applyAlignment="1">
      <alignment horizontal="right"/>
    </xf>
    <xf numFmtId="0" fontId="2" fillId="7" borderId="0" xfId="0" applyFont="1" applyFill="1" applyAlignment="1">
      <alignment horizontal="left"/>
    </xf>
    <xf numFmtId="0" fontId="2" fillId="8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6" fillId="5" borderId="0" xfId="0" applyFont="1" applyFill="1" applyAlignment="1">
      <alignment horizontal="left"/>
    </xf>
    <xf numFmtId="1" fontId="7" fillId="4" borderId="0" xfId="0" applyNumberFormat="1" applyFont="1" applyFill="1" applyAlignment="1">
      <alignment horizontal="right"/>
    </xf>
    <xf numFmtId="0" fontId="1" fillId="0" borderId="0" xfId="0" applyFont="1" applyAlignment="1">
      <alignment horizontal="left"/>
    </xf>
    <xf numFmtId="0" fontId="1" fillId="2" borderId="2" xfId="0" applyFont="1" applyFill="1" applyBorder="1"/>
    <xf numFmtId="0" fontId="1" fillId="0" borderId="0" xfId="0" applyFont="1" applyBorder="1" applyAlignment="1">
      <alignment horizontal="left"/>
    </xf>
    <xf numFmtId="0" fontId="9" fillId="4" borderId="0" xfId="0" applyFont="1" applyFill="1" applyAlignment="1">
      <alignment horizontal="right"/>
    </xf>
    <xf numFmtId="0" fontId="9" fillId="4" borderId="0" xfId="0" applyFont="1" applyFill="1" applyAlignment="1">
      <alignment horizont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1" fillId="0" borderId="0" xfId="0" applyFont="1" applyAlignment="1"/>
    <xf numFmtId="0" fontId="1" fillId="2" borderId="1" xfId="0" applyFont="1" applyFill="1" applyBorder="1"/>
    <xf numFmtId="0" fontId="0" fillId="0" borderId="0" xfId="0" applyBorder="1"/>
    <xf numFmtId="1" fontId="9" fillId="4" borderId="0" xfId="0" applyNumberFormat="1" applyFont="1" applyFill="1" applyAlignment="1">
      <alignment horizontal="right"/>
    </xf>
    <xf numFmtId="0" fontId="11" fillId="0" borderId="0" xfId="0" applyFont="1"/>
    <xf numFmtId="0" fontId="9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0" fontId="1" fillId="4" borderId="4" xfId="0" applyFont="1" applyFill="1" applyBorder="1" applyAlignment="1">
      <alignment horizontal="right" vertical="center"/>
    </xf>
    <xf numFmtId="0" fontId="2" fillId="4" borderId="0" xfId="0" applyFont="1" applyFill="1" applyAlignment="1">
      <alignment horizontal="left"/>
    </xf>
    <xf numFmtId="0" fontId="1" fillId="3" borderId="1" xfId="0" applyFont="1" applyFill="1" applyBorder="1" applyAlignment="1" applyProtection="1">
      <alignment horizontal="right"/>
      <protection locked="0"/>
    </xf>
    <xf numFmtId="0" fontId="1" fillId="3" borderId="0" xfId="0" applyFont="1" applyFill="1" applyAlignment="1" applyProtection="1">
      <alignment horizontal="right"/>
      <protection locked="0"/>
    </xf>
    <xf numFmtId="164" fontId="1" fillId="3" borderId="0" xfId="0" applyNumberFormat="1" applyFont="1" applyFill="1" applyAlignment="1" applyProtection="1">
      <alignment horizontal="right"/>
      <protection locked="0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right" vertical="center"/>
    </xf>
    <xf numFmtId="0" fontId="1" fillId="0" borderId="0" xfId="0" applyFont="1" applyAlignment="1">
      <alignment horizontal="left"/>
    </xf>
    <xf numFmtId="0" fontId="2" fillId="3" borderId="0" xfId="0" applyFont="1" applyFill="1" applyAlignment="1" applyProtection="1">
      <alignment horizontal="left"/>
      <protection locked="0"/>
    </xf>
    <xf numFmtId="0" fontId="1" fillId="0" borderId="0" xfId="0" applyFont="1" applyAlignment="1">
      <alignment horizontal="left"/>
    </xf>
    <xf numFmtId="165" fontId="1" fillId="4" borderId="0" xfId="0" applyNumberFormat="1" applyFont="1" applyFill="1" applyAlignment="1">
      <alignment horizontal="right"/>
    </xf>
    <xf numFmtId="0" fontId="14" fillId="10" borderId="0" xfId="0" applyFont="1" applyFill="1" applyAlignment="1">
      <alignment horizontal="left"/>
    </xf>
    <xf numFmtId="0" fontId="15" fillId="10" borderId="0" xfId="0" applyFont="1" applyFill="1"/>
    <xf numFmtId="0" fontId="16" fillId="10" borderId="0" xfId="0" applyFont="1" applyFill="1" applyAlignment="1">
      <alignment horizontal="left"/>
    </xf>
    <xf numFmtId="0" fontId="18" fillId="12" borderId="0" xfId="0" applyFont="1" applyFill="1"/>
    <xf numFmtId="1" fontId="12" fillId="9" borderId="13" xfId="1" applyNumberFormat="1" applyAlignment="1">
      <alignment horizontal="right"/>
    </xf>
    <xf numFmtId="0" fontId="12" fillId="9" borderId="13" xfId="1" applyAlignment="1">
      <alignment horizontal="center"/>
    </xf>
    <xf numFmtId="2" fontId="12" fillId="9" borderId="13" xfId="1" applyNumberFormat="1" applyAlignment="1">
      <alignment horizontal="right"/>
    </xf>
    <xf numFmtId="0" fontId="10" fillId="2" borderId="0" xfId="0" applyFont="1" applyFill="1" applyAlignment="1">
      <alignment horizontal="center" vertical="center"/>
    </xf>
    <xf numFmtId="0" fontId="1" fillId="2" borderId="5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4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 vertical="center" wrapText="1"/>
    </xf>
    <xf numFmtId="0" fontId="12" fillId="9" borderId="13" xfId="1" applyAlignment="1">
      <alignment horizontal="left" vertical="center"/>
    </xf>
    <xf numFmtId="0" fontId="6" fillId="10" borderId="0" xfId="0" applyFont="1" applyFill="1" applyAlignment="1">
      <alignment horizontal="right" vertical="center"/>
    </xf>
    <xf numFmtId="0" fontId="9" fillId="4" borderId="0" xfId="0" applyFont="1" applyFill="1" applyAlignment="1">
      <alignment horizontal="left" vertical="center"/>
    </xf>
    <xf numFmtId="0" fontId="17" fillId="11" borderId="0" xfId="2" applyFont="1" applyFill="1" applyAlignment="1">
      <alignment horizontal="center" vertical="center"/>
    </xf>
    <xf numFmtId="0" fontId="17" fillId="11" borderId="6" xfId="2" applyFont="1" applyFill="1" applyBorder="1" applyAlignment="1">
      <alignment horizontal="center" vertical="center" wrapText="1"/>
    </xf>
    <xf numFmtId="0" fontId="17" fillId="11" borderId="7" xfId="2" applyFont="1" applyFill="1" applyBorder="1" applyAlignment="1">
      <alignment horizontal="center" vertical="center"/>
    </xf>
    <xf numFmtId="0" fontId="17" fillId="11" borderId="8" xfId="2" applyFont="1" applyFill="1" applyBorder="1" applyAlignment="1">
      <alignment horizontal="center" vertical="center"/>
    </xf>
    <xf numFmtId="0" fontId="17" fillId="11" borderId="9" xfId="2" applyFont="1" applyFill="1" applyBorder="1" applyAlignment="1">
      <alignment horizontal="center" vertical="center"/>
    </xf>
    <xf numFmtId="0" fontId="17" fillId="11" borderId="10" xfId="2" applyFont="1" applyFill="1" applyBorder="1" applyAlignment="1">
      <alignment horizontal="center" vertical="center"/>
    </xf>
    <xf numFmtId="0" fontId="17" fillId="11" borderId="11" xfId="2" applyFont="1" applyFill="1" applyBorder="1" applyAlignment="1">
      <alignment horizontal="center" vertical="center"/>
    </xf>
  </cellXfs>
  <cellStyles count="3">
    <cellStyle name="Calculation" xfId="1" builtinId="22"/>
    <cellStyle name="Normal" xfId="0" builtinId="0"/>
    <cellStyle name="Warning Text" xfId="2" builtinId="1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CC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EEEEE"/>
      <rgbColor rgb="FFE6E6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9FF66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469110</xdr:colOff>
      <xdr:row>9</xdr:row>
      <xdr:rowOff>13680</xdr:rowOff>
    </xdr:from>
    <xdr:to>
      <xdr:col>7</xdr:col>
      <xdr:colOff>408825</xdr:colOff>
      <xdr:row>11</xdr:row>
      <xdr:rowOff>90000</xdr:rowOff>
    </xdr:to>
    <xdr:sp macro="" textlink="">
      <xdr:nvSpPr>
        <xdr:cNvPr id="2" name="CustomShap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3290760" y="1728000"/>
          <a:ext cx="2743200" cy="457200"/>
        </a:xfrm>
        <a:prstGeom prst="rect">
          <a:avLst/>
        </a:prstGeom>
        <a:solidFill>
          <a:srgbClr val="666666"/>
        </a:solidFill>
        <a:ln>
          <a:solidFill>
            <a:srgbClr val="3465A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90000" tIns="45000" rIns="90000" bIns="45000" anchor="ctr"/>
        <a:lstStyle/>
        <a:p>
          <a:pPr algn="ctr">
            <a:lnSpc>
              <a:spcPct val="100000"/>
            </a:lnSpc>
          </a:pPr>
          <a:r>
            <a:rPr lang="en-US" sz="1800" b="1" strike="noStrike" spc="-1">
              <a:solidFill>
                <a:srgbClr val="FFFFFF"/>
              </a:solidFill>
              <a:uFill>
                <a:solidFill>
                  <a:srgbClr val="FFFFFF"/>
                </a:solidFill>
              </a:uFill>
              <a:latin typeface="Arial"/>
              <a:ea typeface="Microsoft YaHei"/>
            </a:rPr>
            <a:t>Deep power down</a:t>
          </a:r>
          <a:endParaRPr lang="en-US" sz="1200" strike="noStrike" spc="-1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absolute">
    <xdr:from>
      <xdr:col>4</xdr:col>
      <xdr:colOff>469110</xdr:colOff>
      <xdr:row>13</xdr:row>
      <xdr:rowOff>79560</xdr:rowOff>
    </xdr:from>
    <xdr:to>
      <xdr:col>7</xdr:col>
      <xdr:colOff>408825</xdr:colOff>
      <xdr:row>15</xdr:row>
      <xdr:rowOff>165405</xdr:rowOff>
    </xdr:to>
    <xdr:sp macro="" textlink="">
      <xdr:nvSpPr>
        <xdr:cNvPr id="3" name="CustomShape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3290760" y="2556000"/>
          <a:ext cx="2743200" cy="457200"/>
        </a:xfrm>
        <a:prstGeom prst="rect">
          <a:avLst/>
        </a:prstGeom>
        <a:solidFill>
          <a:srgbClr val="99FF66"/>
        </a:solidFill>
        <a:ln>
          <a:solidFill>
            <a:srgbClr val="3465A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90000" tIns="45000" rIns="90000" bIns="45000" anchor="ctr"/>
        <a:lstStyle/>
        <a:p>
          <a:pPr algn="ctr">
            <a:lnSpc>
              <a:spcPct val="100000"/>
            </a:lnSpc>
          </a:pPr>
          <a:r>
            <a:rPr lang="en-US" sz="1800" b="1" strike="noStrike" spc="-1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Microsoft YaHei"/>
            </a:rPr>
            <a:t>Active</a:t>
          </a:r>
          <a:endParaRPr lang="en-US" sz="1200" strike="noStrike" spc="-1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absolute">
    <xdr:from>
      <xdr:col>4</xdr:col>
      <xdr:colOff>469110</xdr:colOff>
      <xdr:row>23</xdr:row>
      <xdr:rowOff>103950</xdr:rowOff>
    </xdr:from>
    <xdr:to>
      <xdr:col>7</xdr:col>
      <xdr:colOff>408825</xdr:colOff>
      <xdr:row>25</xdr:row>
      <xdr:rowOff>170385</xdr:rowOff>
    </xdr:to>
    <xdr:sp macro="" textlink="">
      <xdr:nvSpPr>
        <xdr:cNvPr id="4" name="CustomShape 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3290760" y="4428000"/>
          <a:ext cx="2743200" cy="457200"/>
        </a:xfrm>
        <a:prstGeom prst="rect">
          <a:avLst/>
        </a:prstGeom>
        <a:solidFill>
          <a:srgbClr val="CCFF00"/>
        </a:solidFill>
        <a:ln>
          <a:solidFill>
            <a:srgbClr val="3465A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90000" tIns="45000" rIns="90000" bIns="45000" anchor="ctr"/>
        <a:lstStyle/>
        <a:p>
          <a:pPr algn="ctr">
            <a:lnSpc>
              <a:spcPct val="100000"/>
            </a:lnSpc>
          </a:pPr>
          <a:r>
            <a:rPr lang="en-US" sz="1800" b="1" strike="noStrike" spc="-1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Microsoft YaHei"/>
            </a:rPr>
            <a:t>Active – FLASH write</a:t>
          </a:r>
          <a:endParaRPr lang="en-US" sz="1200" strike="noStrike" spc="-1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absolute">
    <xdr:from>
      <xdr:col>5</xdr:col>
      <xdr:colOff>710715</xdr:colOff>
      <xdr:row>17</xdr:row>
      <xdr:rowOff>169335</xdr:rowOff>
    </xdr:from>
    <xdr:to>
      <xdr:col>5</xdr:col>
      <xdr:colOff>1259355</xdr:colOff>
      <xdr:row>20</xdr:row>
      <xdr:rowOff>165345</xdr:rowOff>
    </xdr:to>
    <xdr:sp macro="" textlink="">
      <xdr:nvSpPr>
        <xdr:cNvPr id="5" name="CustomShape 1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4386600" y="3378960"/>
          <a:ext cx="548640" cy="54864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10800" y="0"/>
              </a:moveTo>
              <a:lnTo>
                <a:pt x="21600" y="10800"/>
              </a:lnTo>
              <a:lnTo>
                <a:pt x="10800" y="21600"/>
              </a:lnTo>
              <a:lnTo>
                <a:pt x="0" y="10800"/>
              </a:lnTo>
              <a:lnTo>
                <a:pt x="10800" y="0"/>
              </a:lnTo>
              <a:close/>
            </a:path>
          </a:pathLst>
        </a:custGeom>
        <a:solidFill>
          <a:srgbClr val="FFFFFF"/>
        </a:solidFill>
        <a:ln>
          <a:solidFill>
            <a:srgbClr val="3465A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986475</xdr:colOff>
      <xdr:row>11</xdr:row>
      <xdr:rowOff>90000</xdr:rowOff>
    </xdr:from>
    <xdr:to>
      <xdr:col>5</xdr:col>
      <xdr:colOff>986475</xdr:colOff>
      <xdr:row>13</xdr:row>
      <xdr:rowOff>79560</xdr:rowOff>
    </xdr:to>
    <xdr:cxnSp macro="">
      <xdr:nvCxnSpPr>
        <xdr:cNvPr id="6" name="Line 1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CxnSpPr/>
      </xdr:nvCxnSpPr>
      <xdr:spPr>
        <a:xfrm>
          <a:off x="4662360" y="2185200"/>
          <a:ext cx="360" cy="371160"/>
        </a:xfrm>
        <a:prstGeom prst="bentConnector3">
          <a:avLst/>
        </a:prstGeom>
        <a:ln>
          <a:solidFill>
            <a:srgbClr val="000000"/>
          </a:solidFill>
          <a:tailEnd type="triangle" w="med" len="med"/>
        </a:ln>
      </xdr:spPr>
    </xdr:cxnSp>
    <xdr:clientData/>
  </xdr:twoCellAnchor>
  <xdr:twoCellAnchor editAs="absolute">
    <xdr:from>
      <xdr:col>5</xdr:col>
      <xdr:colOff>985035</xdr:colOff>
      <xdr:row>15</xdr:row>
      <xdr:rowOff>165405</xdr:rowOff>
    </xdr:from>
    <xdr:to>
      <xdr:col>5</xdr:col>
      <xdr:colOff>986475</xdr:colOff>
      <xdr:row>17</xdr:row>
      <xdr:rowOff>169335</xdr:rowOff>
    </xdr:to>
    <xdr:cxnSp macro="">
      <xdr:nvCxnSpPr>
        <xdr:cNvPr id="7" name="Line 1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CxnSpPr/>
      </xdr:nvCxnSpPr>
      <xdr:spPr>
        <a:xfrm flipH="1">
          <a:off x="4660920" y="3013200"/>
          <a:ext cx="1800" cy="366120"/>
        </a:xfrm>
        <a:prstGeom prst="bentConnector3">
          <a:avLst/>
        </a:prstGeom>
        <a:ln>
          <a:solidFill>
            <a:srgbClr val="000000"/>
          </a:solidFill>
          <a:tailEnd type="triangle" w="med" len="med"/>
        </a:ln>
      </xdr:spPr>
    </xdr:cxnSp>
    <xdr:clientData/>
  </xdr:twoCellAnchor>
  <xdr:twoCellAnchor editAs="absolute">
    <xdr:from>
      <xdr:col>5</xdr:col>
      <xdr:colOff>985035</xdr:colOff>
      <xdr:row>20</xdr:row>
      <xdr:rowOff>165345</xdr:rowOff>
    </xdr:from>
    <xdr:to>
      <xdr:col>5</xdr:col>
      <xdr:colOff>986475</xdr:colOff>
      <xdr:row>23</xdr:row>
      <xdr:rowOff>103950</xdr:rowOff>
    </xdr:to>
    <xdr:cxnSp macro="">
      <xdr:nvCxnSpPr>
        <xdr:cNvPr id="8" name="Line 1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>
          <a:off x="4660920" y="3927600"/>
          <a:ext cx="1800" cy="500760"/>
        </a:xfrm>
        <a:prstGeom prst="bentConnector3">
          <a:avLst/>
        </a:prstGeom>
        <a:ln>
          <a:solidFill>
            <a:srgbClr val="000000"/>
          </a:solidFill>
          <a:tailEnd type="triangle" w="med" len="med"/>
        </a:ln>
      </xdr:spPr>
    </xdr:cxnSp>
    <xdr:clientData/>
  </xdr:twoCellAnchor>
  <xdr:twoCellAnchor editAs="absolute">
    <xdr:from>
      <xdr:col>4</xdr:col>
      <xdr:colOff>469110</xdr:colOff>
      <xdr:row>10</xdr:row>
      <xdr:rowOff>51841</xdr:rowOff>
    </xdr:from>
    <xdr:to>
      <xdr:col>4</xdr:col>
      <xdr:colOff>481810</xdr:colOff>
      <xdr:row>24</xdr:row>
      <xdr:rowOff>141931</xdr:rowOff>
    </xdr:to>
    <xdr:cxnSp macro="">
      <xdr:nvCxnSpPr>
        <xdr:cNvPr id="9" name="Line 1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CxnSpPr>
          <a:stCxn id="4" idx="1"/>
          <a:endCxn id="2" idx="1"/>
        </xdr:cNvCxnSpPr>
      </xdr:nvCxnSpPr>
      <xdr:spPr>
        <a:xfrm rot="10800000">
          <a:off x="3145635" y="2052091"/>
          <a:ext cx="12700" cy="2823765"/>
        </a:xfrm>
        <a:prstGeom prst="bentConnector3">
          <a:avLst>
            <a:gd name="adj1" fmla="val 1800000"/>
          </a:avLst>
        </a:prstGeom>
        <a:ln>
          <a:solidFill>
            <a:srgbClr val="000000"/>
          </a:solidFill>
          <a:tailEnd type="triangle" w="med" len="med"/>
        </a:ln>
      </xdr:spPr>
    </xdr:cxnSp>
    <xdr:clientData/>
  </xdr:twoCellAnchor>
  <xdr:twoCellAnchor editAs="absolute">
    <xdr:from>
      <xdr:col>4</xdr:col>
      <xdr:colOff>469110</xdr:colOff>
      <xdr:row>0</xdr:row>
      <xdr:rowOff>0</xdr:rowOff>
    </xdr:from>
    <xdr:to>
      <xdr:col>7</xdr:col>
      <xdr:colOff>408825</xdr:colOff>
      <xdr:row>2</xdr:row>
      <xdr:rowOff>76320</xdr:rowOff>
    </xdr:to>
    <xdr:sp macro="" textlink="">
      <xdr:nvSpPr>
        <xdr:cNvPr id="11" name="CustomShape 1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3290760" y="0"/>
          <a:ext cx="2743200" cy="457200"/>
        </a:xfrm>
        <a:prstGeom prst="rect">
          <a:avLst/>
        </a:prstGeom>
        <a:solidFill>
          <a:srgbClr val="000000"/>
        </a:solidFill>
        <a:ln>
          <a:solidFill>
            <a:srgbClr val="3465A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90000" tIns="45000" rIns="90000" bIns="45000" anchor="ctr"/>
        <a:lstStyle/>
        <a:p>
          <a:pPr algn="ctr">
            <a:lnSpc>
              <a:spcPct val="100000"/>
            </a:lnSpc>
          </a:pPr>
          <a:r>
            <a:rPr lang="en-US" sz="1800" b="1" strike="noStrike" spc="-1">
              <a:solidFill>
                <a:schemeClr val="bg1"/>
              </a:solidFill>
              <a:uFill>
                <a:solidFill>
                  <a:srgbClr val="FFFFFF"/>
                </a:solidFill>
              </a:uFill>
              <a:latin typeface="Arial"/>
              <a:ea typeface="Microsoft YaHei"/>
            </a:rPr>
            <a:t>Battery disconnected</a:t>
          </a:r>
          <a:endParaRPr lang="en-US" sz="1200" strike="noStrike" spc="-1">
            <a:solidFill>
              <a:schemeClr val="bg1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absolute">
    <xdr:from>
      <xdr:col>5</xdr:col>
      <xdr:colOff>986475</xdr:colOff>
      <xdr:row>2</xdr:row>
      <xdr:rowOff>76320</xdr:rowOff>
    </xdr:from>
    <xdr:to>
      <xdr:col>5</xdr:col>
      <xdr:colOff>986475</xdr:colOff>
      <xdr:row>4</xdr:row>
      <xdr:rowOff>66240</xdr:rowOff>
    </xdr:to>
    <xdr:cxnSp macro="">
      <xdr:nvCxnSpPr>
        <xdr:cNvPr id="12" name="Line 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CxnSpPr/>
      </xdr:nvCxnSpPr>
      <xdr:spPr>
        <a:xfrm>
          <a:off x="4662360" y="457200"/>
          <a:ext cx="360" cy="371160"/>
        </a:xfrm>
        <a:prstGeom prst="bentConnector3">
          <a:avLst/>
        </a:prstGeom>
        <a:ln>
          <a:solidFill>
            <a:srgbClr val="000000"/>
          </a:solidFill>
          <a:tailEnd type="triangle" w="med" len="med"/>
        </a:ln>
      </xdr:spPr>
    </xdr:cxnSp>
    <xdr:clientData/>
  </xdr:twoCellAnchor>
  <xdr:twoCellAnchor editAs="absolute">
    <xdr:from>
      <xdr:col>4</xdr:col>
      <xdr:colOff>469110</xdr:colOff>
      <xdr:row>4</xdr:row>
      <xdr:rowOff>66240</xdr:rowOff>
    </xdr:from>
    <xdr:to>
      <xdr:col>7</xdr:col>
      <xdr:colOff>408825</xdr:colOff>
      <xdr:row>6</xdr:row>
      <xdr:rowOff>142200</xdr:rowOff>
    </xdr:to>
    <xdr:sp macro="" textlink="">
      <xdr:nvSpPr>
        <xdr:cNvPr id="13" name="CustomShape 1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/>
      </xdr:nvSpPr>
      <xdr:spPr>
        <a:xfrm>
          <a:off x="3290760" y="828000"/>
          <a:ext cx="2743200" cy="457200"/>
        </a:xfrm>
        <a:prstGeom prst="rect">
          <a:avLst/>
        </a:prstGeom>
        <a:solidFill>
          <a:srgbClr val="99FF66"/>
        </a:solidFill>
        <a:ln>
          <a:solidFill>
            <a:srgbClr val="3465A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90000" tIns="45000" rIns="90000" bIns="45000" anchor="ctr"/>
        <a:lstStyle/>
        <a:p>
          <a:pPr algn="ctr">
            <a:lnSpc>
              <a:spcPct val="100000"/>
            </a:lnSpc>
          </a:pPr>
          <a:r>
            <a:rPr lang="en-US" sz="1800" b="1" strike="noStrike" spc="-1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Microsoft YaHei"/>
            </a:rPr>
            <a:t>Active</a:t>
          </a:r>
          <a:endParaRPr lang="en-US" sz="1200" strike="noStrike" spc="-1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absolute">
    <xdr:from>
      <xdr:col>5</xdr:col>
      <xdr:colOff>986475</xdr:colOff>
      <xdr:row>6</xdr:row>
      <xdr:rowOff>142200</xdr:rowOff>
    </xdr:from>
    <xdr:to>
      <xdr:col>5</xdr:col>
      <xdr:colOff>986475</xdr:colOff>
      <xdr:row>9</xdr:row>
      <xdr:rowOff>13680</xdr:rowOff>
    </xdr:to>
    <xdr:cxnSp macro="">
      <xdr:nvCxnSpPr>
        <xdr:cNvPr id="14" name="Line 1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CxnSpPr/>
      </xdr:nvCxnSpPr>
      <xdr:spPr>
        <a:xfrm>
          <a:off x="4662360" y="1285200"/>
          <a:ext cx="360" cy="443160"/>
        </a:xfrm>
        <a:prstGeom prst="bentConnector3">
          <a:avLst/>
        </a:prstGeom>
        <a:ln>
          <a:solidFill>
            <a:srgbClr val="000000"/>
          </a:solidFill>
          <a:tailEnd type="triangle" w="med" len="med"/>
        </a:ln>
      </xdr:spPr>
    </xdr:cxnSp>
    <xdr:clientData/>
  </xdr:twoCellAnchor>
  <xdr:twoCellAnchor editAs="absolute">
    <xdr:from>
      <xdr:col>7</xdr:col>
      <xdr:colOff>456705</xdr:colOff>
      <xdr:row>0</xdr:row>
      <xdr:rowOff>0</xdr:rowOff>
    </xdr:from>
    <xdr:to>
      <xdr:col>11</xdr:col>
      <xdr:colOff>105708</xdr:colOff>
      <xdr:row>2</xdr:row>
      <xdr:rowOff>85725</xdr:rowOff>
    </xdr:to>
    <xdr:sp macro="" textlink="">
      <xdr:nvSpPr>
        <xdr:cNvPr id="15" name="TextShape 1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 txBox="1"/>
      </xdr:nvSpPr>
      <xdr:spPr>
        <a:xfrm>
          <a:off x="5771655" y="0"/>
          <a:ext cx="2660490" cy="485775"/>
        </a:xfrm>
        <a:prstGeom prst="rect">
          <a:avLst/>
        </a:prstGeom>
        <a:noFill/>
        <a:ln>
          <a:noFill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400" strike="noStrike" spc="-1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Microsoft YaHei"/>
            </a:rPr>
            <a:t>Shelf life. Charge loss due to</a:t>
          </a:r>
          <a:r>
            <a:rPr lang="en-US" sz="1400" strike="noStrike" spc="-1" baseline="0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Microsoft YaHei"/>
            </a:rPr>
            <a:t> </a:t>
          </a:r>
          <a:r>
            <a:rPr lang="en-US" sz="1400" strike="noStrike" spc="-1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Microsoft YaHei"/>
            </a:rPr>
            <a:t>connection circuitry.</a:t>
          </a:r>
          <a:endParaRPr lang="en-US" sz="1200" strike="noStrike" spc="-1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absolute">
    <xdr:from>
      <xdr:col>7</xdr:col>
      <xdr:colOff>456705</xdr:colOff>
      <xdr:row>4</xdr:row>
      <xdr:rowOff>67680</xdr:rowOff>
    </xdr:from>
    <xdr:to>
      <xdr:col>11</xdr:col>
      <xdr:colOff>105708</xdr:colOff>
      <xdr:row>6</xdr:row>
      <xdr:rowOff>142875</xdr:rowOff>
    </xdr:to>
    <xdr:sp macro="" textlink="">
      <xdr:nvSpPr>
        <xdr:cNvPr id="16" name="TextShape 1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 txBox="1"/>
      </xdr:nvSpPr>
      <xdr:spPr>
        <a:xfrm>
          <a:off x="5771655" y="867780"/>
          <a:ext cx="2660490" cy="475245"/>
        </a:xfrm>
        <a:prstGeom prst="rect">
          <a:avLst/>
        </a:prstGeom>
        <a:noFill/>
        <a:ln>
          <a:noFill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400" strike="noStrike" spc="-1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Microsoft YaHei"/>
            </a:rPr>
            <a:t>Configure the NHS IC and start the monitoring tasks.</a:t>
          </a:r>
          <a:endParaRPr lang="en-US" sz="1200" strike="noStrike" spc="-1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absolute">
    <xdr:from>
      <xdr:col>7</xdr:col>
      <xdr:colOff>456705</xdr:colOff>
      <xdr:row>8</xdr:row>
      <xdr:rowOff>170835</xdr:rowOff>
    </xdr:from>
    <xdr:to>
      <xdr:col>10</xdr:col>
      <xdr:colOff>411163</xdr:colOff>
      <xdr:row>13</xdr:row>
      <xdr:rowOff>66675</xdr:rowOff>
    </xdr:to>
    <xdr:sp macro="" textlink="">
      <xdr:nvSpPr>
        <xdr:cNvPr id="17" name="TextShape 1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/>
      </xdr:nvSpPr>
      <xdr:spPr>
        <a:xfrm>
          <a:off x="5771655" y="1771035"/>
          <a:ext cx="2553195" cy="895965"/>
        </a:xfrm>
        <a:prstGeom prst="rect">
          <a:avLst/>
        </a:prstGeom>
        <a:noFill/>
        <a:ln>
          <a:noFill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400" strike="noStrike" spc="-1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Microsoft YaHei"/>
            </a:rPr>
            <a:t>Default state. Wait for an NFC tagreader </a:t>
          </a:r>
          <a:r>
            <a:rPr lang="en-US" sz="1200" strike="noStrike" spc="-1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Microsoft YaHei"/>
            </a:rPr>
            <a:t>(not considered in this state diagram)</a:t>
          </a:r>
          <a:r>
            <a:rPr lang="en-US" sz="1400" strike="noStrike" spc="-1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Microsoft YaHei"/>
            </a:rPr>
            <a:t> or until the timer expires.</a:t>
          </a:r>
          <a:endParaRPr lang="en-US" sz="1200" strike="noStrike" spc="-1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absolute">
    <xdr:from>
      <xdr:col>7</xdr:col>
      <xdr:colOff>456705</xdr:colOff>
      <xdr:row>13</xdr:row>
      <xdr:rowOff>73081</xdr:rowOff>
    </xdr:from>
    <xdr:to>
      <xdr:col>10</xdr:col>
      <xdr:colOff>411163</xdr:colOff>
      <xdr:row>19</xdr:row>
      <xdr:rowOff>19051</xdr:rowOff>
    </xdr:to>
    <xdr:sp macro="" textlink="">
      <xdr:nvSpPr>
        <xdr:cNvPr id="18" name="TextShape 1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 txBox="1"/>
      </xdr:nvSpPr>
      <xdr:spPr>
        <a:xfrm>
          <a:off x="5771655" y="2673406"/>
          <a:ext cx="2553195" cy="1108020"/>
        </a:xfrm>
        <a:prstGeom prst="rect">
          <a:avLst/>
        </a:prstGeom>
        <a:noFill/>
        <a:ln>
          <a:noFill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400" strike="noStrike" spc="-1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Microsoft YaHei"/>
            </a:rPr>
            <a:t>- Reconfigure timer.</a:t>
          </a:r>
          <a:endParaRPr lang="en-US" sz="1200" strike="noStrike" spc="-1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400" strike="noStrike" spc="-1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Microsoft YaHei"/>
            </a:rPr>
            <a:t>- Measure temperature.</a:t>
          </a:r>
          <a:endParaRPr lang="en-US" sz="1200" strike="noStrike" spc="-1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400" strike="noStrike" spc="-1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Microsoft YaHei"/>
            </a:rPr>
            <a:t>- Apply logic to determine validity of attached product.</a:t>
          </a:r>
          <a:endParaRPr lang="en-US" sz="1200" strike="noStrike" spc="-1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400" strike="noStrike" spc="-1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Microsoft YaHei"/>
            </a:rPr>
            <a:t>- Store data in EEPROM.</a:t>
          </a:r>
          <a:endParaRPr lang="en-US" sz="1200" strike="noStrike" spc="-1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ct val="100000"/>
            </a:lnSpc>
          </a:pPr>
          <a:endParaRPr lang="en-US" sz="1200" strike="noStrike" spc="-1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absolute">
    <xdr:from>
      <xdr:col>5</xdr:col>
      <xdr:colOff>1177275</xdr:colOff>
      <xdr:row>18</xdr:row>
      <xdr:rowOff>107415</xdr:rowOff>
    </xdr:from>
    <xdr:to>
      <xdr:col>8</xdr:col>
      <xdr:colOff>285750</xdr:colOff>
      <xdr:row>22</xdr:row>
      <xdr:rowOff>63990</xdr:rowOff>
    </xdr:to>
    <xdr:sp macro="" textlink="">
      <xdr:nvSpPr>
        <xdr:cNvPr id="19" name="TextShape 1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 txBox="1"/>
      </xdr:nvSpPr>
      <xdr:spPr>
        <a:xfrm>
          <a:off x="4625325" y="3679290"/>
          <a:ext cx="1527825" cy="728100"/>
        </a:xfrm>
        <a:prstGeom prst="rect">
          <a:avLst/>
        </a:prstGeom>
        <a:noFill/>
        <a:ln>
          <a:noFill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400" strike="noStrike" spc="-1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Microsoft YaHei"/>
            </a:rPr>
            <a:t>1 / X times
Check if enough data is available.</a:t>
          </a:r>
          <a:endParaRPr lang="en-US" sz="1200" strike="noStrike" spc="-1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absolute">
    <xdr:from>
      <xdr:col>7</xdr:col>
      <xdr:colOff>502425</xdr:colOff>
      <xdr:row>23</xdr:row>
      <xdr:rowOff>98910</xdr:rowOff>
    </xdr:from>
    <xdr:to>
      <xdr:col>10</xdr:col>
      <xdr:colOff>401638</xdr:colOff>
      <xdr:row>26</xdr:row>
      <xdr:rowOff>171450</xdr:rowOff>
    </xdr:to>
    <xdr:sp macro="" textlink="">
      <xdr:nvSpPr>
        <xdr:cNvPr id="20" name="TextShape 1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 txBox="1"/>
      </xdr:nvSpPr>
      <xdr:spPr>
        <a:xfrm>
          <a:off x="5817375" y="4642335"/>
          <a:ext cx="2497950" cy="644040"/>
        </a:xfrm>
        <a:prstGeom prst="rect">
          <a:avLst/>
        </a:prstGeom>
        <a:noFill/>
        <a:ln>
          <a:noFill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400" strike="noStrike" spc="-1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Microsoft YaHei"/>
            </a:rPr>
            <a:t>Move and</a:t>
          </a:r>
          <a:r>
            <a:rPr lang="en-US" sz="1400" strike="noStrike" spc="-1" baseline="0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Microsoft YaHei"/>
            </a:rPr>
            <a:t> compress </a:t>
          </a:r>
          <a:r>
            <a:rPr lang="en-US" sz="1400" strike="noStrike" spc="-1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Microsoft YaHei"/>
            </a:rPr>
            <a:t>data from EEPROM to FLASH. </a:t>
          </a:r>
          <a:endParaRPr lang="en-US" sz="1200" strike="noStrike" spc="-1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ct val="100000"/>
            </a:lnSpc>
          </a:pPr>
          <a:endParaRPr lang="en-US" sz="1200" strike="noStrike" spc="-1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absolute">
    <xdr:from>
      <xdr:col>4</xdr:col>
      <xdr:colOff>117030</xdr:colOff>
      <xdr:row>7</xdr:row>
      <xdr:rowOff>182160</xdr:rowOff>
    </xdr:from>
    <xdr:to>
      <xdr:col>11</xdr:col>
      <xdr:colOff>446823</xdr:colOff>
      <xdr:row>27</xdr:row>
      <xdr:rowOff>6720</xdr:rowOff>
    </xdr:to>
    <xdr:sp macro="" textlink="">
      <xdr:nvSpPr>
        <xdr:cNvPr id="21" name="CustomShape 1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/>
      </xdr:nvSpPr>
      <xdr:spPr>
        <a:xfrm>
          <a:off x="2793555" y="1582335"/>
          <a:ext cx="5979705" cy="3748860"/>
        </a:xfrm>
        <a:prstGeom prst="rect">
          <a:avLst/>
        </a:prstGeom>
        <a:noFill/>
        <a:ln w="38160">
          <a:solidFill>
            <a:srgbClr val="3465A4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10</xdr:col>
      <xdr:colOff>391498</xdr:colOff>
      <xdr:row>7</xdr:row>
      <xdr:rowOff>183510</xdr:rowOff>
    </xdr:from>
    <xdr:to>
      <xdr:col>11</xdr:col>
      <xdr:colOff>448143</xdr:colOff>
      <xdr:row>27</xdr:row>
      <xdr:rowOff>9525</xdr:rowOff>
    </xdr:to>
    <xdr:sp macro="" textlink="">
      <xdr:nvSpPr>
        <xdr:cNvPr id="22" name="TextShape 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 txBox="1"/>
      </xdr:nvSpPr>
      <xdr:spPr>
        <a:xfrm>
          <a:off x="8305185" y="1583685"/>
          <a:ext cx="469395" cy="3750315"/>
        </a:xfrm>
        <a:prstGeom prst="rect">
          <a:avLst/>
        </a:prstGeom>
        <a:noFill/>
        <a:ln w="38160">
          <a:solidFill>
            <a:srgbClr val="006699"/>
          </a:solidFill>
          <a:round/>
        </a:ln>
      </xdr:spPr>
      <xdr:txBody>
        <a:bodyPr vert="vert" lIns="109080" tIns="64080" rIns="109080" bIns="64080">
          <a:scene3d>
            <a:camera prst="orthographicFront">
              <a:rot lat="0" lon="0" rev="0"/>
            </a:camera>
            <a:lightRig rig="threePt" dir="t"/>
          </a:scene3d>
        </a:bodyPr>
        <a:lstStyle/>
        <a:p>
          <a:pPr algn="ctr">
            <a:lnSpc>
              <a:spcPct val="100000"/>
            </a:lnSpc>
          </a:pPr>
          <a:r>
            <a:rPr lang="en-US" sz="1800" b="1" strike="noStrike" spc="-1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Microsoft YaHei"/>
            </a:rPr>
            <a:t>One cycle</a:t>
          </a:r>
          <a:endParaRPr lang="en-US" sz="1200" strike="noStrike" spc="-1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absolute">
    <xdr:from>
      <xdr:col>4</xdr:col>
      <xdr:colOff>253813</xdr:colOff>
      <xdr:row>19</xdr:row>
      <xdr:rowOff>63313</xdr:rowOff>
    </xdr:from>
    <xdr:to>
      <xdr:col>5</xdr:col>
      <xdr:colOff>709893</xdr:colOff>
      <xdr:row>19</xdr:row>
      <xdr:rowOff>69477</xdr:rowOff>
    </xdr:to>
    <xdr:cxnSp macro="">
      <xdr:nvCxnSpPr>
        <xdr:cNvPr id="33" name="Line 1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CxnSpPr/>
      </xdr:nvCxnSpPr>
      <xdr:spPr>
        <a:xfrm flipH="1" flipV="1">
          <a:off x="2930338" y="3804397"/>
          <a:ext cx="1225364" cy="6164"/>
        </a:xfrm>
        <a:prstGeom prst="straightConnector1">
          <a:avLst/>
        </a:prstGeom>
        <a:ln>
          <a:solidFill>
            <a:srgbClr val="000000"/>
          </a:solidFill>
          <a:tailEnd type="triangle" w="med" len="med"/>
        </a:ln>
      </xdr:spPr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469119</xdr:colOff>
      <xdr:row>9</xdr:row>
      <xdr:rowOff>13680</xdr:rowOff>
    </xdr:from>
    <xdr:to>
      <xdr:col>7</xdr:col>
      <xdr:colOff>408834</xdr:colOff>
      <xdr:row>11</xdr:row>
      <xdr:rowOff>90000</xdr:rowOff>
    </xdr:to>
    <xdr:sp macro="" textlink="">
      <xdr:nvSpPr>
        <xdr:cNvPr id="2" name="CustomShap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3151994" y="1799618"/>
          <a:ext cx="2416215" cy="473195"/>
        </a:xfrm>
        <a:prstGeom prst="rect">
          <a:avLst/>
        </a:prstGeom>
        <a:solidFill>
          <a:srgbClr val="666666"/>
        </a:solidFill>
        <a:ln>
          <a:solidFill>
            <a:srgbClr val="3465A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90000" tIns="45000" rIns="90000" bIns="45000" anchor="ctr"/>
        <a:lstStyle/>
        <a:p>
          <a:pPr algn="ctr">
            <a:lnSpc>
              <a:spcPct val="100000"/>
            </a:lnSpc>
          </a:pPr>
          <a:r>
            <a:rPr lang="en-US" sz="1800" b="1" strike="noStrike" spc="-1">
              <a:solidFill>
                <a:srgbClr val="FFFFFF"/>
              </a:solidFill>
              <a:uFill>
                <a:solidFill>
                  <a:srgbClr val="FFFFFF"/>
                </a:solidFill>
              </a:uFill>
              <a:latin typeface="Arial"/>
              <a:ea typeface="Microsoft YaHei"/>
            </a:rPr>
            <a:t>Deep power down</a:t>
          </a:r>
          <a:endParaRPr lang="en-US" sz="1200" strike="noStrike" spc="-1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absolute">
    <xdr:from>
      <xdr:col>4</xdr:col>
      <xdr:colOff>469119</xdr:colOff>
      <xdr:row>13</xdr:row>
      <xdr:rowOff>79560</xdr:rowOff>
    </xdr:from>
    <xdr:to>
      <xdr:col>7</xdr:col>
      <xdr:colOff>408834</xdr:colOff>
      <xdr:row>15</xdr:row>
      <xdr:rowOff>165405</xdr:rowOff>
    </xdr:to>
    <xdr:sp macro="" textlink="">
      <xdr:nvSpPr>
        <xdr:cNvPr id="3" name="CustomShape 1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3151994" y="2659248"/>
          <a:ext cx="2416215" cy="474782"/>
        </a:xfrm>
        <a:prstGeom prst="rect">
          <a:avLst/>
        </a:prstGeom>
        <a:solidFill>
          <a:srgbClr val="99FF66"/>
        </a:solidFill>
        <a:ln>
          <a:solidFill>
            <a:srgbClr val="3465A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90000" tIns="45000" rIns="90000" bIns="45000" anchor="ctr"/>
        <a:lstStyle/>
        <a:p>
          <a:pPr algn="ctr">
            <a:lnSpc>
              <a:spcPct val="100000"/>
            </a:lnSpc>
          </a:pPr>
          <a:r>
            <a:rPr lang="en-US" sz="1800" b="1" strike="noStrike" spc="-1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Microsoft YaHei"/>
            </a:rPr>
            <a:t>Active</a:t>
          </a:r>
          <a:endParaRPr lang="en-US" sz="1200" strike="noStrike" spc="-1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absolute">
    <xdr:from>
      <xdr:col>5</xdr:col>
      <xdr:colOff>986483</xdr:colOff>
      <xdr:row>11</xdr:row>
      <xdr:rowOff>90000</xdr:rowOff>
    </xdr:from>
    <xdr:to>
      <xdr:col>5</xdr:col>
      <xdr:colOff>986483</xdr:colOff>
      <xdr:row>13</xdr:row>
      <xdr:rowOff>79560</xdr:rowOff>
    </xdr:to>
    <xdr:cxnSp macro="">
      <xdr:nvCxnSpPr>
        <xdr:cNvPr id="6" name="Line 1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CxnSpPr/>
      </xdr:nvCxnSpPr>
      <xdr:spPr>
        <a:xfrm>
          <a:off x="4280546" y="2272813"/>
          <a:ext cx="0" cy="386435"/>
        </a:xfrm>
        <a:prstGeom prst="bentConnector3">
          <a:avLst/>
        </a:prstGeom>
        <a:ln>
          <a:solidFill>
            <a:srgbClr val="000000"/>
          </a:solidFill>
          <a:tailEnd type="triangle" w="med" len="med"/>
        </a:ln>
      </xdr:spPr>
    </xdr:cxnSp>
    <xdr:clientData/>
  </xdr:twoCellAnchor>
  <xdr:twoCellAnchor editAs="absolute">
    <xdr:from>
      <xdr:col>4</xdr:col>
      <xdr:colOff>469119</xdr:colOff>
      <xdr:row>10</xdr:row>
      <xdr:rowOff>51842</xdr:rowOff>
    </xdr:from>
    <xdr:to>
      <xdr:col>4</xdr:col>
      <xdr:colOff>481819</xdr:colOff>
      <xdr:row>14</xdr:row>
      <xdr:rowOff>126452</xdr:rowOff>
    </xdr:to>
    <xdr:cxnSp macro="">
      <xdr:nvCxnSpPr>
        <xdr:cNvPr id="9" name="Line 1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CxnSpPr>
          <a:stCxn id="3" idx="1"/>
          <a:endCxn id="2" idx="1"/>
        </xdr:cNvCxnSpPr>
      </xdr:nvCxnSpPr>
      <xdr:spPr>
        <a:xfrm rot="10800000">
          <a:off x="3151994" y="2036217"/>
          <a:ext cx="12700" cy="860423"/>
        </a:xfrm>
        <a:prstGeom prst="bentConnector3">
          <a:avLst>
            <a:gd name="adj1" fmla="val 1800000"/>
          </a:avLst>
        </a:prstGeom>
        <a:ln>
          <a:solidFill>
            <a:srgbClr val="000000"/>
          </a:solidFill>
          <a:tailEnd type="triangle" w="med" len="med"/>
        </a:ln>
      </xdr:spPr>
    </xdr:cxnSp>
    <xdr:clientData/>
  </xdr:twoCellAnchor>
  <xdr:twoCellAnchor editAs="absolute">
    <xdr:from>
      <xdr:col>4</xdr:col>
      <xdr:colOff>469119</xdr:colOff>
      <xdr:row>0</xdr:row>
      <xdr:rowOff>0</xdr:rowOff>
    </xdr:from>
    <xdr:to>
      <xdr:col>7</xdr:col>
      <xdr:colOff>408834</xdr:colOff>
      <xdr:row>2</xdr:row>
      <xdr:rowOff>76320</xdr:rowOff>
    </xdr:to>
    <xdr:sp macro="" textlink="">
      <xdr:nvSpPr>
        <xdr:cNvPr id="10" name="CustomShape 1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/>
      </xdr:nvSpPr>
      <xdr:spPr>
        <a:xfrm>
          <a:off x="3151994" y="0"/>
          <a:ext cx="2416215" cy="473195"/>
        </a:xfrm>
        <a:prstGeom prst="rect">
          <a:avLst/>
        </a:prstGeom>
        <a:solidFill>
          <a:srgbClr val="000000"/>
        </a:solidFill>
        <a:ln>
          <a:solidFill>
            <a:srgbClr val="3465A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90000" tIns="45000" rIns="90000" bIns="45000" anchor="ctr"/>
        <a:lstStyle/>
        <a:p>
          <a:pPr algn="ctr">
            <a:lnSpc>
              <a:spcPct val="100000"/>
            </a:lnSpc>
          </a:pPr>
          <a:r>
            <a:rPr lang="en-US" sz="1800" b="1" strike="noStrike" spc="-1">
              <a:solidFill>
                <a:schemeClr val="bg1"/>
              </a:solidFill>
              <a:uFill>
                <a:solidFill>
                  <a:srgbClr val="FFFFFF"/>
                </a:solidFill>
              </a:uFill>
              <a:latin typeface="Arial"/>
              <a:ea typeface="Microsoft YaHei"/>
            </a:rPr>
            <a:t>Battery disconnected</a:t>
          </a:r>
          <a:endParaRPr lang="en-US" sz="1200" strike="noStrike" spc="-1">
            <a:solidFill>
              <a:schemeClr val="bg1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absolute">
    <xdr:from>
      <xdr:col>5</xdr:col>
      <xdr:colOff>986483</xdr:colOff>
      <xdr:row>2</xdr:row>
      <xdr:rowOff>76320</xdr:rowOff>
    </xdr:from>
    <xdr:to>
      <xdr:col>5</xdr:col>
      <xdr:colOff>986483</xdr:colOff>
      <xdr:row>4</xdr:row>
      <xdr:rowOff>66240</xdr:rowOff>
    </xdr:to>
    <xdr:cxnSp macro="">
      <xdr:nvCxnSpPr>
        <xdr:cNvPr id="11" name="Line 1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CxnSpPr/>
      </xdr:nvCxnSpPr>
      <xdr:spPr>
        <a:xfrm>
          <a:off x="4280546" y="473195"/>
          <a:ext cx="0" cy="386795"/>
        </a:xfrm>
        <a:prstGeom prst="bentConnector3">
          <a:avLst/>
        </a:prstGeom>
        <a:ln>
          <a:solidFill>
            <a:srgbClr val="000000"/>
          </a:solidFill>
          <a:tailEnd type="triangle" w="med" len="med"/>
        </a:ln>
      </xdr:spPr>
    </xdr:cxnSp>
    <xdr:clientData/>
  </xdr:twoCellAnchor>
  <xdr:twoCellAnchor editAs="absolute">
    <xdr:from>
      <xdr:col>4</xdr:col>
      <xdr:colOff>469119</xdr:colOff>
      <xdr:row>4</xdr:row>
      <xdr:rowOff>66240</xdr:rowOff>
    </xdr:from>
    <xdr:to>
      <xdr:col>7</xdr:col>
      <xdr:colOff>408834</xdr:colOff>
      <xdr:row>6</xdr:row>
      <xdr:rowOff>142200</xdr:rowOff>
    </xdr:to>
    <xdr:sp macro="" textlink="">
      <xdr:nvSpPr>
        <xdr:cNvPr id="12" name="CustomShape 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>
        <a:xfrm>
          <a:off x="3151994" y="859990"/>
          <a:ext cx="2416215" cy="472835"/>
        </a:xfrm>
        <a:prstGeom prst="rect">
          <a:avLst/>
        </a:prstGeom>
        <a:solidFill>
          <a:srgbClr val="99FF66"/>
        </a:solidFill>
        <a:ln>
          <a:solidFill>
            <a:srgbClr val="3465A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90000" tIns="45000" rIns="90000" bIns="45000" anchor="ctr"/>
        <a:lstStyle/>
        <a:p>
          <a:pPr algn="ctr">
            <a:lnSpc>
              <a:spcPct val="100000"/>
            </a:lnSpc>
          </a:pPr>
          <a:r>
            <a:rPr lang="en-US" sz="1800" b="1" strike="noStrike" spc="-1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Microsoft YaHei"/>
            </a:rPr>
            <a:t>Active</a:t>
          </a:r>
          <a:endParaRPr lang="en-US" sz="1200" strike="noStrike" spc="-1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absolute">
    <xdr:from>
      <xdr:col>5</xdr:col>
      <xdr:colOff>986483</xdr:colOff>
      <xdr:row>6</xdr:row>
      <xdr:rowOff>142200</xdr:rowOff>
    </xdr:from>
    <xdr:to>
      <xdr:col>5</xdr:col>
      <xdr:colOff>986483</xdr:colOff>
      <xdr:row>9</xdr:row>
      <xdr:rowOff>13680</xdr:rowOff>
    </xdr:to>
    <xdr:cxnSp macro="">
      <xdr:nvCxnSpPr>
        <xdr:cNvPr id="13" name="Line 1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CxnSpPr/>
      </xdr:nvCxnSpPr>
      <xdr:spPr>
        <a:xfrm>
          <a:off x="4280546" y="1332825"/>
          <a:ext cx="0" cy="466793"/>
        </a:xfrm>
        <a:prstGeom prst="bentConnector3">
          <a:avLst/>
        </a:prstGeom>
        <a:ln>
          <a:solidFill>
            <a:srgbClr val="000000"/>
          </a:solidFill>
          <a:tailEnd type="triangle" w="med" len="med"/>
        </a:ln>
      </xdr:spPr>
    </xdr:cxnSp>
    <xdr:clientData/>
  </xdr:twoCellAnchor>
  <xdr:twoCellAnchor editAs="absolute">
    <xdr:from>
      <xdr:col>7</xdr:col>
      <xdr:colOff>456714</xdr:colOff>
      <xdr:row>0</xdr:row>
      <xdr:rowOff>0</xdr:rowOff>
    </xdr:from>
    <xdr:to>
      <xdr:col>11</xdr:col>
      <xdr:colOff>105717</xdr:colOff>
      <xdr:row>2</xdr:row>
      <xdr:rowOff>85725</xdr:rowOff>
    </xdr:to>
    <xdr:sp macro="" textlink="">
      <xdr:nvSpPr>
        <xdr:cNvPr id="14" name="TextShape 1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 txBox="1"/>
      </xdr:nvSpPr>
      <xdr:spPr>
        <a:xfrm>
          <a:off x="5616089" y="0"/>
          <a:ext cx="2665253" cy="482600"/>
        </a:xfrm>
        <a:prstGeom prst="rect">
          <a:avLst/>
        </a:prstGeom>
        <a:noFill/>
        <a:ln>
          <a:noFill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400" strike="noStrike" spc="-1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Microsoft YaHei"/>
            </a:rPr>
            <a:t>Shelf life. Charge loss due to</a:t>
          </a:r>
          <a:r>
            <a:rPr lang="en-US" sz="1400" strike="noStrike" spc="-1" baseline="0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Microsoft YaHei"/>
            </a:rPr>
            <a:t> </a:t>
          </a:r>
          <a:r>
            <a:rPr lang="en-US" sz="1400" strike="noStrike" spc="-1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Microsoft YaHei"/>
            </a:rPr>
            <a:t>connection circuitry.</a:t>
          </a:r>
          <a:endParaRPr lang="en-US" sz="1200" strike="noStrike" spc="-1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absolute">
    <xdr:from>
      <xdr:col>7</xdr:col>
      <xdr:colOff>456714</xdr:colOff>
      <xdr:row>4</xdr:row>
      <xdr:rowOff>67680</xdr:rowOff>
    </xdr:from>
    <xdr:to>
      <xdr:col>11</xdr:col>
      <xdr:colOff>105717</xdr:colOff>
      <xdr:row>6</xdr:row>
      <xdr:rowOff>142875</xdr:rowOff>
    </xdr:to>
    <xdr:sp macro="" textlink="">
      <xdr:nvSpPr>
        <xdr:cNvPr id="15" name="TextShape 1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 txBox="1"/>
      </xdr:nvSpPr>
      <xdr:spPr>
        <a:xfrm>
          <a:off x="5616089" y="861430"/>
          <a:ext cx="2665253" cy="472070"/>
        </a:xfrm>
        <a:prstGeom prst="rect">
          <a:avLst/>
        </a:prstGeom>
        <a:noFill/>
        <a:ln>
          <a:noFill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400" strike="noStrike" spc="-1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Microsoft YaHei"/>
            </a:rPr>
            <a:t>Configure the NHS IC and start the monitoring tasks.</a:t>
          </a:r>
          <a:endParaRPr lang="en-US" sz="1200" strike="noStrike" spc="-1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absolute">
    <xdr:from>
      <xdr:col>7</xdr:col>
      <xdr:colOff>456714</xdr:colOff>
      <xdr:row>8</xdr:row>
      <xdr:rowOff>170835</xdr:rowOff>
    </xdr:from>
    <xdr:to>
      <xdr:col>10</xdr:col>
      <xdr:colOff>411172</xdr:colOff>
      <xdr:row>13</xdr:row>
      <xdr:rowOff>66675</xdr:rowOff>
    </xdr:to>
    <xdr:sp macro="" textlink="">
      <xdr:nvSpPr>
        <xdr:cNvPr id="16" name="TextShape 1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 txBox="1"/>
      </xdr:nvSpPr>
      <xdr:spPr>
        <a:xfrm>
          <a:off x="5616089" y="1758335"/>
          <a:ext cx="2557958" cy="888028"/>
        </a:xfrm>
        <a:prstGeom prst="rect">
          <a:avLst/>
        </a:prstGeom>
        <a:noFill/>
        <a:ln>
          <a:noFill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400" strike="noStrike" spc="-1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Microsoft YaHei"/>
            </a:rPr>
            <a:t>Default state. Wait for an NFC tagreader </a:t>
          </a:r>
          <a:r>
            <a:rPr lang="en-US" sz="1200" strike="noStrike" spc="-1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Microsoft YaHei"/>
            </a:rPr>
            <a:t>(not considered in this state diagram)</a:t>
          </a:r>
          <a:r>
            <a:rPr lang="en-US" sz="1400" strike="noStrike" spc="-1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Microsoft YaHei"/>
            </a:rPr>
            <a:t> or until the timer expires.</a:t>
          </a:r>
          <a:endParaRPr lang="en-US" sz="1200" strike="noStrike" spc="-1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absolute">
    <xdr:from>
      <xdr:col>7</xdr:col>
      <xdr:colOff>456714</xdr:colOff>
      <xdr:row>13</xdr:row>
      <xdr:rowOff>73081</xdr:rowOff>
    </xdr:from>
    <xdr:to>
      <xdr:col>10</xdr:col>
      <xdr:colOff>411172</xdr:colOff>
      <xdr:row>19</xdr:row>
      <xdr:rowOff>19051</xdr:rowOff>
    </xdr:to>
    <xdr:sp macro="" textlink="">
      <xdr:nvSpPr>
        <xdr:cNvPr id="17" name="TextShape 1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 txBox="1"/>
      </xdr:nvSpPr>
      <xdr:spPr>
        <a:xfrm>
          <a:off x="5616089" y="2652769"/>
          <a:ext cx="2557958" cy="1104845"/>
        </a:xfrm>
        <a:prstGeom prst="rect">
          <a:avLst/>
        </a:prstGeom>
        <a:noFill/>
        <a:ln>
          <a:noFill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400" strike="noStrike" spc="-1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Microsoft YaHei"/>
            </a:rPr>
            <a:t>- Reconfigure timer.</a:t>
          </a:r>
          <a:endParaRPr lang="en-US" sz="1200" strike="noStrike" spc="-1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400" strike="noStrike" spc="-1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Microsoft YaHei"/>
            </a:rPr>
            <a:t>- Sense pill intakes.</a:t>
          </a:r>
          <a:endParaRPr lang="en-US" sz="1200" strike="noStrike" spc="-1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400" strike="noStrike" spc="-1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Microsoft YaHei"/>
            </a:rPr>
            <a:t>- Store data in EEPROM.</a:t>
          </a:r>
          <a:endParaRPr lang="en-US" sz="1200" strike="noStrike" spc="-1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ct val="100000"/>
            </a:lnSpc>
          </a:pPr>
          <a:endParaRPr lang="en-US" sz="1200" strike="noStrike" spc="-1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absolute">
    <xdr:from>
      <xdr:col>4</xdr:col>
      <xdr:colOff>109101</xdr:colOff>
      <xdr:row>7</xdr:row>
      <xdr:rowOff>182160</xdr:rowOff>
    </xdr:from>
    <xdr:to>
      <xdr:col>11</xdr:col>
      <xdr:colOff>438894</xdr:colOff>
      <xdr:row>17</xdr:row>
      <xdr:rowOff>174625</xdr:rowOff>
    </xdr:to>
    <xdr:sp macro="" textlink="">
      <xdr:nvSpPr>
        <xdr:cNvPr id="20" name="CustomShape 1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/>
      </xdr:nvSpPr>
      <xdr:spPr>
        <a:xfrm>
          <a:off x="2791976" y="1571223"/>
          <a:ext cx="5822543" cy="1953027"/>
        </a:xfrm>
        <a:prstGeom prst="rect">
          <a:avLst/>
        </a:prstGeom>
        <a:noFill/>
        <a:ln w="38160">
          <a:solidFill>
            <a:srgbClr val="3465A4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10</xdr:col>
      <xdr:colOff>391507</xdr:colOff>
      <xdr:row>7</xdr:row>
      <xdr:rowOff>183510</xdr:rowOff>
    </xdr:from>
    <xdr:to>
      <xdr:col>11</xdr:col>
      <xdr:colOff>448152</xdr:colOff>
      <xdr:row>17</xdr:row>
      <xdr:rowOff>174625</xdr:rowOff>
    </xdr:to>
    <xdr:sp macro="" textlink="">
      <xdr:nvSpPr>
        <xdr:cNvPr id="21" name="TextShape 1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 txBox="1"/>
      </xdr:nvSpPr>
      <xdr:spPr>
        <a:xfrm>
          <a:off x="8154382" y="1572573"/>
          <a:ext cx="469395" cy="1951677"/>
        </a:xfrm>
        <a:prstGeom prst="rect">
          <a:avLst/>
        </a:prstGeom>
        <a:noFill/>
        <a:ln w="38160">
          <a:solidFill>
            <a:srgbClr val="006699"/>
          </a:solidFill>
          <a:round/>
        </a:ln>
      </xdr:spPr>
      <xdr:txBody>
        <a:bodyPr vert="vert" lIns="109080" tIns="64080" rIns="109080" bIns="64080">
          <a:scene3d>
            <a:camera prst="orthographicFront">
              <a:rot lat="0" lon="0" rev="0"/>
            </a:camera>
            <a:lightRig rig="threePt" dir="t"/>
          </a:scene3d>
        </a:bodyPr>
        <a:lstStyle/>
        <a:p>
          <a:pPr algn="ctr">
            <a:lnSpc>
              <a:spcPct val="100000"/>
            </a:lnSpc>
          </a:pPr>
          <a:r>
            <a:rPr lang="en-US" sz="1800" b="1" strike="noStrike" spc="-1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Microsoft YaHei"/>
            </a:rPr>
            <a:t>One cycle</a:t>
          </a:r>
          <a:endParaRPr lang="en-US" sz="1200" strike="noStrike" spc="-1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Glossy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satMod val="180000"/>
              </a:schemeClr>
            </a:gs>
            <a:gs pos="65000">
              <a:schemeClr val="phClr">
                <a:tint val="32000"/>
                <a:satMod val="250000"/>
              </a:schemeClr>
            </a:gs>
            <a:gs pos="100000">
              <a:schemeClr val="phClr">
                <a:tint val="23000"/>
                <a:satMod val="300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shade val="15000"/>
                <a:satMod val="180000"/>
              </a:schemeClr>
            </a:gs>
            <a:gs pos="50000">
              <a:schemeClr val="phClr">
                <a:shade val="45000"/>
                <a:satMod val="170000"/>
              </a:schemeClr>
            </a:gs>
            <a:gs pos="70000">
              <a:schemeClr val="phClr">
                <a:tint val="99000"/>
                <a:shade val="65000"/>
                <a:satMod val="155000"/>
              </a:schemeClr>
            </a:gs>
            <a:gs pos="100000">
              <a:schemeClr val="phClr">
                <a:tint val="95500"/>
                <a:shade val="100000"/>
                <a:satMod val="155000"/>
              </a:schemeClr>
            </a:gs>
          </a:gsLst>
          <a:lin ang="16200000" scaled="0"/>
        </a:gradFill>
      </a:fillStyleLst>
      <a:lnStyleLst>
        <a:ln w="12700" cap="flat" cmpd="sng" algn="ctr">
          <a:solidFill>
            <a:schemeClr val="phClr">
              <a:tint val="95000"/>
              <a:shade val="95000"/>
              <a:satMod val="120000"/>
            </a:schemeClr>
          </a:solidFill>
          <a:prstDash val="solid"/>
        </a:ln>
        <a:ln w="55000" cap="flat" cmpd="thickThin" algn="ctr">
          <a:solidFill>
            <a:schemeClr val="phClr">
              <a:tint val="90000"/>
              <a:satMod val="130000"/>
            </a:schemeClr>
          </a:solidFill>
          <a:prstDash val="solid"/>
        </a:ln>
        <a:ln w="50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381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63500" dist="38100" dir="5400000" rotWithShape="0">
              <a:srgbClr val="000000">
                <a:alpha val="45000"/>
              </a:srgbClr>
            </a:outerShdw>
          </a:effectLst>
          <a:scene3d>
            <a:camera prst="orthographicFront">
              <a:rot lat="0" lon="0" rev="0"/>
            </a:camera>
            <a:lightRig rig="glow" dir="t">
              <a:rot lat="0" lon="0" rev="6360000"/>
            </a:lightRig>
          </a:scene3d>
          <a:sp3d contourW="1000" prstMaterial="flat">
            <a:bevelT w="95250" h="101600"/>
            <a:contourClr>
              <a:schemeClr val="phClr">
                <a:satMod val="30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F34"/>
  <sheetViews>
    <sheetView showGridLines="0" tabSelected="1" zoomScale="120" zoomScaleNormal="120" workbookViewId="0">
      <selection sqref="A1:D8"/>
    </sheetView>
  </sheetViews>
  <sheetFormatPr defaultRowHeight="15.75" x14ac:dyDescent="0.25"/>
  <cols>
    <col min="1" max="1" width="11.140625" style="1" customWidth="1"/>
    <col min="2" max="2" width="8.42578125" style="2" bestFit="1" customWidth="1"/>
    <col min="3" max="3" width="9.42578125" style="3" customWidth="1"/>
    <col min="4" max="4" width="11.140625" style="4"/>
    <col min="5" max="5" width="11.5703125" style="6"/>
    <col min="6" max="6" width="22.85546875" style="6" bestFit="1" customWidth="1"/>
    <col min="7" max="7" width="5.140625" style="6" bestFit="1" customWidth="1"/>
    <col min="8" max="8" width="8.28515625" style="6" customWidth="1"/>
    <col min="9" max="9" width="25.5703125" style="6" bestFit="1" customWidth="1"/>
    <col min="10" max="10" width="5.140625" style="6" bestFit="1" customWidth="1"/>
    <col min="11" max="11" width="6.140625" style="6" bestFit="1" customWidth="1"/>
    <col min="12" max="12" width="8.85546875" style="6" customWidth="1"/>
    <col min="13" max="994" width="11.5703125" style="6"/>
    <col min="995" max="1013" width="11.5703125"/>
  </cols>
  <sheetData>
    <row r="1" spans="1:994" ht="15.75" customHeight="1" x14ac:dyDescent="0.2">
      <c r="A1" s="52" t="s">
        <v>82</v>
      </c>
      <c r="B1" s="52"/>
      <c r="C1" s="52"/>
      <c r="D1" s="52"/>
    </row>
    <row r="2" spans="1:994" ht="15.75" customHeight="1" x14ac:dyDescent="0.2">
      <c r="A2" s="52"/>
      <c r="B2" s="52"/>
      <c r="C2" s="52"/>
      <c r="D2" s="52"/>
    </row>
    <row r="3" spans="1:994" ht="15.75" customHeight="1" x14ac:dyDescent="0.2">
      <c r="A3" s="52"/>
      <c r="B3" s="52"/>
      <c r="C3" s="52"/>
      <c r="D3" s="52"/>
    </row>
    <row r="4" spans="1:994" ht="15.75" customHeight="1" x14ac:dyDescent="0.2">
      <c r="A4" s="52"/>
      <c r="B4" s="52"/>
      <c r="C4" s="52"/>
      <c r="D4" s="52"/>
    </row>
    <row r="5" spans="1:994" ht="15.75" customHeight="1" x14ac:dyDescent="0.2">
      <c r="A5" s="52"/>
      <c r="B5" s="52"/>
      <c r="C5" s="52"/>
      <c r="D5" s="52"/>
      <c r="E5" s="22"/>
    </row>
    <row r="6" spans="1:994" ht="15.75" customHeight="1" x14ac:dyDescent="0.2">
      <c r="A6" s="52"/>
      <c r="B6" s="52"/>
      <c r="C6" s="52"/>
      <c r="D6" s="52"/>
      <c r="E6" s="22"/>
    </row>
    <row r="7" spans="1:994" ht="15.75" customHeight="1" x14ac:dyDescent="0.2">
      <c r="A7" s="52"/>
      <c r="B7" s="52"/>
      <c r="C7" s="52"/>
      <c r="D7" s="52"/>
    </row>
    <row r="8" spans="1:994" ht="15.75" customHeight="1" x14ac:dyDescent="0.2">
      <c r="A8" s="52"/>
      <c r="B8" s="52"/>
      <c r="C8" s="52"/>
      <c r="D8" s="52"/>
    </row>
    <row r="9" spans="1:994" x14ac:dyDescent="0.2">
      <c r="A9" s="58" t="s">
        <v>0</v>
      </c>
      <c r="B9" s="58"/>
      <c r="C9" s="58"/>
      <c r="D9" s="58"/>
      <c r="E9" s="22"/>
    </row>
    <row r="10" spans="1:994" x14ac:dyDescent="0.25">
      <c r="A10" s="36">
        <v>3</v>
      </c>
      <c r="B10" s="36" t="s">
        <v>62</v>
      </c>
      <c r="C10" s="7">
        <f>leak * 0.000001 * A10 * IF(B10="days", 1, IF(B10="weeks", 7, IF(B10="months", 365.2425/12, 365.2425))) * 24</f>
        <v>6.5743649999999987E-2</v>
      </c>
      <c r="D10" s="28" t="s">
        <v>1</v>
      </c>
      <c r="E10" s="22"/>
    </row>
    <row r="11" spans="1:994" x14ac:dyDescent="0.25">
      <c r="A11" s="36">
        <v>2</v>
      </c>
      <c r="B11" s="36" t="s">
        <v>66</v>
      </c>
      <c r="C11" s="7">
        <f>leak * 0.000001 * A11 * IF(B11="days", 1, IF(B11="weeks", 7, IF(B11="months", 365.2425/12, 365.2425))) * 24</f>
        <v>0.52594919999999989</v>
      </c>
      <c r="D11" s="28" t="s">
        <v>1</v>
      </c>
      <c r="E11" s="29"/>
    </row>
    <row r="12" spans="1:994" ht="15.75" customHeight="1" x14ac:dyDescent="0.2">
      <c r="A12" s="56"/>
      <c r="B12" s="56"/>
      <c r="C12" s="56"/>
      <c r="D12" s="56"/>
      <c r="ALC12"/>
      <c r="ALD12"/>
      <c r="ALE12"/>
      <c r="ALF12"/>
    </row>
    <row r="13" spans="1:994" ht="15.75" customHeight="1" x14ac:dyDescent="0.2">
      <c r="A13" s="58" t="s">
        <v>2</v>
      </c>
      <c r="B13" s="58"/>
      <c r="C13" s="58"/>
      <c r="D13" s="58"/>
      <c r="E13"/>
    </row>
    <row r="14" spans="1:994" ht="15" customHeight="1" x14ac:dyDescent="0.25">
      <c r="A14" s="36">
        <v>20</v>
      </c>
      <c r="B14" s="36" t="s">
        <v>67</v>
      </c>
      <c r="C14" s="8">
        <f>tlogger_current_day * A14 * IF(B14="days", 1, IF(B14="weeks", 7, IF(B14="months", 365.2425/12, 365.2425))) / 1000</f>
        <v>10.168839622843295</v>
      </c>
      <c r="D14" s="21" t="s">
        <v>1</v>
      </c>
      <c r="E14"/>
    </row>
    <row r="15" spans="1:994" ht="15.75" customHeight="1" x14ac:dyDescent="0.25">
      <c r="A15" s="36">
        <v>6</v>
      </c>
      <c r="B15" s="36" t="s">
        <v>62</v>
      </c>
      <c r="C15" s="8">
        <f>tlogger_current_day * A15 * IF(B15="days", 1, IF(B15="weeks", 7, IF(B15="months", 365.2425/12, 365.2425))) / 1000</f>
        <v>13.264615735522653</v>
      </c>
      <c r="D15" s="21" t="s">
        <v>1</v>
      </c>
      <c r="E15"/>
    </row>
    <row r="16" spans="1:994" ht="15" customHeight="1" x14ac:dyDescent="0.25">
      <c r="A16" s="36">
        <v>12</v>
      </c>
      <c r="B16" s="36" t="s">
        <v>62</v>
      </c>
      <c r="C16" s="8">
        <f>tlogger_current_day * A16 * IF(B16="days", 1, IF(B16="weeks", 7, IF(B16="months", 365.2425/12, 365.2425))) / 1000</f>
        <v>26.529231471045307</v>
      </c>
      <c r="D16" s="28" t="s">
        <v>1</v>
      </c>
      <c r="E16"/>
    </row>
    <row r="17" spans="1:994" ht="15" customHeight="1" x14ac:dyDescent="0.2">
      <c r="A17" s="62" t="s">
        <v>68</v>
      </c>
      <c r="B17" s="62"/>
      <c r="C17" s="62"/>
      <c r="D17" s="62"/>
      <c r="E17"/>
    </row>
    <row r="18" spans="1:994" ht="15.75" customHeight="1" x14ac:dyDescent="0.2">
      <c r="A18" s="53"/>
      <c r="B18" s="53"/>
      <c r="C18" s="53"/>
      <c r="D18" s="53"/>
      <c r="E18"/>
    </row>
    <row r="19" spans="1:994" ht="15" customHeight="1" x14ac:dyDescent="0.2">
      <c r="A19" s="59" t="s">
        <v>58</v>
      </c>
      <c r="B19" s="59"/>
      <c r="C19" s="59"/>
      <c r="D19" s="59"/>
    </row>
    <row r="20" spans="1:994" ht="15" customHeight="1" x14ac:dyDescent="0.2">
      <c r="A20" s="60"/>
      <c r="B20" s="60"/>
      <c r="C20" s="60"/>
      <c r="D20" s="60"/>
      <c r="E20" s="22"/>
    </row>
    <row r="21" spans="1:994" ht="15" customHeight="1" x14ac:dyDescent="0.2">
      <c r="A21" s="60"/>
      <c r="B21" s="60"/>
      <c r="C21" s="60"/>
      <c r="D21" s="60"/>
    </row>
    <row r="22" spans="1:994" ht="15.75" customHeight="1" x14ac:dyDescent="0.2">
      <c r="A22" s="61"/>
      <c r="B22" s="61"/>
      <c r="C22" s="61"/>
      <c r="D22" s="61"/>
    </row>
    <row r="23" spans="1:994" ht="15.75" customHeight="1" x14ac:dyDescent="0.2">
      <c r="A23" s="54"/>
      <c r="B23" s="54"/>
      <c r="C23" s="54"/>
      <c r="D23" s="54"/>
    </row>
    <row r="24" spans="1:994" ht="15" x14ac:dyDescent="0.2">
      <c r="A24" s="59" t="s">
        <v>61</v>
      </c>
      <c r="B24" s="59"/>
      <c r="C24" s="59"/>
      <c r="D24" s="59"/>
    </row>
    <row r="25" spans="1:994" ht="15" x14ac:dyDescent="0.2">
      <c r="A25" s="60"/>
      <c r="B25" s="60"/>
      <c r="C25" s="60"/>
      <c r="D25" s="60"/>
    </row>
    <row r="26" spans="1:994" ht="15" customHeight="1" x14ac:dyDescent="0.2">
      <c r="A26" s="60"/>
      <c r="B26" s="60"/>
      <c r="C26" s="60"/>
      <c r="D26" s="60"/>
    </row>
    <row r="27" spans="1:994" ht="15" customHeight="1" x14ac:dyDescent="0.2">
      <c r="A27" s="61"/>
      <c r="B27" s="61"/>
      <c r="C27" s="61"/>
      <c r="D27" s="61"/>
    </row>
    <row r="28" spans="1:994" ht="15" customHeight="1" x14ac:dyDescent="0.2">
      <c r="A28" s="55"/>
      <c r="B28" s="55"/>
      <c r="C28" s="55"/>
      <c r="D28" s="55"/>
    </row>
    <row r="29" spans="1:994" ht="15.75" customHeight="1" x14ac:dyDescent="0.25">
      <c r="E29" s="27"/>
      <c r="F29" s="57" t="s">
        <v>3</v>
      </c>
      <c r="G29" s="57"/>
      <c r="H29" s="57"/>
      <c r="I29" s="57"/>
      <c r="J29" s="57"/>
      <c r="K29" s="57"/>
      <c r="ALF29"/>
    </row>
    <row r="30" spans="1:994" x14ac:dyDescent="0.25">
      <c r="F30" s="9" t="s">
        <v>4</v>
      </c>
      <c r="G30" s="37">
        <v>15</v>
      </c>
      <c r="H30" s="42" t="s">
        <v>5</v>
      </c>
      <c r="I30" s="34" t="s">
        <v>6</v>
      </c>
      <c r="J30" s="38">
        <v>3</v>
      </c>
      <c r="K30" s="35" t="s">
        <v>7</v>
      </c>
      <c r="ALF30"/>
    </row>
    <row r="31" spans="1:994" ht="15" customHeight="1" x14ac:dyDescent="0.25">
      <c r="F31" s="9" t="s">
        <v>8</v>
      </c>
      <c r="G31" s="37">
        <v>30</v>
      </c>
      <c r="H31" s="35" t="s">
        <v>9</v>
      </c>
      <c r="I31" s="34" t="s">
        <v>65</v>
      </c>
      <c r="J31" s="37">
        <v>0.5</v>
      </c>
      <c r="K31" s="35" t="s">
        <v>42</v>
      </c>
      <c r="ALF31"/>
    </row>
    <row r="32" spans="1:994" x14ac:dyDescent="0.25">
      <c r="F32" s="9" t="s">
        <v>64</v>
      </c>
      <c r="G32" s="37">
        <v>744</v>
      </c>
      <c r="H32" s="35" t="s">
        <v>63</v>
      </c>
      <c r="I32" s="34" t="s">
        <v>10</v>
      </c>
      <c r="J32" s="37">
        <v>12</v>
      </c>
      <c r="K32" s="35" t="s">
        <v>11</v>
      </c>
      <c r="ALF32"/>
    </row>
    <row r="33" spans="5:994" x14ac:dyDescent="0.25">
      <c r="E33" s="27"/>
      <c r="F33" s="27"/>
      <c r="G33" s="27"/>
      <c r="H33" s="27"/>
      <c r="I33" s="27"/>
      <c r="ALF33"/>
    </row>
    <row r="34" spans="5:994" x14ac:dyDescent="0.25">
      <c r="E34" s="27"/>
      <c r="F34" s="27"/>
      <c r="G34" s="27"/>
      <c r="H34" s="27"/>
      <c r="I34" s="27"/>
    </row>
  </sheetData>
  <sheetProtection sheet="1" objects="1" scenarios="1"/>
  <mergeCells count="11">
    <mergeCell ref="F29:K29"/>
    <mergeCell ref="A9:D9"/>
    <mergeCell ref="A13:D13"/>
    <mergeCell ref="A19:D22"/>
    <mergeCell ref="A24:D27"/>
    <mergeCell ref="A17:D17"/>
    <mergeCell ref="A1:D8"/>
    <mergeCell ref="A18:D18"/>
    <mergeCell ref="A23:D23"/>
    <mergeCell ref="A28:D28"/>
    <mergeCell ref="A12:D12"/>
  </mergeCells>
  <dataValidations count="11">
    <dataValidation type="whole" operator="greaterThan" allowBlank="1" showInputMessage="1" showErrorMessage="1" errorTitle="Measurement interval - invalid value" error="Please enter an integer greater than 0." promptTitle="Measurement interval" prompt="Define the length of one full cycle. Time spent in Deep power down equals this value minus the total Active time." sqref="G30" xr:uid="{00000000-0002-0000-0000-000000000000}">
      <formula1>0</formula1>
    </dataValidation>
    <dataValidation type="list" operator="equal" allowBlank="1" showInputMessage="1" showErrorMessage="1" errorTitle="Temperature resolution - invalid value" error="Please enter a value between 7 and 12, or use the dropdown to select a resolution." promptTitle="Temperature resolution" prompt="Select a value from the drop down list. The bit resolution with which the measurement is taken has an impact on the temperature conversion duration." sqref="J32" xr:uid="{00000000-0002-0000-0000-000001000000}">
      <formula1>"7,8,9,10,11,12"</formula1>
    </dataValidation>
    <dataValidation type="decimal" operator="greaterThanOrEqual" allowBlank="1" showInputMessage="1" showErrorMessage="1" errorTitle="Battery voltage - invalid value" error="The NHS IC requires a minimum supplied voltage of 1.72 V." promptTitle="Battery voltage" prompt="The stable voltage level during the flat part of the discharge curve._x000a_This value is used to determine the discharge while in deep power down." sqref="J30" xr:uid="{00000000-0002-0000-0000-000002000000}">
      <formula1>1.72</formula1>
      <formula2>0</formula2>
    </dataValidation>
    <dataValidation type="whole" operator="greaterThan" allowBlank="1" showInputMessage="1" showErrorMessage="1" errorTitle="Active time - invalid value" error="Please enter a sensible value greater than 5 milliseconds." promptTitle="Active time" prompt="The time the NHS is active in one cycle, in milliseconds._x000a_This number is augmented with:_x000a_- the conversion time needed by the temperature sensor,_x000a_- the time spent writing the EEPROM, and_x000a_- the sporadic time required to move EEPROM data to FLASH." sqref="G31" xr:uid="{00000000-0002-0000-0000-000003000000}">
      <formula1>5</formula1>
    </dataValidation>
    <dataValidation type="list" allowBlank="1" showInputMessage="1" showErrorMessage="1" errorTitle="System clock - invalid value" error="Please use the dropdown to select a valid frequency." promptTitle="System clock" prompt="Select a value from the drop down list. The system clock has an impact on the power consumption while the chip is active." sqref="J31" xr:uid="{00000000-0002-0000-0000-000004000000}">
      <formula1>"0.125,0.25,0.5,1,2,4"</formula1>
    </dataValidation>
    <dataValidation type="whole" operator="greaterThan" allowBlank="1" showInputMessage="1" showErrorMessage="1" errorTitle="Move every - invalid value" error="Please enter a sensible value greater than 0." promptTitle="Move to flash every" prompt="The period expressed in number of cycles after which data is moved from EEPROM to FLASH. It is asumed a full FLASH sector is written. This value is dependent on the required storage size of one measurement value. " sqref="G32" xr:uid="{00000000-0002-0000-0000-000005000000}">
      <formula1>0</formula1>
    </dataValidation>
    <dataValidation type="list" allowBlank="1" showInputMessage="1" showErrorMessage="1" errorTitle="Shelf life - invalid value" error="Please use the dropdown to select a correct unit." promptTitle="Shelf life" sqref="B10:B11" xr:uid="{00000000-0002-0000-0000-000006000000}">
      <formula1>"days,weeks,months,years"</formula1>
    </dataValidation>
    <dataValidation type="whole" operator="greaterThan" allowBlank="1" showInputMessage="1" showErrorMessage="1" errorTitle="Shelf life - invalid value" error="Please enter a whole number greater than 0." promptTitle="Shelf life" sqref="A10:A11" xr:uid="{00000000-0002-0000-0000-000007000000}">
      <formula1>0</formula1>
    </dataValidation>
    <dataValidation type="list" allowBlank="1" showInputMessage="1" showErrorMessage="1" errorTitle="When monitoring - invalid value" error="Please use the dropdown to select a correct unit." promptTitle="When monitoring for" sqref="B14:B16" xr:uid="{00000000-0002-0000-0000-000008000000}">
      <formula1>"days,weeks,months"</formula1>
    </dataValidation>
    <dataValidation type="whole" operator="greaterThan" allowBlank="1" showInputMessage="1" showErrorMessage="1" errorTitle="When monitoring - invalid value" error="Please enter a whole number greater than 0." promptTitle="When monitoring for" sqref="A14:A16" xr:uid="{00000000-0002-0000-0000-000009000000}">
      <formula1>0</formula1>
    </dataValidation>
    <dataValidation type="list" allowBlank="1" showInputMessage="1" showErrorMessage="1" errorTitle="Interval unit - invalid value" error="Please use the dropdown to select a correct unit." promptTitle="Interval unit" prompt="The unit of the measurement interval value on the left. The measurement interval can be any value between 1 second and 194 days." sqref="H30" xr:uid="{00000000-0002-0000-0000-00000A000000}">
      <formula1>"sec,min,hours,days"</formula1>
    </dataValidation>
  </dataValidations>
  <printOptions horizontalCentered="1" verticalCentered="1"/>
  <pageMargins left="0.4" right="0.4" top="0.63888888888888895" bottom="0.4" header="0.4" footer="0.51180555555555496"/>
  <pageSetup paperSize="9" orientation="landscape" useFirstPageNumber="1" verticalDpi="0" r:id="rId1"/>
  <headerFooter>
    <oddHeader>&amp;C&amp;A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F34"/>
  <sheetViews>
    <sheetView showGridLines="0" zoomScale="120" zoomScaleNormal="120" workbookViewId="0">
      <selection sqref="A1:D8"/>
    </sheetView>
  </sheetViews>
  <sheetFormatPr defaultRowHeight="15.75" x14ac:dyDescent="0.25"/>
  <cols>
    <col min="1" max="1" width="11.140625" style="1" customWidth="1"/>
    <col min="2" max="2" width="8.42578125" style="2" bestFit="1" customWidth="1"/>
    <col min="3" max="3" width="9.42578125" style="3" customWidth="1"/>
    <col min="4" max="4" width="11.140625" style="4" customWidth="1"/>
    <col min="5" max="5" width="9.140625" style="41"/>
    <col min="6" max="6" width="22.85546875" style="41" bestFit="1" customWidth="1"/>
    <col min="7" max="7" width="5.140625" style="41" bestFit="1" customWidth="1"/>
    <col min="8" max="8" width="8.28515625" style="41" customWidth="1"/>
    <col min="9" max="9" width="25.5703125" style="41" bestFit="1" customWidth="1"/>
    <col min="10" max="10" width="5.140625" style="41" bestFit="1" customWidth="1"/>
    <col min="11" max="11" width="6.140625" style="41" bestFit="1" customWidth="1"/>
    <col min="12" max="12" width="8.85546875" style="41" customWidth="1"/>
    <col min="13" max="994" width="9.140625" style="41"/>
  </cols>
  <sheetData>
    <row r="1" spans="1:994" ht="15.75" customHeight="1" x14ac:dyDescent="0.2">
      <c r="A1" s="52" t="s">
        <v>83</v>
      </c>
      <c r="B1" s="52"/>
      <c r="C1" s="52"/>
      <c r="D1" s="52"/>
    </row>
    <row r="2" spans="1:994" ht="15.75" customHeight="1" x14ac:dyDescent="0.2">
      <c r="A2" s="52"/>
      <c r="B2" s="52"/>
      <c r="C2" s="52"/>
      <c r="D2" s="52"/>
    </row>
    <row r="3" spans="1:994" ht="15.75" customHeight="1" x14ac:dyDescent="0.2">
      <c r="A3" s="52"/>
      <c r="B3" s="52"/>
      <c r="C3" s="52"/>
      <c r="D3" s="52"/>
    </row>
    <row r="4" spans="1:994" ht="15.75" customHeight="1" x14ac:dyDescent="0.2">
      <c r="A4" s="52"/>
      <c r="B4" s="52"/>
      <c r="C4" s="52"/>
      <c r="D4" s="52"/>
    </row>
    <row r="5" spans="1:994" ht="15.75" customHeight="1" x14ac:dyDescent="0.2">
      <c r="A5" s="52"/>
      <c r="B5" s="52"/>
      <c r="C5" s="52"/>
      <c r="D5" s="52"/>
      <c r="E5" s="22"/>
    </row>
    <row r="6" spans="1:994" ht="15.75" customHeight="1" x14ac:dyDescent="0.2">
      <c r="A6" s="52"/>
      <c r="B6" s="52"/>
      <c r="C6" s="52"/>
      <c r="D6" s="52"/>
      <c r="E6" s="22"/>
    </row>
    <row r="7" spans="1:994" ht="15.75" customHeight="1" x14ac:dyDescent="0.2">
      <c r="A7" s="52"/>
      <c r="B7" s="52"/>
      <c r="C7" s="52"/>
      <c r="D7" s="52"/>
    </row>
    <row r="8" spans="1:994" ht="15.75" customHeight="1" x14ac:dyDescent="0.2">
      <c r="A8" s="52"/>
      <c r="B8" s="52"/>
      <c r="C8" s="52"/>
      <c r="D8" s="52"/>
    </row>
    <row r="9" spans="1:994" x14ac:dyDescent="0.2">
      <c r="A9" s="58" t="s">
        <v>0</v>
      </c>
      <c r="B9" s="58"/>
      <c r="C9" s="58"/>
      <c r="D9" s="58"/>
      <c r="E9" s="22"/>
    </row>
    <row r="10" spans="1:994" x14ac:dyDescent="0.25">
      <c r="A10" s="36">
        <v>12</v>
      </c>
      <c r="B10" s="36" t="s">
        <v>67</v>
      </c>
      <c r="C10" s="7">
        <f>leak * 0.000001 * A10 * IF(B10="days", 1, IF(B10="weeks", 7, IF(B10="months", 365.2425/12, 365.2425))) * 24</f>
        <v>6.0479999999999992E-2</v>
      </c>
      <c r="D10" s="28" t="s">
        <v>1</v>
      </c>
      <c r="E10" s="22"/>
    </row>
    <row r="11" spans="1:994" x14ac:dyDescent="0.25">
      <c r="A11" s="36">
        <v>9</v>
      </c>
      <c r="B11" s="36" t="s">
        <v>62</v>
      </c>
      <c r="C11" s="7">
        <f>leak * 0.000001 * A11 * IF(B11="days", 1, IF(B11="weeks", 7, IF(B11="months", 365.2425/12, 365.2425))) * 24</f>
        <v>0.19723094999999996</v>
      </c>
      <c r="D11" s="28" t="s">
        <v>1</v>
      </c>
      <c r="E11" s="29"/>
    </row>
    <row r="12" spans="1:994" ht="15.75" customHeight="1" x14ac:dyDescent="0.2">
      <c r="A12" s="56"/>
      <c r="B12" s="56"/>
      <c r="C12" s="56"/>
      <c r="D12" s="56"/>
      <c r="ALC12"/>
      <c r="ALD12"/>
      <c r="ALE12"/>
      <c r="ALF12"/>
    </row>
    <row r="13" spans="1:994" ht="15.75" customHeight="1" x14ac:dyDescent="0.2">
      <c r="A13" s="58" t="s">
        <v>2</v>
      </c>
      <c r="B13" s="58"/>
      <c r="C13" s="58"/>
      <c r="D13" s="58"/>
      <c r="E13"/>
    </row>
    <row r="14" spans="1:994" ht="15" customHeight="1" x14ac:dyDescent="0.25">
      <c r="A14" s="36">
        <v>10</v>
      </c>
      <c r="B14" s="36" t="s">
        <v>70</v>
      </c>
      <c r="C14" s="8">
        <f>tadherencegpio_current_day * A14 * IF(B14="days", 1, IF(B14="weeks", 7, IF(B14="months", 365.2425/12, 365.2425))) / 1000</f>
        <v>0.77052805039999994</v>
      </c>
      <c r="D14" s="21" t="s">
        <v>1</v>
      </c>
      <c r="E14"/>
    </row>
    <row r="15" spans="1:994" ht="15.75" customHeight="1" x14ac:dyDescent="0.25">
      <c r="A15" s="36">
        <v>4</v>
      </c>
      <c r="B15" s="36" t="s">
        <v>67</v>
      </c>
      <c r="C15" s="8">
        <f>tadherencegpio_current_day * A15 * IF(B15="days", 1, IF(B15="weeks", 7, IF(B15="months", 365.2425/12, 365.2425))) / 1000</f>
        <v>2.1574785411200001</v>
      </c>
      <c r="D15" s="21" t="s">
        <v>1</v>
      </c>
      <c r="E15"/>
    </row>
    <row r="16" spans="1:994" ht="15" customHeight="1" x14ac:dyDescent="0.25">
      <c r="A16" s="36">
        <v>2</v>
      </c>
      <c r="B16" s="36" t="s">
        <v>62</v>
      </c>
      <c r="C16" s="8">
        <f>tadherencegpio_current_day * A16 * IF(B16="days", 1, IF(B16="weeks", 7, IF(B16="months", 365.2425/12, 365.2425))) / 1000</f>
        <v>4.6904931908037</v>
      </c>
      <c r="D16" s="28" t="s">
        <v>1</v>
      </c>
      <c r="E16"/>
    </row>
    <row r="17" spans="1:994" ht="15" customHeight="1" x14ac:dyDescent="0.2">
      <c r="A17" s="62" t="s">
        <v>68</v>
      </c>
      <c r="B17" s="62"/>
      <c r="C17" s="62"/>
      <c r="D17" s="62"/>
      <c r="E17"/>
    </row>
    <row r="18" spans="1:994" ht="15.75" customHeight="1" x14ac:dyDescent="0.2">
      <c r="A18" s="53"/>
      <c r="B18" s="53"/>
      <c r="C18" s="53"/>
      <c r="D18" s="53"/>
      <c r="E18"/>
    </row>
    <row r="19" spans="1:994" ht="15" customHeight="1" x14ac:dyDescent="0.2">
      <c r="A19" s="59" t="s">
        <v>58</v>
      </c>
      <c r="B19" s="59"/>
      <c r="C19" s="59"/>
      <c r="D19" s="59"/>
    </row>
    <row r="20" spans="1:994" ht="15" customHeight="1" x14ac:dyDescent="0.2">
      <c r="A20" s="60"/>
      <c r="B20" s="60"/>
      <c r="C20" s="60"/>
      <c r="D20" s="60"/>
      <c r="E20" s="22"/>
      <c r="F20" s="57" t="s">
        <v>3</v>
      </c>
      <c r="G20" s="57"/>
      <c r="H20" s="57"/>
      <c r="I20" s="57"/>
      <c r="J20" s="57"/>
      <c r="K20" s="57"/>
    </row>
    <row r="21" spans="1:994" ht="15" customHeight="1" x14ac:dyDescent="0.25">
      <c r="A21" s="60"/>
      <c r="B21" s="60"/>
      <c r="C21" s="60"/>
      <c r="D21" s="60"/>
      <c r="F21" s="9" t="s">
        <v>4</v>
      </c>
      <c r="G21" s="37">
        <v>30</v>
      </c>
      <c r="H21" s="42" t="s">
        <v>69</v>
      </c>
      <c r="I21" s="34" t="s">
        <v>6</v>
      </c>
      <c r="J21" s="38">
        <v>3</v>
      </c>
      <c r="K21" s="35" t="s">
        <v>7</v>
      </c>
    </row>
    <row r="22" spans="1:994" ht="15.75" customHeight="1" x14ac:dyDescent="0.25">
      <c r="A22" s="61"/>
      <c r="B22" s="61"/>
      <c r="C22" s="61"/>
      <c r="D22" s="61"/>
      <c r="F22" s="9" t="s">
        <v>8</v>
      </c>
      <c r="G22" s="37">
        <v>30</v>
      </c>
      <c r="H22" s="35" t="s">
        <v>9</v>
      </c>
      <c r="I22" s="34" t="s">
        <v>65</v>
      </c>
      <c r="J22" s="37">
        <v>0.5</v>
      </c>
      <c r="K22" s="35" t="s">
        <v>42</v>
      </c>
    </row>
    <row r="23" spans="1:994" ht="15.75" customHeight="1" x14ac:dyDescent="0.2">
      <c r="A23" s="54"/>
      <c r="B23" s="54"/>
      <c r="C23" s="54"/>
      <c r="D23" s="54"/>
      <c r="F23" s="27"/>
      <c r="G23" s="27"/>
      <c r="H23" s="27"/>
      <c r="I23" s="27"/>
    </row>
    <row r="24" spans="1:994" ht="15" x14ac:dyDescent="0.2">
      <c r="A24" s="59" t="s">
        <v>61</v>
      </c>
      <c r="B24" s="59"/>
      <c r="C24" s="59"/>
      <c r="D24" s="59"/>
      <c r="F24" s="27"/>
      <c r="G24" s="27"/>
      <c r="H24" s="27"/>
      <c r="I24" s="27"/>
    </row>
    <row r="25" spans="1:994" ht="15" x14ac:dyDescent="0.2">
      <c r="A25" s="60"/>
      <c r="B25" s="60"/>
      <c r="C25" s="60"/>
      <c r="D25" s="60"/>
      <c r="F25" s="27"/>
      <c r="G25" s="27"/>
      <c r="H25" s="27"/>
      <c r="I25" s="27"/>
    </row>
    <row r="26" spans="1:994" ht="15" customHeight="1" x14ac:dyDescent="0.2">
      <c r="A26" s="60"/>
      <c r="B26" s="60"/>
      <c r="C26" s="60"/>
      <c r="D26" s="60"/>
    </row>
    <row r="27" spans="1:994" ht="15" customHeight="1" x14ac:dyDescent="0.2">
      <c r="A27" s="61"/>
      <c r="B27" s="61"/>
      <c r="C27" s="61"/>
      <c r="D27" s="61"/>
    </row>
    <row r="28" spans="1:994" ht="15" customHeight="1" x14ac:dyDescent="0.2">
      <c r="A28" s="55"/>
      <c r="B28" s="55"/>
      <c r="C28" s="55"/>
      <c r="D28" s="55"/>
    </row>
    <row r="29" spans="1:994" ht="15.75" customHeight="1" x14ac:dyDescent="0.25">
      <c r="E29" s="27"/>
      <c r="ALF29"/>
    </row>
    <row r="30" spans="1:994" x14ac:dyDescent="0.25">
      <c r="ALF30"/>
    </row>
    <row r="31" spans="1:994" ht="15" customHeight="1" x14ac:dyDescent="0.25">
      <c r="ALF31"/>
    </row>
    <row r="32" spans="1:994" x14ac:dyDescent="0.25">
      <c r="ALF32"/>
    </row>
    <row r="33" spans="5:994" x14ac:dyDescent="0.25">
      <c r="E33" s="27"/>
      <c r="ALF33"/>
    </row>
    <row r="34" spans="5:994" x14ac:dyDescent="0.25">
      <c r="E34" s="27"/>
    </row>
  </sheetData>
  <sheetProtection sheet="1" objects="1" scenarios="1"/>
  <mergeCells count="11">
    <mergeCell ref="A18:D18"/>
    <mergeCell ref="A1:D8"/>
    <mergeCell ref="A9:D9"/>
    <mergeCell ref="A12:D12"/>
    <mergeCell ref="A13:D13"/>
    <mergeCell ref="A17:D17"/>
    <mergeCell ref="A19:D22"/>
    <mergeCell ref="A23:D23"/>
    <mergeCell ref="A24:D27"/>
    <mergeCell ref="A28:D28"/>
    <mergeCell ref="F20:K20"/>
  </mergeCells>
  <dataValidations count="9">
    <dataValidation type="list" allowBlank="1" showInputMessage="1" showErrorMessage="1" errorTitle="Interval unit - invalid value" error="Please use the dropdown to select a correct unit." promptTitle="Interval unit" prompt="The unit of the measurement interval value on the left. The measurement interval can be any value between 1 second and 194 days." sqref="H21" xr:uid="{00000000-0002-0000-0100-000000000000}">
      <formula1>"sec,min,hours,days"</formula1>
    </dataValidation>
    <dataValidation type="whole" operator="greaterThan" allowBlank="1" showInputMessage="1" showErrorMessage="1" errorTitle="When monitoring - invalid value" error="Please enter a whole number greater than 0." promptTitle="When monitoring for" sqref="A14:A16" xr:uid="{00000000-0002-0000-0100-000001000000}">
      <formula1>0</formula1>
    </dataValidation>
    <dataValidation type="list" allowBlank="1" showInputMessage="1" showErrorMessage="1" errorTitle="When monitoring - invalid value" error="Please use the dropdown to select a correct unit." promptTitle="When monitoring for" sqref="B14:B16" xr:uid="{00000000-0002-0000-0100-000002000000}">
      <formula1>"days,weeks,months"</formula1>
    </dataValidation>
    <dataValidation type="whole" operator="greaterThan" allowBlank="1" showInputMessage="1" showErrorMessage="1" errorTitle="Shelf life - invalid value" error="Please enter a whole number greater than 0." promptTitle="Shelf life" sqref="A10:A11" xr:uid="{00000000-0002-0000-0100-000003000000}">
      <formula1>0</formula1>
    </dataValidation>
    <dataValidation type="list" allowBlank="1" showInputMessage="1" showErrorMessage="1" errorTitle="Shelf life - invalid value" error="Please use the dropdown to select a correct unit." promptTitle="Shelf life" sqref="B10:B11" xr:uid="{00000000-0002-0000-0100-000004000000}">
      <formula1>"days,weeks,months,years"</formula1>
    </dataValidation>
    <dataValidation type="list" allowBlank="1" showInputMessage="1" showErrorMessage="1" errorTitle="System clock - invalid value" error="Please use the dropdown to select a valid frequency." promptTitle="System clock" prompt="Select a value from the drop down list. The system clock has an impact on the power consumption while the chip is active." sqref="J22" xr:uid="{00000000-0002-0000-0100-000005000000}">
      <formula1>"0.125,0.25,0.5,1,2,4"</formula1>
    </dataValidation>
    <dataValidation type="whole" operator="greaterThan" allowBlank="1" showInputMessage="1" showErrorMessage="1" errorTitle="Active time - invalid value" error="Please enter a sensible value greater than 5 milliseconds." promptTitle="Active time" prompt="The time the NHS is active in one cycle, in milliseconds._x000a_This number is augmented with the time spent writing the EEPROM." sqref="G22" xr:uid="{00000000-0002-0000-0100-000006000000}">
      <formula1>5</formula1>
    </dataValidation>
    <dataValidation type="decimal" operator="greaterThanOrEqual" allowBlank="1" showInputMessage="1" showErrorMessage="1" errorTitle="Battery voltage - invalid value" error="The NHS IC requires a minimum supplied voltage of 1.72 V." promptTitle="Battery voltage" prompt="The stable voltage level during the flat part of the discharge curve._x000a_This value is used to determine the discharge while in deep power down." sqref="J21" xr:uid="{00000000-0002-0000-0100-000007000000}">
      <formula1>1.72</formula1>
      <formula2>0</formula2>
    </dataValidation>
    <dataValidation type="whole" operator="greaterThan" allowBlank="1" showInputMessage="1" showErrorMessage="1" errorTitle="Measurement interval - invalid value" error="Please enter an integer greater than 0." promptTitle="Measurement interval" prompt="Define the length of one full cycle. Time spent in Deep power down equals this value minus the total Active time." sqref="G21" xr:uid="{00000000-0002-0000-0100-000008000000}">
      <formula1>0</formula1>
    </dataValidation>
  </dataValidations>
  <printOptions horizontalCentered="1" verticalCentered="1"/>
  <pageMargins left="0.4" right="0.4" top="0.63888888888888895" bottom="0.4" header="0.4" footer="0.51180555555555496"/>
  <pageSetup paperSize="9" orientation="landscape" useFirstPageNumber="1" verticalDpi="0" r:id="rId1"/>
  <headerFooter>
    <oddHeader>&amp;C&amp;A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75"/>
  <sheetViews>
    <sheetView zoomScaleNormal="100" workbookViewId="0">
      <selection activeCell="E61" sqref="E61"/>
    </sheetView>
  </sheetViews>
  <sheetFormatPr defaultRowHeight="12.75" x14ac:dyDescent="0.2"/>
  <cols>
    <col min="1" max="1" width="24.5703125"/>
    <col min="2" max="2" width="6.42578125"/>
    <col min="3" max="3" width="21.85546875"/>
    <col min="4" max="4" width="16.5703125" style="31" bestFit="1" customWidth="1"/>
    <col min="5" max="5" width="17.5703125" style="31" bestFit="1" customWidth="1"/>
    <col min="6" max="6" width="100.42578125" bestFit="1" customWidth="1"/>
    <col min="7" max="1021" width="11.5703125"/>
  </cols>
  <sheetData>
    <row r="1" spans="1:6" s="48" customFormat="1" ht="28.5" customHeight="1" x14ac:dyDescent="0.35">
      <c r="A1" s="69" t="s">
        <v>77</v>
      </c>
      <c r="B1" s="69"/>
      <c r="C1" s="69"/>
      <c r="D1" s="69"/>
      <c r="E1" s="69"/>
      <c r="F1" s="69"/>
    </row>
    <row r="2" spans="1:6" s="48" customFormat="1" ht="28.5" customHeight="1" thickBot="1" x14ac:dyDescent="0.4">
      <c r="A2" s="69"/>
      <c r="B2" s="69"/>
      <c r="C2" s="69"/>
      <c r="D2" s="69"/>
      <c r="E2" s="69"/>
      <c r="F2" s="69"/>
    </row>
    <row r="3" spans="1:6" s="48" customFormat="1" ht="28.5" customHeight="1" x14ac:dyDescent="0.35">
      <c r="A3" s="70" t="s">
        <v>51</v>
      </c>
      <c r="B3" s="71"/>
      <c r="C3" s="71"/>
      <c r="D3" s="71"/>
      <c r="E3" s="71"/>
      <c r="F3" s="72"/>
    </row>
    <row r="4" spans="1:6" s="48" customFormat="1" ht="28.5" customHeight="1" thickBot="1" x14ac:dyDescent="0.4">
      <c r="A4" s="73"/>
      <c r="B4" s="74"/>
      <c r="C4" s="74"/>
      <c r="D4" s="74"/>
      <c r="E4" s="74"/>
      <c r="F4" s="75"/>
    </row>
    <row r="5" spans="1:6" ht="15.75" x14ac:dyDescent="0.2">
      <c r="A5" s="10"/>
      <c r="F5" s="11"/>
    </row>
    <row r="6" spans="1:6" s="46" customFormat="1" ht="15.75" x14ac:dyDescent="0.2">
      <c r="A6" s="67" t="s">
        <v>12</v>
      </c>
      <c r="B6" s="67"/>
      <c r="C6" s="67"/>
      <c r="F6" s="47"/>
    </row>
    <row r="7" spans="1:6" ht="15" x14ac:dyDescent="0.2">
      <c r="A7" s="6"/>
      <c r="B7" s="5"/>
      <c r="C7" s="6"/>
      <c r="F7" s="11"/>
    </row>
    <row r="8" spans="1:6" ht="15.75" x14ac:dyDescent="0.25">
      <c r="A8" s="18" t="s">
        <v>13</v>
      </c>
      <c r="B8" s="63" t="s">
        <v>14</v>
      </c>
      <c r="C8" s="63"/>
      <c r="D8" s="68" t="s">
        <v>15</v>
      </c>
      <c r="E8" s="68"/>
      <c r="F8" s="11" t="s">
        <v>52</v>
      </c>
    </row>
    <row r="9" spans="1:6" ht="15" x14ac:dyDescent="0.2">
      <c r="A9" s="43"/>
      <c r="B9" s="64" t="s">
        <v>16</v>
      </c>
      <c r="C9" s="64"/>
      <c r="D9" s="23">
        <v>30</v>
      </c>
      <c r="E9" s="24" t="s">
        <v>17</v>
      </c>
      <c r="F9" s="11" t="s">
        <v>18</v>
      </c>
    </row>
    <row r="10" spans="1:6" ht="15" x14ac:dyDescent="0.2">
      <c r="A10" s="6"/>
      <c r="B10" s="6"/>
      <c r="C10" s="6"/>
      <c r="D10" s="23"/>
      <c r="E10" s="24"/>
      <c r="F10" s="11"/>
    </row>
    <row r="11" spans="1:6" ht="15.75" x14ac:dyDescent="0.25">
      <c r="A11" s="15" t="s">
        <v>23</v>
      </c>
      <c r="B11" s="64" t="s">
        <v>24</v>
      </c>
      <c r="C11" s="64"/>
      <c r="F11" s="11"/>
    </row>
    <row r="12" spans="1:6" ht="15" x14ac:dyDescent="0.2">
      <c r="A12" s="43"/>
      <c r="B12" s="6"/>
      <c r="C12" s="26" t="s">
        <v>54</v>
      </c>
      <c r="D12" s="23">
        <v>0.23799999999999999</v>
      </c>
      <c r="E12" s="24" t="s">
        <v>21</v>
      </c>
      <c r="F12" s="11"/>
    </row>
    <row r="13" spans="1:6" ht="15" x14ac:dyDescent="0.2">
      <c r="A13" s="43"/>
      <c r="B13" s="20"/>
      <c r="C13" s="26" t="s">
        <v>56</v>
      </c>
      <c r="D13" s="23">
        <v>66</v>
      </c>
      <c r="E13" s="24" t="s">
        <v>21</v>
      </c>
      <c r="F13" s="11"/>
    </row>
    <row r="14" spans="1:6" ht="15" x14ac:dyDescent="0.2">
      <c r="A14" s="43"/>
      <c r="B14" s="6"/>
      <c r="C14" s="26" t="s">
        <v>57</v>
      </c>
      <c r="D14" s="23">
        <v>180</v>
      </c>
      <c r="E14" s="24" t="s">
        <v>21</v>
      </c>
      <c r="F14" s="11" t="s">
        <v>43</v>
      </c>
    </row>
    <row r="15" spans="1:6" ht="15" x14ac:dyDescent="0.2">
      <c r="A15" s="43"/>
      <c r="B15" s="64" t="s">
        <v>25</v>
      </c>
      <c r="C15" s="64"/>
      <c r="D15" s="23">
        <v>16</v>
      </c>
      <c r="E15" s="24" t="s">
        <v>21</v>
      </c>
      <c r="F15" s="11"/>
    </row>
    <row r="16" spans="1:6" ht="15" x14ac:dyDescent="0.2">
      <c r="A16" s="43"/>
      <c r="B16" s="64" t="s">
        <v>40</v>
      </c>
      <c r="C16" s="64"/>
      <c r="D16" s="23"/>
      <c r="E16" s="24"/>
      <c r="F16" s="11"/>
    </row>
    <row r="17" spans="1:6" ht="15" x14ac:dyDescent="0.2">
      <c r="A17" s="43"/>
      <c r="B17" s="6"/>
      <c r="C17" s="6" t="s">
        <v>41</v>
      </c>
      <c r="D17" s="23">
        <f>2 + 300</f>
        <v>302</v>
      </c>
      <c r="E17" s="24" t="s">
        <v>21</v>
      </c>
      <c r="F17" s="11" t="s">
        <v>43</v>
      </c>
    </row>
    <row r="18" spans="1:6" ht="15" x14ac:dyDescent="0.2">
      <c r="A18" s="43"/>
      <c r="B18" s="6"/>
      <c r="C18" s="6" t="s">
        <v>45</v>
      </c>
      <c r="D18" s="23">
        <v>0.09</v>
      </c>
      <c r="E18" s="24" t="s">
        <v>9</v>
      </c>
      <c r="F18" s="11"/>
    </row>
    <row r="19" spans="1:6" ht="15" x14ac:dyDescent="0.2">
      <c r="A19" s="43"/>
      <c r="B19" s="6"/>
      <c r="C19" s="6" t="s">
        <v>44</v>
      </c>
      <c r="D19" s="23">
        <f>2 + 500</f>
        <v>502</v>
      </c>
      <c r="E19" s="24" t="s">
        <v>21</v>
      </c>
      <c r="F19" s="11" t="s">
        <v>43</v>
      </c>
    </row>
    <row r="20" spans="1:6" ht="15" x14ac:dyDescent="0.2">
      <c r="A20" s="43"/>
      <c r="B20" s="6"/>
      <c r="C20" s="6" t="s">
        <v>46</v>
      </c>
      <c r="D20" s="23">
        <v>2.85</v>
      </c>
      <c r="E20" s="24" t="s">
        <v>9</v>
      </c>
      <c r="F20" s="11"/>
    </row>
    <row r="21" spans="1:6" ht="15" x14ac:dyDescent="0.2">
      <c r="A21" s="6"/>
      <c r="B21" s="6"/>
      <c r="C21" s="6"/>
      <c r="D21" s="23"/>
      <c r="E21" s="24"/>
      <c r="F21" s="11"/>
    </row>
    <row r="22" spans="1:6" ht="15.75" x14ac:dyDescent="0.25">
      <c r="A22" s="16" t="s">
        <v>26</v>
      </c>
      <c r="B22" s="63" t="s">
        <v>27</v>
      </c>
      <c r="C22" s="63"/>
      <c r="D22" s="23">
        <f>300</f>
        <v>300</v>
      </c>
      <c r="E22" s="24" t="s">
        <v>21</v>
      </c>
      <c r="F22" s="11" t="s">
        <v>43</v>
      </c>
    </row>
    <row r="23" spans="1:6" ht="15" x14ac:dyDescent="0.2">
      <c r="A23" s="43"/>
      <c r="B23" s="6"/>
      <c r="C23" s="6" t="s">
        <v>22</v>
      </c>
      <c r="D23" s="23">
        <f>1*16</f>
        <v>16</v>
      </c>
      <c r="E23" s="24" t="s">
        <v>9</v>
      </c>
      <c r="F23" s="11" t="s">
        <v>60</v>
      </c>
    </row>
    <row r="24" spans="1:6" ht="15" x14ac:dyDescent="0.2">
      <c r="A24" s="41"/>
      <c r="B24" s="41"/>
      <c r="C24" s="41"/>
      <c r="F24" s="11"/>
    </row>
    <row r="25" spans="1:6" s="46" customFormat="1" ht="15.75" x14ac:dyDescent="0.2">
      <c r="A25" s="67" t="s">
        <v>71</v>
      </c>
      <c r="B25" s="67"/>
      <c r="C25" s="67"/>
    </row>
    <row r="26" spans="1:6" ht="15.75" x14ac:dyDescent="0.2">
      <c r="A26" s="40"/>
      <c r="B26" s="40"/>
      <c r="C26" s="40"/>
    </row>
    <row r="27" spans="1:6" ht="15.75" x14ac:dyDescent="0.25">
      <c r="A27" s="13" t="s">
        <v>19</v>
      </c>
      <c r="B27" s="64" t="s">
        <v>20</v>
      </c>
      <c r="C27" s="64"/>
      <c r="D27" s="23">
        <f>trendline_a*[0]!bat*[0]!bat + trendline_b*[0]!bat + trendline_c</f>
        <v>3</v>
      </c>
      <c r="E27" s="24" t="s">
        <v>21</v>
      </c>
      <c r="F27" s="11" t="s">
        <v>53</v>
      </c>
    </row>
    <row r="28" spans="1:6" ht="15" x14ac:dyDescent="0.2">
      <c r="A28" s="43"/>
      <c r="B28" s="63" t="s">
        <v>22</v>
      </c>
      <c r="C28" s="63"/>
      <c r="D28" s="30">
        <f>[0]!cycle_time * INDEX($E$72:$E$75, MATCH([0]!cycle_unit, $D$72:$D$75)) - system_time - flash_time/flash_period</f>
        <v>899969.97849462368</v>
      </c>
      <c r="E28" s="24" t="s">
        <v>9</v>
      </c>
    </row>
    <row r="29" spans="1:6" ht="15" x14ac:dyDescent="0.2">
      <c r="A29" s="43"/>
      <c r="B29" s="63" t="s">
        <v>55</v>
      </c>
      <c r="C29" s="63"/>
      <c r="D29" s="30">
        <f>$D$27*$D$28</f>
        <v>2699909.935483871</v>
      </c>
      <c r="E29" s="24" t="s">
        <v>49</v>
      </c>
    </row>
    <row r="30" spans="1:6" ht="15.75" x14ac:dyDescent="0.25">
      <c r="A30" s="15" t="s">
        <v>23</v>
      </c>
      <c r="B30" s="64" t="s">
        <v>24</v>
      </c>
      <c r="C30" s="64"/>
      <c r="D30" s="23">
        <f>$D$12+$D$13+$D$14*[0]!system_clock</f>
        <v>156.238</v>
      </c>
      <c r="E30" s="24" t="s">
        <v>21</v>
      </c>
      <c r="F30" s="11" t="s">
        <v>78</v>
      </c>
    </row>
    <row r="31" spans="1:6" ht="15" x14ac:dyDescent="0.2">
      <c r="A31" s="43"/>
      <c r="B31" s="64" t="s">
        <v>25</v>
      </c>
      <c r="C31" s="64"/>
      <c r="D31" s="23">
        <f>INDEX($E$58:$E$64, MATCH([0]!tsen_bits, $D$58:$D$64))</f>
        <v>100</v>
      </c>
      <c r="E31" s="24" t="s">
        <v>9</v>
      </c>
    </row>
    <row r="32" spans="1:6" ht="15" x14ac:dyDescent="0.2">
      <c r="A32" s="43"/>
      <c r="B32" s="63" t="s">
        <v>55</v>
      </c>
      <c r="C32" s="63"/>
      <c r="D32" s="30">
        <f>$D$30*[0]!system_time</f>
        <v>4687.1400000000003</v>
      </c>
      <c r="E32" s="24" t="s">
        <v>49</v>
      </c>
    </row>
    <row r="33" spans="1:6" ht="15.75" x14ac:dyDescent="0.25">
      <c r="A33" s="15" t="s">
        <v>48</v>
      </c>
      <c r="B33" s="64" t="s">
        <v>79</v>
      </c>
      <c r="C33" s="64"/>
      <c r="D33" s="30">
        <f>$D$17*[0]!system_clock</f>
        <v>151</v>
      </c>
      <c r="E33" s="24" t="s">
        <v>21</v>
      </c>
    </row>
    <row r="34" spans="1:6" ht="15" x14ac:dyDescent="0.2">
      <c r="A34" s="43"/>
      <c r="B34" s="64" t="s">
        <v>80</v>
      </c>
      <c r="C34" s="64"/>
      <c r="D34" s="30">
        <f>$D$19*[0]!system_clock</f>
        <v>251</v>
      </c>
      <c r="E34" s="24" t="s">
        <v>21</v>
      </c>
    </row>
    <row r="35" spans="1:6" ht="15" x14ac:dyDescent="0.2">
      <c r="A35" s="43"/>
      <c r="B35" s="63" t="s">
        <v>55</v>
      </c>
      <c r="C35" s="63"/>
      <c r="D35" s="30">
        <f>($D$30+$D$34)*eeprom_write_time</f>
        <v>1160.6283000000001</v>
      </c>
      <c r="E35" s="24" t="s">
        <v>49</v>
      </c>
    </row>
    <row r="36" spans="1:6" ht="15.75" x14ac:dyDescent="0.25">
      <c r="A36" s="16" t="s">
        <v>26</v>
      </c>
      <c r="B36" s="64" t="s">
        <v>81</v>
      </c>
      <c r="C36" s="64"/>
      <c r="D36" s="30">
        <f>$D$22*[0]!system_clock</f>
        <v>150</v>
      </c>
      <c r="E36" s="24"/>
    </row>
    <row r="37" spans="1:6" ht="15" x14ac:dyDescent="0.2">
      <c r="B37" s="63" t="s">
        <v>55</v>
      </c>
      <c r="C37" s="63"/>
      <c r="D37" s="30">
        <f>($D$30+$D$36)*flash_time/flash_period</f>
        <v>6.585763440860215</v>
      </c>
      <c r="E37" s="24" t="s">
        <v>49</v>
      </c>
    </row>
    <row r="38" spans="1:6" ht="15.75" x14ac:dyDescent="0.25">
      <c r="A38" s="15" t="s">
        <v>47</v>
      </c>
      <c r="B38" s="63" t="s">
        <v>55</v>
      </c>
      <c r="C38" s="63"/>
      <c r="D38" s="30">
        <f>($D$30+tsen)*$D$31</f>
        <v>17223.8</v>
      </c>
      <c r="E38" s="24" t="s">
        <v>49</v>
      </c>
    </row>
    <row r="39" spans="1:6" ht="15" x14ac:dyDescent="0.25">
      <c r="B39" s="66" t="s">
        <v>28</v>
      </c>
      <c r="C39" s="66"/>
      <c r="D39" s="49">
        <f>SUM(_!D29:D38)</f>
        <v>2723796.3275473118</v>
      </c>
      <c r="E39" s="50" t="s">
        <v>49</v>
      </c>
    </row>
    <row r="40" spans="1:6" ht="15" x14ac:dyDescent="0.25">
      <c r="B40" s="66" t="s">
        <v>29</v>
      </c>
      <c r="C40" s="66"/>
      <c r="D40" s="51">
        <f>_!D39/([0]!cycle_time * INDEX($E$72:$E$75, MATCH([0]!cycle_unit, $D$72:$D$75))) * 24</f>
        <v>72.634568734594978</v>
      </c>
      <c r="E40" s="50" t="s">
        <v>50</v>
      </c>
    </row>
    <row r="41" spans="1:6" ht="15" x14ac:dyDescent="0.2">
      <c r="B41" s="12"/>
      <c r="C41" s="17"/>
      <c r="D41" s="32"/>
      <c r="E41" s="32"/>
    </row>
    <row r="42" spans="1:6" s="46" customFormat="1" ht="15.75" x14ac:dyDescent="0.2">
      <c r="A42" s="67" t="s">
        <v>72</v>
      </c>
      <c r="B42" s="67"/>
      <c r="C42" s="67"/>
    </row>
    <row r="43" spans="1:6" ht="15.75" x14ac:dyDescent="0.2">
      <c r="A43" s="40"/>
      <c r="B43" s="41"/>
      <c r="C43" s="41"/>
    </row>
    <row r="44" spans="1:6" ht="15.75" x14ac:dyDescent="0.25">
      <c r="A44" s="13" t="s">
        <v>19</v>
      </c>
      <c r="B44" s="64" t="s">
        <v>20</v>
      </c>
      <c r="C44" s="64"/>
      <c r="D44" s="23">
        <f>trendline_a*'TAdherence GPIO'!bat*'TAdherence GPIO'!bat + trendline_b*'TAdherence GPIO'!bat + trendline_c</f>
        <v>3</v>
      </c>
      <c r="E44" s="24" t="s">
        <v>21</v>
      </c>
      <c r="F44" s="11" t="s">
        <v>53</v>
      </c>
    </row>
    <row r="45" spans="1:6" ht="15" x14ac:dyDescent="0.2">
      <c r="B45" s="63" t="s">
        <v>22</v>
      </c>
      <c r="C45" s="63"/>
      <c r="D45" s="30">
        <f>'TAdherence GPIO'!cycle_time * INDEX($E$72:$E$75, MATCH('TAdherence GPIO'!cycle_unit, $D$72:$D$75)) - 'TAdherence GPIO'!system_time</f>
        <v>29970</v>
      </c>
      <c r="E45" s="24" t="s">
        <v>9</v>
      </c>
    </row>
    <row r="46" spans="1:6" ht="15" x14ac:dyDescent="0.2">
      <c r="B46" s="63" t="s">
        <v>55</v>
      </c>
      <c r="C46" s="63"/>
      <c r="D46" s="30">
        <f>$D$44*$D$45</f>
        <v>89910</v>
      </c>
      <c r="E46" s="24" t="s">
        <v>49</v>
      </c>
    </row>
    <row r="47" spans="1:6" ht="15.75" x14ac:dyDescent="0.25">
      <c r="A47" s="15" t="s">
        <v>23</v>
      </c>
      <c r="B47" s="64" t="s">
        <v>24</v>
      </c>
      <c r="C47" s="64"/>
      <c r="D47" s="23">
        <f>$D$12+$D$13+$D$14*'TAdherence GPIO'!system_clock</f>
        <v>156.238</v>
      </c>
      <c r="E47" s="24" t="s">
        <v>21</v>
      </c>
      <c r="F47" s="11" t="s">
        <v>78</v>
      </c>
    </row>
    <row r="48" spans="1:6" ht="15" x14ac:dyDescent="0.2">
      <c r="B48" s="63" t="s">
        <v>55</v>
      </c>
      <c r="C48" s="63"/>
      <c r="D48" s="30">
        <f>$D$47*'TAdherence GPIO'!system_time</f>
        <v>4687.1400000000003</v>
      </c>
      <c r="E48" s="24" t="s">
        <v>49</v>
      </c>
    </row>
    <row r="49" spans="1:5" ht="15.75" x14ac:dyDescent="0.25">
      <c r="A49" s="15" t="s">
        <v>48</v>
      </c>
      <c r="B49" s="64" t="s">
        <v>79</v>
      </c>
      <c r="C49" s="64"/>
      <c r="D49" s="30">
        <f>$D$17*'TAdherence GPIO'!system_clock</f>
        <v>151</v>
      </c>
      <c r="E49" s="24" t="s">
        <v>21</v>
      </c>
    </row>
    <row r="50" spans="1:5" ht="15" x14ac:dyDescent="0.2">
      <c r="B50" s="64" t="s">
        <v>80</v>
      </c>
      <c r="C50" s="64"/>
      <c r="D50" s="30">
        <f>$D$19*'TAdherence GPIO'!system_clock</f>
        <v>251</v>
      </c>
      <c r="E50" s="24" t="s">
        <v>21</v>
      </c>
    </row>
    <row r="51" spans="1:5" ht="15" x14ac:dyDescent="0.2">
      <c r="B51" s="63" t="s">
        <v>55</v>
      </c>
      <c r="C51" s="63"/>
      <c r="D51" s="30">
        <f>($D$47+$D$50)*eeprom_write_time</f>
        <v>1160.6283000000001</v>
      </c>
      <c r="E51" s="24" t="s">
        <v>49</v>
      </c>
    </row>
    <row r="52" spans="1:5" ht="15" x14ac:dyDescent="0.25">
      <c r="B52" s="66" t="s">
        <v>28</v>
      </c>
      <c r="C52" s="66"/>
      <c r="D52" s="49">
        <f>SUM(_!D46:D51)</f>
        <v>96316.006299999994</v>
      </c>
      <c r="E52" s="50" t="s">
        <v>49</v>
      </c>
    </row>
    <row r="53" spans="1:5" ht="15" x14ac:dyDescent="0.25">
      <c r="B53" s="66" t="s">
        <v>29</v>
      </c>
      <c r="C53" s="66"/>
      <c r="D53" s="51">
        <f>_!D52/('TAdherence GPIO'!cycle_time * INDEX($E$72:$E$75, MATCH('TAdherence GPIO'!cycle_unit, $D$72:$D$75))) * 24</f>
        <v>77.052805039999996</v>
      </c>
      <c r="E53" s="50" t="s">
        <v>50</v>
      </c>
    </row>
    <row r="54" spans="1:5" ht="15" x14ac:dyDescent="0.2">
      <c r="B54" s="39"/>
      <c r="C54" s="17"/>
      <c r="D54" s="32"/>
      <c r="E54" s="32"/>
    </row>
    <row r="55" spans="1:5" s="46" customFormat="1" ht="15.75" x14ac:dyDescent="0.2">
      <c r="A55" s="67" t="s">
        <v>30</v>
      </c>
      <c r="B55" s="67"/>
      <c r="C55" s="67"/>
      <c r="D55" s="45"/>
      <c r="E55" s="45"/>
    </row>
    <row r="56" spans="1:5" ht="15" x14ac:dyDescent="0.2">
      <c r="A56" s="6"/>
      <c r="D56" s="32"/>
      <c r="E56" s="32"/>
    </row>
    <row r="57" spans="1:5" ht="15" customHeight="1" x14ac:dyDescent="0.2">
      <c r="A57" s="65" t="s">
        <v>32</v>
      </c>
      <c r="B57" s="65"/>
      <c r="C57" s="65"/>
      <c r="D57" s="25" t="s">
        <v>59</v>
      </c>
      <c r="E57" s="25" t="s">
        <v>31</v>
      </c>
    </row>
    <row r="58" spans="1:5" ht="15" customHeight="1" x14ac:dyDescent="0.2">
      <c r="A58" s="65"/>
      <c r="B58" s="65"/>
      <c r="C58" s="65"/>
      <c r="D58" s="19">
        <v>7</v>
      </c>
      <c r="E58" s="14">
        <v>4</v>
      </c>
    </row>
    <row r="59" spans="1:5" ht="15" x14ac:dyDescent="0.2">
      <c r="A59" s="65"/>
      <c r="B59" s="65"/>
      <c r="C59" s="65"/>
      <c r="D59" s="19">
        <v>8</v>
      </c>
      <c r="E59" s="14">
        <v>7</v>
      </c>
    </row>
    <row r="60" spans="1:5" ht="15" x14ac:dyDescent="0.2">
      <c r="A60" s="65"/>
      <c r="B60" s="65"/>
      <c r="C60" s="65"/>
      <c r="D60" s="19">
        <v>9</v>
      </c>
      <c r="E60" s="14">
        <v>14</v>
      </c>
    </row>
    <row r="61" spans="1:5" ht="15" x14ac:dyDescent="0.2">
      <c r="A61" s="65"/>
      <c r="B61" s="65"/>
      <c r="C61" s="65"/>
      <c r="D61" s="19">
        <v>10</v>
      </c>
      <c r="E61" s="14">
        <v>26</v>
      </c>
    </row>
    <row r="62" spans="1:5" ht="15" x14ac:dyDescent="0.2">
      <c r="A62" s="65"/>
      <c r="B62" s="65"/>
      <c r="C62" s="65"/>
      <c r="D62" s="19">
        <v>11</v>
      </c>
      <c r="E62" s="14">
        <v>50</v>
      </c>
    </row>
    <row r="63" spans="1:5" ht="15" x14ac:dyDescent="0.2">
      <c r="A63" s="65"/>
      <c r="B63" s="65"/>
      <c r="C63" s="65"/>
      <c r="D63" s="19">
        <v>12</v>
      </c>
      <c r="E63" s="14">
        <v>100</v>
      </c>
    </row>
    <row r="64" spans="1:5" ht="15" x14ac:dyDescent="0.2">
      <c r="A64" s="65"/>
      <c r="B64" s="65"/>
      <c r="C64" s="65"/>
      <c r="D64" s="19" t="s">
        <v>33</v>
      </c>
      <c r="E64" s="14">
        <v>100</v>
      </c>
    </row>
    <row r="65" spans="1:5" ht="15" x14ac:dyDescent="0.2">
      <c r="A65" s="6"/>
      <c r="D65" s="32"/>
      <c r="E65" s="32"/>
    </row>
    <row r="66" spans="1:5" ht="15" customHeight="1" x14ac:dyDescent="0.2">
      <c r="A66" s="65" t="s">
        <v>39</v>
      </c>
      <c r="B66" s="65"/>
      <c r="C66" s="65"/>
      <c r="D66" s="33" t="s">
        <v>34</v>
      </c>
      <c r="E66" s="33" t="s">
        <v>35</v>
      </c>
    </row>
    <row r="67" spans="1:5" ht="15" x14ac:dyDescent="0.2">
      <c r="A67" s="65"/>
      <c r="B67" s="65"/>
      <c r="C67" s="65"/>
      <c r="D67" s="30" t="s">
        <v>36</v>
      </c>
      <c r="E67" s="44">
        <v>0.20530000000000001</v>
      </c>
    </row>
    <row r="68" spans="1:5" ht="15" x14ac:dyDescent="0.2">
      <c r="A68" s="65"/>
      <c r="B68" s="65"/>
      <c r="C68" s="65"/>
      <c r="D68" s="30" t="s">
        <v>37</v>
      </c>
      <c r="E68" s="44">
        <v>5.4000000000000003E-3</v>
      </c>
    </row>
    <row r="69" spans="1:5" ht="15" x14ac:dyDescent="0.2">
      <c r="A69" s="65"/>
      <c r="B69" s="65"/>
      <c r="C69" s="65"/>
      <c r="D69" s="30" t="s">
        <v>38</v>
      </c>
      <c r="E69" s="44">
        <v>1.1361000000000001</v>
      </c>
    </row>
    <row r="71" spans="1:5" ht="15" customHeight="1" x14ac:dyDescent="0.2">
      <c r="A71" s="65" t="s">
        <v>74</v>
      </c>
      <c r="B71" s="65"/>
      <c r="C71" s="65"/>
      <c r="D71" s="33" t="s">
        <v>75</v>
      </c>
      <c r="E71" s="33" t="s">
        <v>76</v>
      </c>
    </row>
    <row r="72" spans="1:5" ht="15" x14ac:dyDescent="0.2">
      <c r="A72" s="65"/>
      <c r="B72" s="65"/>
      <c r="C72" s="65"/>
      <c r="D72" s="30" t="s">
        <v>70</v>
      </c>
      <c r="E72" s="14">
        <f>1000*60*60*24</f>
        <v>86400000</v>
      </c>
    </row>
    <row r="73" spans="1:5" ht="15" x14ac:dyDescent="0.2">
      <c r="A73" s="65"/>
      <c r="B73" s="65"/>
      <c r="C73" s="65"/>
      <c r="D73" s="30" t="s">
        <v>73</v>
      </c>
      <c r="E73" s="14">
        <f>1000*60*60</f>
        <v>3600000</v>
      </c>
    </row>
    <row r="74" spans="1:5" ht="15" x14ac:dyDescent="0.2">
      <c r="A74" s="65"/>
      <c r="B74" s="65"/>
      <c r="C74" s="65"/>
      <c r="D74" s="30" t="s">
        <v>5</v>
      </c>
      <c r="E74" s="14">
        <f>1000*60</f>
        <v>60000</v>
      </c>
    </row>
    <row r="75" spans="1:5" ht="15" x14ac:dyDescent="0.2">
      <c r="A75" s="65"/>
      <c r="B75" s="65"/>
      <c r="C75" s="65"/>
      <c r="D75" s="30" t="s">
        <v>69</v>
      </c>
      <c r="E75" s="14">
        <v>1000</v>
      </c>
    </row>
  </sheetData>
  <sortState xmlns:xlrd2="http://schemas.microsoft.com/office/spreadsheetml/2017/richdata2" ref="D67:E70">
    <sortCondition ref="D67"/>
  </sortState>
  <mergeCells count="40">
    <mergeCell ref="B30:C30"/>
    <mergeCell ref="B47:C47"/>
    <mergeCell ref="B33:C33"/>
    <mergeCell ref="B34:C34"/>
    <mergeCell ref="B49:C49"/>
    <mergeCell ref="B36:C36"/>
    <mergeCell ref="A42:C42"/>
    <mergeCell ref="B53:C53"/>
    <mergeCell ref="B46:C46"/>
    <mergeCell ref="B48:C48"/>
    <mergeCell ref="B50:C50"/>
    <mergeCell ref="B51:C51"/>
    <mergeCell ref="B9:C9"/>
    <mergeCell ref="B27:C27"/>
    <mergeCell ref="B11:C11"/>
    <mergeCell ref="B15:C15"/>
    <mergeCell ref="B16:C16"/>
    <mergeCell ref="B22:C22"/>
    <mergeCell ref="A25:C25"/>
    <mergeCell ref="D8:E8"/>
    <mergeCell ref="B8:C8"/>
    <mergeCell ref="A1:F2"/>
    <mergeCell ref="A6:C6"/>
    <mergeCell ref="A3:F4"/>
    <mergeCell ref="B28:C28"/>
    <mergeCell ref="B45:C45"/>
    <mergeCell ref="B31:C31"/>
    <mergeCell ref="A71:C75"/>
    <mergeCell ref="B44:C44"/>
    <mergeCell ref="B29:C29"/>
    <mergeCell ref="B32:C32"/>
    <mergeCell ref="B35:C35"/>
    <mergeCell ref="B38:C38"/>
    <mergeCell ref="A66:C69"/>
    <mergeCell ref="B37:C37"/>
    <mergeCell ref="B39:C39"/>
    <mergeCell ref="B40:C40"/>
    <mergeCell ref="A55:C55"/>
    <mergeCell ref="A57:C64"/>
    <mergeCell ref="B52:C52"/>
  </mergeCells>
  <printOptions horizontalCentered="1" verticalCentered="1"/>
  <pageMargins left="0.4" right="0.4" top="0.63888888888888895" bottom="0.4" header="0.4" footer="0.51180555555555496"/>
  <pageSetup paperSize="9" orientation="landscape" verticalDpi="0" r:id="rId1"/>
  <headerFooter>
    <oddHeader>&amp;C&amp;A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25</vt:i4>
      </vt:variant>
    </vt:vector>
  </HeadingPairs>
  <TitlesOfParts>
    <vt:vector size="28" baseType="lpstr">
      <vt:lpstr>TLogger</vt:lpstr>
      <vt:lpstr>TAdherence GPIO</vt:lpstr>
      <vt:lpstr>_</vt:lpstr>
      <vt:lpstr>'TAdherence GPIO'!bat</vt:lpstr>
      <vt:lpstr>bat</vt:lpstr>
      <vt:lpstr>'TAdherence GPIO'!cycle_time</vt:lpstr>
      <vt:lpstr>cycle_time</vt:lpstr>
      <vt:lpstr>'TAdherence GPIO'!cycle_unit</vt:lpstr>
      <vt:lpstr>cycle_unit</vt:lpstr>
      <vt:lpstr>eeprom_read_time</vt:lpstr>
      <vt:lpstr>eeprom_write_time</vt:lpstr>
      <vt:lpstr>flash_period</vt:lpstr>
      <vt:lpstr>flash_time</vt:lpstr>
      <vt:lpstr>leak</vt:lpstr>
      <vt:lpstr>_!Print_Area</vt:lpstr>
      <vt:lpstr>'TAdherence GPIO'!Print_Area</vt:lpstr>
      <vt:lpstr>TLogger!Print_Area</vt:lpstr>
      <vt:lpstr>'TAdherence GPIO'!system_clock</vt:lpstr>
      <vt:lpstr>system_clock</vt:lpstr>
      <vt:lpstr>'TAdherence GPIO'!system_time</vt:lpstr>
      <vt:lpstr>system_time</vt:lpstr>
      <vt:lpstr>tadherencegpio_current_day</vt:lpstr>
      <vt:lpstr>tlogger_current_day</vt:lpstr>
      <vt:lpstr>trendline_a</vt:lpstr>
      <vt:lpstr>trendline_b</vt:lpstr>
      <vt:lpstr>trendline_c</vt:lpstr>
      <vt:lpstr>tsen</vt:lpstr>
      <vt:lpstr>tsen_bits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2022-01-30T11:25:35Z</dcterms:created>
  <dcterms:modified xsi:type="dcterms:W3CDTF">2022-01-30T11:26:21Z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2016-01-06T09:56:51Z</dcterms:created>
  <dc:language>en-US</dc:language>
  <dcterms:modified xsi:type="dcterms:W3CDTF">2016-01-07T11:17:40Z</dcterms:modified>
  <cp:revision>20</cp:revision>
</cp:coreProperties>
</file>