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Seong\Desktop\"/>
    </mc:Choice>
  </mc:AlternateContent>
  <xr:revisionPtr revIDLastSave="0" documentId="13_ncr:1_{1132AED7-AD2D-41C2-A247-C2FD7A9224B8}" xr6:coauthVersionLast="47" xr6:coauthVersionMax="47" xr10:uidLastSave="{00000000-0000-0000-0000-000000000000}"/>
  <bookViews>
    <workbookView xWindow="-120" yWindow="-120" windowWidth="29040" windowHeight="15840" xr2:uid="{9CDABE30-A93D-413E-8BF0-5E6042BADB3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5" i="1"/>
  <c r="K5" i="1"/>
  <c r="J5" i="1"/>
  <c r="K4" i="1"/>
  <c r="L4" i="1"/>
  <c r="J4" i="1"/>
  <c r="L3" i="1"/>
  <c r="K3" i="1"/>
  <c r="J3" i="1"/>
  <c r="L2" i="1"/>
  <c r="D3" i="1"/>
  <c r="D2" i="1"/>
  <c r="K2" i="1"/>
  <c r="J2" i="1"/>
  <c r="I12" i="1"/>
  <c r="I11" i="1"/>
  <c r="I10" i="1"/>
  <c r="I9" i="1"/>
  <c r="I8" i="1"/>
  <c r="I7" i="1"/>
  <c r="I5" i="1"/>
  <c r="I4" i="1"/>
  <c r="I3" i="1"/>
  <c r="B3" i="1"/>
  <c r="B2" i="1"/>
</calcChain>
</file>

<file path=xl/sharedStrings.xml><?xml version="1.0" encoding="utf-8"?>
<sst xmlns="http://schemas.openxmlformats.org/spreadsheetml/2006/main" count="35" uniqueCount="21">
  <si>
    <t>IMATEST eSFR Chart</t>
  </si>
  <si>
    <t>Ratio 16:9</t>
  </si>
  <si>
    <t>Height(cm)</t>
  </si>
  <si>
    <t>Width(cm)</t>
  </si>
  <si>
    <t>Ratio 4:3</t>
  </si>
  <si>
    <t>Device</t>
  </si>
  <si>
    <t>Lens</t>
  </si>
  <si>
    <t xml:space="preserve">S23U </t>
  </si>
  <si>
    <t>W</t>
  </si>
  <si>
    <t>Aspect Ratio</t>
  </si>
  <si>
    <t>UW</t>
  </si>
  <si>
    <t>Iphone 15 Pro Max</t>
  </si>
  <si>
    <t>4:3</t>
  </si>
  <si>
    <t xml:space="preserve">16:9 </t>
  </si>
  <si>
    <t>16:9</t>
  </si>
  <si>
    <t>T</t>
  </si>
  <si>
    <t>Distance from lens to chart (cm)</t>
  </si>
  <si>
    <t>horizontal FOV (deg)</t>
  </si>
  <si>
    <t>Vertical FOV (deg)</t>
  </si>
  <si>
    <t>Diagonal FOV (deg)</t>
  </si>
  <si>
    <t>Diagonal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</si>
</sst>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49" fontId="0" fillId="0" borderId="0" xfId="0" applyNumberFormat="1"/>
    <xf numFmtId="49" fontId="0" fillId="0" borderId="7" xfId="0" applyNumberFormat="1" applyBorder="1"/>
    <xf numFmtId="0" fontId="0" fillId="0" borderId="3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4889-887B-40C1-9B42-0E1BA898FBB0}">
  <dimension ref="A1:L12"/>
  <sheetViews>
    <sheetView tabSelected="1" zoomScaleNormal="100" workbookViewId="0">
      <selection activeCell="F23" sqref="F23"/>
    </sheetView>
  </sheetViews>
  <sheetFormatPr defaultRowHeight="15" x14ac:dyDescent="0.25"/>
  <cols>
    <col min="1" max="1" width="21.85546875" bestFit="1" customWidth="1"/>
    <col min="2" max="2" width="12" bestFit="1" customWidth="1"/>
    <col min="3" max="3" width="10.7109375" bestFit="1" customWidth="1"/>
    <col min="4" max="4" width="13.7109375" bestFit="1" customWidth="1"/>
    <col min="5" max="6" width="17.28515625" bestFit="1" customWidth="1"/>
    <col min="7" max="7" width="11.85546875" bestFit="1" customWidth="1"/>
    <col min="8" max="9" width="30.5703125" bestFit="1" customWidth="1"/>
    <col min="10" max="10" width="17.28515625" bestFit="1" customWidth="1"/>
    <col min="11" max="12" width="18.28515625" bestFit="1" customWidth="1"/>
  </cols>
  <sheetData>
    <row r="1" spans="1:12" x14ac:dyDescent="0.25">
      <c r="A1" s="1" t="s">
        <v>0</v>
      </c>
      <c r="B1" s="2" t="s">
        <v>3</v>
      </c>
      <c r="C1" s="2" t="s">
        <v>2</v>
      </c>
      <c r="D1" s="13" t="s">
        <v>20</v>
      </c>
      <c r="F1" s="8" t="s">
        <v>5</v>
      </c>
      <c r="G1" s="9" t="s">
        <v>6</v>
      </c>
      <c r="H1" s="9" t="s">
        <v>9</v>
      </c>
      <c r="I1" s="9" t="s">
        <v>16</v>
      </c>
      <c r="J1" s="9" t="s">
        <v>17</v>
      </c>
      <c r="K1" s="9" t="s">
        <v>18</v>
      </c>
      <c r="L1" s="14" t="s">
        <v>19</v>
      </c>
    </row>
    <row r="2" spans="1:12" x14ac:dyDescent="0.25">
      <c r="A2" s="3" t="s">
        <v>1</v>
      </c>
      <c r="B2">
        <f>80*16/9</f>
        <v>142.22222222222223</v>
      </c>
      <c r="C2">
        <v>80</v>
      </c>
      <c r="D2" s="4">
        <f>SQRT(B2^2+C2^2)</f>
        <v>163.17830889498507</v>
      </c>
      <c r="F2" s="10" t="s">
        <v>7</v>
      </c>
      <c r="G2" t="s">
        <v>10</v>
      </c>
      <c r="H2" s="11" t="s">
        <v>13</v>
      </c>
      <c r="I2">
        <v>57.9</v>
      </c>
      <c r="J2">
        <f>DEGREES(ATAN(B2/2/I2))*2</f>
        <v>101.6937460127388</v>
      </c>
      <c r="K2">
        <f>DEGREES(ATAN(C2/2/I2))*2</f>
        <v>69.277023451552537</v>
      </c>
      <c r="L2" s="4">
        <f>DEGREES(ATAN(D2/2/I2))*2</f>
        <v>109.27692622763742</v>
      </c>
    </row>
    <row r="3" spans="1:12" x14ac:dyDescent="0.25">
      <c r="A3" s="5" t="s">
        <v>4</v>
      </c>
      <c r="B3" s="6">
        <f>80*4/3</f>
        <v>106.66666666666667</v>
      </c>
      <c r="C3" s="6">
        <v>80</v>
      </c>
      <c r="D3" s="7">
        <f>SQRT(B3^2+C3^2)</f>
        <v>133.33333333333334</v>
      </c>
      <c r="F3" s="10"/>
      <c r="G3" t="s">
        <v>8</v>
      </c>
      <c r="H3" s="11" t="s">
        <v>14</v>
      </c>
      <c r="I3">
        <f>0.979*100</f>
        <v>97.899999999999991</v>
      </c>
      <c r="J3">
        <f>DEGREES(ATAN(B2/2/I3))*2</f>
        <v>71.986666916520974</v>
      </c>
      <c r="K3">
        <f>DEGREES(ATAN(C2/2/I3))*2</f>
        <v>44.447903823739964</v>
      </c>
      <c r="L3" s="4">
        <f>DEGREES(ATAN(D2/2/I3))*2</f>
        <v>79.615163202543059</v>
      </c>
    </row>
    <row r="4" spans="1:12" x14ac:dyDescent="0.25">
      <c r="F4" s="10"/>
      <c r="G4" t="s">
        <v>10</v>
      </c>
      <c r="H4" s="11" t="s">
        <v>12</v>
      </c>
      <c r="I4">
        <f>0.422*100</f>
        <v>42.199999999999996</v>
      </c>
      <c r="J4">
        <f>DEGREES(ATAN(B3/2/I4))*2</f>
        <v>103.29438627553117</v>
      </c>
      <c r="K4">
        <f>DEGREES(ATAN(C3/2/I4))*2</f>
        <v>86.933804606351387</v>
      </c>
      <c r="L4" s="4">
        <f>DEGREES(ATAN(D3/2/I4))*2</f>
        <v>115.33237917687525</v>
      </c>
    </row>
    <row r="5" spans="1:12" x14ac:dyDescent="0.25">
      <c r="F5" s="10"/>
      <c r="G5" t="s">
        <v>8</v>
      </c>
      <c r="H5" s="11" t="s">
        <v>12</v>
      </c>
      <c r="I5">
        <f>0.726*100</f>
        <v>72.599999999999994</v>
      </c>
      <c r="J5">
        <f>DEGREES(ATAN(B3/2/I5))*2</f>
        <v>72.603415366658936</v>
      </c>
      <c r="K5">
        <f>DEGREES(ATAN(C3/2/I5))*2</f>
        <v>57.706380378840677</v>
      </c>
      <c r="L5" s="4">
        <f>DEGREES(ATAN(D3/2/I5))*2</f>
        <v>85.120878455855276</v>
      </c>
    </row>
    <row r="6" spans="1:12" x14ac:dyDescent="0.25">
      <c r="F6" s="10"/>
      <c r="L6" s="4"/>
    </row>
    <row r="7" spans="1:12" x14ac:dyDescent="0.25">
      <c r="F7" s="10" t="s">
        <v>11</v>
      </c>
      <c r="G7" t="s">
        <v>10</v>
      </c>
      <c r="H7" s="11" t="s">
        <v>13</v>
      </c>
      <c r="I7">
        <f>0.571*100</f>
        <v>57.099999999999994</v>
      </c>
      <c r="J7">
        <f>DEGREES(ATAN(B2/2/I7))*2</f>
        <v>102.47324850721333</v>
      </c>
      <c r="K7">
        <f>DEGREES(ATAN(C2/2/I7))*2</f>
        <v>70.02443694974221</v>
      </c>
      <c r="L7" s="4">
        <f>DEGREES(ATAN(D2/2/I7))*2</f>
        <v>110.02765650093052</v>
      </c>
    </row>
    <row r="8" spans="1:12" x14ac:dyDescent="0.25">
      <c r="F8" s="10"/>
      <c r="G8" t="s">
        <v>8</v>
      </c>
      <c r="H8" s="11" t="s">
        <v>13</v>
      </c>
      <c r="I8">
        <f>1.035*100</f>
        <v>103.49999999999999</v>
      </c>
      <c r="J8">
        <f>DEGREES(ATAN(B2/2/I8))*2</f>
        <v>68.98310297898766</v>
      </c>
      <c r="K8">
        <f>DEGREES(ATAN(C2/2/I8))*2</f>
        <v>42.260385135732818</v>
      </c>
      <c r="L8" s="4">
        <f>DEGREES(ATAN(D2/2/I8))*2</f>
        <v>76.497496398708719</v>
      </c>
    </row>
    <row r="9" spans="1:12" x14ac:dyDescent="0.25">
      <c r="F9" s="10"/>
      <c r="G9" t="s">
        <v>15</v>
      </c>
      <c r="H9" s="11" t="s">
        <v>13</v>
      </c>
      <c r="I9">
        <f>5.155*100</f>
        <v>515.5</v>
      </c>
      <c r="J9">
        <f>DEGREES(ATAN(B2/2/I9))*2</f>
        <v>15.708298186190818</v>
      </c>
      <c r="K9">
        <f>DEGREES(ATAN(C2/2/I9))*2</f>
        <v>8.8739013929296728</v>
      </c>
      <c r="L9" s="4">
        <f>DEGREES(ATAN(D2/2/I9))*2</f>
        <v>17.987417032680664</v>
      </c>
    </row>
    <row r="10" spans="1:12" x14ac:dyDescent="0.25">
      <c r="F10" s="10"/>
      <c r="G10" t="s">
        <v>10</v>
      </c>
      <c r="H10" s="11" t="s">
        <v>12</v>
      </c>
      <c r="I10">
        <f>0.422*100</f>
        <v>42.199999999999996</v>
      </c>
      <c r="J10">
        <f>DEGREES(ATAN(B3/2/I10))*2</f>
        <v>103.29438627553117</v>
      </c>
      <c r="K10">
        <f>DEGREES(ATAN(C3/2/I10))*2</f>
        <v>86.933804606351387</v>
      </c>
      <c r="L10" s="4">
        <f>DEGREES(ATAN(D3/2/I10))*2</f>
        <v>115.33237917687525</v>
      </c>
    </row>
    <row r="11" spans="1:12" x14ac:dyDescent="0.25">
      <c r="F11" s="10"/>
      <c r="G11" t="s">
        <v>8</v>
      </c>
      <c r="H11" s="11" t="s">
        <v>12</v>
      </c>
      <c r="I11">
        <f>0.767*100</f>
        <v>76.7</v>
      </c>
      <c r="J11">
        <f>DEGREES(ATAN(B3/2/I11))*2</f>
        <v>69.625628914132079</v>
      </c>
      <c r="K11">
        <f>DEGREES(ATAN(C3/2/I11))*2</f>
        <v>55.085197761017689</v>
      </c>
      <c r="L11" s="4">
        <f>DEGREES(ATAN(D3/2/I11))*2</f>
        <v>81.993510036956252</v>
      </c>
    </row>
    <row r="12" spans="1:12" x14ac:dyDescent="0.25">
      <c r="F12" s="5"/>
      <c r="G12" s="6" t="s">
        <v>15</v>
      </c>
      <c r="H12" s="12" t="s">
        <v>12</v>
      </c>
      <c r="I12" s="6">
        <f>3.819*100</f>
        <v>381.9</v>
      </c>
      <c r="J12" s="6">
        <f>DEGREES(ATAN(B3/2/I12))*2</f>
        <v>15.900176666797408</v>
      </c>
      <c r="K12" s="6">
        <f>DEGREES(ATAN(C3/2/I12))*2</f>
        <v>11.958655051620989</v>
      </c>
      <c r="L12" s="7">
        <f>DEGREES(ATAN(D3/2/I12))*2</f>
        <v>19.804206692780316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Seong Kim</dc:creator>
  <cp:lastModifiedBy>Jae Seong Kim</cp:lastModifiedBy>
  <dcterms:created xsi:type="dcterms:W3CDTF">2024-07-31T15:07:03Z</dcterms:created>
  <dcterms:modified xsi:type="dcterms:W3CDTF">2024-08-04T11:16:45Z</dcterms:modified>
</cp:coreProperties>
</file>