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\Desktop\"/>
    </mc:Choice>
  </mc:AlternateContent>
  <xr:revisionPtr revIDLastSave="0" documentId="13_ncr:1_{778D8027-51F2-487E-9BD4-FADD992B2A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4Z46-C322" sheetId="31" r:id="rId1"/>
    <sheet name="07.01" sheetId="34" r:id="rId2"/>
    <sheet name="FABRIC" sheetId="32" r:id="rId3"/>
  </sheets>
  <definedNames>
    <definedName name="_xlnm.Print_Area" localSheetId="0">'PR4Z46-C322'!$A$1:$L$112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5" i="31" l="1"/>
  <c r="P111" i="31" s="1"/>
  <c r="P112" i="31" s="1"/>
  <c r="O112" i="31" s="1"/>
  <c r="N105" i="31"/>
  <c r="N102" i="31"/>
  <c r="P102" i="31"/>
  <c r="P82" i="31"/>
  <c r="P85" i="31"/>
  <c r="P88" i="31"/>
  <c r="P79" i="31"/>
  <c r="P59" i="31"/>
  <c r="P68" i="31" s="1"/>
  <c r="P62" i="31"/>
  <c r="P65" i="31"/>
  <c r="P56" i="31"/>
  <c r="P36" i="31"/>
  <c r="P39" i="31"/>
  <c r="P42" i="31"/>
  <c r="P33" i="31"/>
  <c r="P13" i="31"/>
  <c r="P16" i="31"/>
  <c r="P19" i="31"/>
  <c r="P10" i="31"/>
  <c r="N79" i="31"/>
  <c r="P108" i="31"/>
  <c r="C88" i="31"/>
  <c r="I89" i="31" s="1"/>
  <c r="H86" i="31"/>
  <c r="I63" i="31"/>
  <c r="H43" i="31"/>
  <c r="G43" i="31"/>
  <c r="I40" i="31"/>
  <c r="I100" i="31"/>
  <c r="I77" i="31"/>
  <c r="I54" i="31"/>
  <c r="I31" i="31"/>
  <c r="I8" i="31"/>
  <c r="D8" i="31"/>
  <c r="L93" i="34"/>
  <c r="I93" i="34"/>
  <c r="I94" i="34" s="1"/>
  <c r="H93" i="34"/>
  <c r="G93" i="34"/>
  <c r="F93" i="34"/>
  <c r="E93" i="34"/>
  <c r="D93" i="34"/>
  <c r="C93" i="34"/>
  <c r="J92" i="34"/>
  <c r="J91" i="34"/>
  <c r="J90" i="34"/>
  <c r="J89" i="34"/>
  <c r="J88" i="34"/>
  <c r="L85" i="34"/>
  <c r="I85" i="34"/>
  <c r="H85" i="34"/>
  <c r="G85" i="34"/>
  <c r="F85" i="34"/>
  <c r="E85" i="34"/>
  <c r="D85" i="34"/>
  <c r="C85" i="34"/>
  <c r="J85" i="34" s="1"/>
  <c r="J84" i="34"/>
  <c r="J83" i="34"/>
  <c r="J82" i="34"/>
  <c r="J81" i="34"/>
  <c r="L80" i="34"/>
  <c r="I80" i="34"/>
  <c r="H80" i="34"/>
  <c r="G80" i="34"/>
  <c r="F80" i="34"/>
  <c r="E80" i="34"/>
  <c r="D80" i="34"/>
  <c r="J80" i="34" s="1"/>
  <c r="C80" i="34"/>
  <c r="J79" i="34"/>
  <c r="J78" i="34"/>
  <c r="J77" i="34"/>
  <c r="J76" i="34"/>
  <c r="L75" i="34"/>
  <c r="I75" i="34"/>
  <c r="H75" i="34"/>
  <c r="G75" i="34"/>
  <c r="F75" i="34"/>
  <c r="J75" i="34" s="1"/>
  <c r="E75" i="34"/>
  <c r="D75" i="34"/>
  <c r="C75" i="34"/>
  <c r="J74" i="34"/>
  <c r="J73" i="34"/>
  <c r="J72" i="34"/>
  <c r="J71" i="34"/>
  <c r="L70" i="34"/>
  <c r="I70" i="34"/>
  <c r="H70" i="34"/>
  <c r="G70" i="34"/>
  <c r="F70" i="34"/>
  <c r="E70" i="34"/>
  <c r="D70" i="34"/>
  <c r="C70" i="34"/>
  <c r="J70" i="34" s="1"/>
  <c r="J69" i="34"/>
  <c r="J68" i="34"/>
  <c r="J67" i="34"/>
  <c r="J66" i="34"/>
  <c r="L65" i="34"/>
  <c r="I65" i="34"/>
  <c r="H65" i="34"/>
  <c r="G65" i="34"/>
  <c r="F65" i="34"/>
  <c r="E65" i="34"/>
  <c r="D65" i="34"/>
  <c r="C65" i="34"/>
  <c r="J65" i="34" s="1"/>
  <c r="J64" i="34"/>
  <c r="J63" i="34"/>
  <c r="J62" i="34"/>
  <c r="J61" i="34"/>
  <c r="L60" i="34"/>
  <c r="I60" i="34"/>
  <c r="H60" i="34"/>
  <c r="G60" i="34"/>
  <c r="F60" i="34"/>
  <c r="E60" i="34"/>
  <c r="D60" i="34"/>
  <c r="J60" i="34" s="1"/>
  <c r="C60" i="34"/>
  <c r="J59" i="34"/>
  <c r="J58" i="34"/>
  <c r="J57" i="34"/>
  <c r="J56" i="34"/>
  <c r="L55" i="34"/>
  <c r="I55" i="34"/>
  <c r="H55" i="34"/>
  <c r="G55" i="34"/>
  <c r="F55" i="34"/>
  <c r="J55" i="34" s="1"/>
  <c r="E55" i="34"/>
  <c r="D55" i="34"/>
  <c r="C55" i="34"/>
  <c r="J54" i="34"/>
  <c r="J53" i="34"/>
  <c r="J52" i="34"/>
  <c r="J51" i="34"/>
  <c r="L50" i="34"/>
  <c r="I50" i="34"/>
  <c r="H50" i="34"/>
  <c r="G50" i="34"/>
  <c r="F50" i="34"/>
  <c r="E50" i="34"/>
  <c r="D50" i="34"/>
  <c r="C50" i="34"/>
  <c r="J50" i="34" s="1"/>
  <c r="J49" i="34"/>
  <c r="J48" i="34"/>
  <c r="J47" i="34"/>
  <c r="J46" i="34"/>
  <c r="L45" i="34"/>
  <c r="I45" i="34"/>
  <c r="H45" i="34"/>
  <c r="G45" i="34"/>
  <c r="F45" i="34"/>
  <c r="E45" i="34"/>
  <c r="D45" i="34"/>
  <c r="C45" i="34"/>
  <c r="J45" i="34" s="1"/>
  <c r="J44" i="34"/>
  <c r="J43" i="34"/>
  <c r="J42" i="34"/>
  <c r="J41" i="34"/>
  <c r="L40" i="34"/>
  <c r="I40" i="34"/>
  <c r="H40" i="34"/>
  <c r="G40" i="34"/>
  <c r="F40" i="34"/>
  <c r="E40" i="34"/>
  <c r="D40" i="34"/>
  <c r="J40" i="34" s="1"/>
  <c r="C40" i="34"/>
  <c r="J39" i="34"/>
  <c r="J38" i="34"/>
  <c r="J37" i="34"/>
  <c r="J36" i="34"/>
  <c r="L35" i="34"/>
  <c r="I35" i="34"/>
  <c r="H35" i="34"/>
  <c r="G35" i="34"/>
  <c r="F35" i="34"/>
  <c r="E35" i="34"/>
  <c r="J35" i="34" s="1"/>
  <c r="D35" i="34"/>
  <c r="C35" i="34"/>
  <c r="J34" i="34"/>
  <c r="J33" i="34"/>
  <c r="J32" i="34"/>
  <c r="J31" i="34"/>
  <c r="L30" i="34"/>
  <c r="I30" i="34"/>
  <c r="H30" i="34"/>
  <c r="G30" i="34"/>
  <c r="F30" i="34"/>
  <c r="J30" i="34" s="1"/>
  <c r="E30" i="34"/>
  <c r="D30" i="34"/>
  <c r="C30" i="34"/>
  <c r="J29" i="34"/>
  <c r="J28" i="34"/>
  <c r="J27" i="34"/>
  <c r="J26" i="34"/>
  <c r="L25" i="34"/>
  <c r="I25" i="34"/>
  <c r="H25" i="34"/>
  <c r="G25" i="34"/>
  <c r="F25" i="34"/>
  <c r="E25" i="34"/>
  <c r="D25" i="34"/>
  <c r="C25" i="34"/>
  <c r="J25" i="34" s="1"/>
  <c r="J24" i="34"/>
  <c r="J23" i="34"/>
  <c r="J22" i="34"/>
  <c r="J21" i="34"/>
  <c r="L20" i="34"/>
  <c r="I20" i="34"/>
  <c r="H20" i="34"/>
  <c r="G20" i="34"/>
  <c r="F20" i="34"/>
  <c r="E20" i="34"/>
  <c r="D20" i="34"/>
  <c r="J20" i="34" s="1"/>
  <c r="C20" i="34"/>
  <c r="J19" i="34"/>
  <c r="J18" i="34"/>
  <c r="J17" i="34"/>
  <c r="J16" i="34"/>
  <c r="L15" i="34"/>
  <c r="I15" i="34"/>
  <c r="H15" i="34"/>
  <c r="G15" i="34"/>
  <c r="F15" i="34"/>
  <c r="E15" i="34"/>
  <c r="J15" i="34" s="1"/>
  <c r="D15" i="34"/>
  <c r="C15" i="34"/>
  <c r="J14" i="34"/>
  <c r="J13" i="34"/>
  <c r="J12" i="34"/>
  <c r="J11" i="34"/>
  <c r="J10" i="34"/>
  <c r="D54" i="31"/>
  <c r="D100" i="31"/>
  <c r="E100" i="31"/>
  <c r="F100" i="31"/>
  <c r="G100" i="31"/>
  <c r="H100" i="31"/>
  <c r="I109" i="31"/>
  <c r="H109" i="31"/>
  <c r="G109" i="31"/>
  <c r="F109" i="31"/>
  <c r="E109" i="31"/>
  <c r="D109" i="31"/>
  <c r="J108" i="31"/>
  <c r="I106" i="31"/>
  <c r="H106" i="31"/>
  <c r="G106" i="31"/>
  <c r="F106" i="31"/>
  <c r="E106" i="31"/>
  <c r="D106" i="31"/>
  <c r="J105" i="31"/>
  <c r="I103" i="31"/>
  <c r="H103" i="31"/>
  <c r="G103" i="31"/>
  <c r="F103" i="31"/>
  <c r="E103" i="31"/>
  <c r="D103" i="31"/>
  <c r="J102" i="31"/>
  <c r="J99" i="31"/>
  <c r="I101" i="31" s="1"/>
  <c r="E77" i="31"/>
  <c r="F77" i="31"/>
  <c r="G77" i="31"/>
  <c r="H77" i="31"/>
  <c r="D77" i="31"/>
  <c r="G89" i="31"/>
  <c r="F89" i="31"/>
  <c r="J88" i="31"/>
  <c r="I86" i="31"/>
  <c r="F86" i="31"/>
  <c r="E86" i="31"/>
  <c r="J85" i="31"/>
  <c r="I83" i="31"/>
  <c r="H83" i="31"/>
  <c r="G83" i="31"/>
  <c r="F83" i="31"/>
  <c r="E83" i="31"/>
  <c r="D83" i="31"/>
  <c r="J82" i="31"/>
  <c r="I80" i="31"/>
  <c r="H80" i="31"/>
  <c r="G80" i="31"/>
  <c r="F80" i="31"/>
  <c r="E80" i="31"/>
  <c r="D80" i="31"/>
  <c r="J79" i="31"/>
  <c r="J76" i="31"/>
  <c r="I78" i="31" s="1"/>
  <c r="F60" i="31"/>
  <c r="E54" i="31"/>
  <c r="F54" i="31"/>
  <c r="G54" i="31"/>
  <c r="H54" i="31"/>
  <c r="I66" i="31"/>
  <c r="H66" i="31"/>
  <c r="G66" i="31"/>
  <c r="F66" i="31"/>
  <c r="E66" i="31"/>
  <c r="D66" i="31"/>
  <c r="J65" i="31"/>
  <c r="J62" i="31"/>
  <c r="G60" i="31"/>
  <c r="J59" i="31"/>
  <c r="I57" i="31"/>
  <c r="H57" i="31"/>
  <c r="G57" i="31"/>
  <c r="F57" i="31"/>
  <c r="E57" i="31"/>
  <c r="D57" i="31"/>
  <c r="J56" i="31"/>
  <c r="J53" i="31"/>
  <c r="I55" i="31" s="1"/>
  <c r="G40" i="31"/>
  <c r="E37" i="31"/>
  <c r="H31" i="31"/>
  <c r="F37" i="31"/>
  <c r="D31" i="31"/>
  <c r="E31" i="31"/>
  <c r="F31" i="31"/>
  <c r="G31" i="31"/>
  <c r="I43" i="31"/>
  <c r="F43" i="31"/>
  <c r="E43" i="31"/>
  <c r="D43" i="31"/>
  <c r="J42" i="31"/>
  <c r="F40" i="31"/>
  <c r="E40" i="31"/>
  <c r="J39" i="31"/>
  <c r="I37" i="31"/>
  <c r="H37" i="31"/>
  <c r="G37" i="31"/>
  <c r="D37" i="31"/>
  <c r="J36" i="31"/>
  <c r="I34" i="31"/>
  <c r="H34" i="31"/>
  <c r="G34" i="31"/>
  <c r="F34" i="31"/>
  <c r="E34" i="31"/>
  <c r="D34" i="31"/>
  <c r="J33" i="31"/>
  <c r="J30" i="31"/>
  <c r="G32" i="31" s="1"/>
  <c r="P91" i="31" l="1"/>
  <c r="P92" i="31" s="1"/>
  <c r="O92" i="31" s="1"/>
  <c r="P45" i="31"/>
  <c r="P46" i="31" s="1"/>
  <c r="O46" i="31" s="1"/>
  <c r="P69" i="31"/>
  <c r="O69" i="31" s="1"/>
  <c r="O68" i="31"/>
  <c r="P22" i="31"/>
  <c r="P23" i="31" s="1"/>
  <c r="O23" i="31" s="1"/>
  <c r="D89" i="31"/>
  <c r="J89" i="31" s="1"/>
  <c r="H89" i="31"/>
  <c r="H91" i="31" s="1"/>
  <c r="E89" i="31"/>
  <c r="E111" i="31"/>
  <c r="I111" i="31"/>
  <c r="G86" i="31"/>
  <c r="G91" i="31" s="1"/>
  <c r="D86" i="31"/>
  <c r="D91" i="31" s="1"/>
  <c r="E45" i="31"/>
  <c r="G45" i="31"/>
  <c r="I45" i="31"/>
  <c r="F45" i="31"/>
  <c r="J93" i="34"/>
  <c r="F111" i="31"/>
  <c r="I91" i="31"/>
  <c r="E91" i="31"/>
  <c r="F91" i="31"/>
  <c r="D111" i="31"/>
  <c r="J100" i="31"/>
  <c r="H111" i="31"/>
  <c r="G111" i="31"/>
  <c r="G35" i="31"/>
  <c r="G38" i="31" s="1"/>
  <c r="G41" i="31" s="1"/>
  <c r="G44" i="31" s="1"/>
  <c r="J109" i="31"/>
  <c r="J106" i="31"/>
  <c r="H104" i="31"/>
  <c r="H107" i="31" s="1"/>
  <c r="H110" i="31" s="1"/>
  <c r="F104" i="31"/>
  <c r="F107" i="31" s="1"/>
  <c r="F110" i="31" s="1"/>
  <c r="I104" i="31"/>
  <c r="I107" i="31" s="1"/>
  <c r="I110" i="31" s="1"/>
  <c r="D95" i="31"/>
  <c r="F101" i="31"/>
  <c r="D104" i="31"/>
  <c r="D107" i="31" s="1"/>
  <c r="D110" i="31" s="1"/>
  <c r="E104" i="31"/>
  <c r="E107" i="31" s="1"/>
  <c r="E110" i="31" s="1"/>
  <c r="G104" i="31"/>
  <c r="G107" i="31" s="1"/>
  <c r="G110" i="31" s="1"/>
  <c r="G95" i="31"/>
  <c r="G101" i="31"/>
  <c r="J103" i="31"/>
  <c r="D101" i="31"/>
  <c r="H101" i="31"/>
  <c r="E101" i="31"/>
  <c r="J77" i="31"/>
  <c r="G81" i="31"/>
  <c r="G84" i="31" s="1"/>
  <c r="E81" i="31"/>
  <c r="E84" i="31" s="1"/>
  <c r="E87" i="31" s="1"/>
  <c r="E90" i="31" s="1"/>
  <c r="I81" i="31"/>
  <c r="I84" i="31" s="1"/>
  <c r="I87" i="31" s="1"/>
  <c r="I90" i="31" s="1"/>
  <c r="D72" i="31"/>
  <c r="F78" i="31"/>
  <c r="D81" i="31"/>
  <c r="D84" i="31" s="1"/>
  <c r="F81" i="31"/>
  <c r="F84" i="31" s="1"/>
  <c r="F87" i="31" s="1"/>
  <c r="F90" i="31" s="1"/>
  <c r="J83" i="31"/>
  <c r="H81" i="31"/>
  <c r="H84" i="31" s="1"/>
  <c r="H87" i="31" s="1"/>
  <c r="H90" i="31" s="1"/>
  <c r="G72" i="31"/>
  <c r="G78" i="31"/>
  <c r="J80" i="31"/>
  <c r="H78" i="31"/>
  <c r="D78" i="31"/>
  <c r="E78" i="31"/>
  <c r="F63" i="31"/>
  <c r="F68" i="31" s="1"/>
  <c r="G63" i="31"/>
  <c r="G68" i="31" s="1"/>
  <c r="D63" i="31"/>
  <c r="H63" i="31"/>
  <c r="E63" i="31"/>
  <c r="D60" i="31"/>
  <c r="H60" i="31"/>
  <c r="E60" i="31"/>
  <c r="I60" i="31"/>
  <c r="I68" i="31" s="1"/>
  <c r="F58" i="31"/>
  <c r="F61" i="31" s="1"/>
  <c r="J66" i="31"/>
  <c r="H58" i="31"/>
  <c r="E58" i="31"/>
  <c r="I58" i="31"/>
  <c r="J54" i="31"/>
  <c r="D58" i="31"/>
  <c r="G58" i="31"/>
  <c r="G61" i="31" s="1"/>
  <c r="D49" i="31"/>
  <c r="F55" i="31"/>
  <c r="G49" i="31"/>
  <c r="G55" i="31"/>
  <c r="J57" i="31"/>
  <c r="N56" i="31" s="1"/>
  <c r="D55" i="31"/>
  <c r="H55" i="31"/>
  <c r="E55" i="31"/>
  <c r="D40" i="31"/>
  <c r="D45" i="31" s="1"/>
  <c r="H40" i="31"/>
  <c r="H45" i="31" s="1"/>
  <c r="F35" i="31"/>
  <c r="F38" i="31" s="1"/>
  <c r="F41" i="31" s="1"/>
  <c r="F44" i="31" s="1"/>
  <c r="I35" i="31"/>
  <c r="I38" i="31" s="1"/>
  <c r="I41" i="31" s="1"/>
  <c r="I44" i="31" s="1"/>
  <c r="E35" i="31"/>
  <c r="E38" i="31" s="1"/>
  <c r="E41" i="31" s="1"/>
  <c r="E44" i="31" s="1"/>
  <c r="J37" i="31"/>
  <c r="H35" i="31"/>
  <c r="H38" i="31" s="1"/>
  <c r="J43" i="31"/>
  <c r="J31" i="31"/>
  <c r="D35" i="31"/>
  <c r="D38" i="31" s="1"/>
  <c r="D32" i="31"/>
  <c r="E32" i="31"/>
  <c r="H32" i="31"/>
  <c r="I32" i="31"/>
  <c r="D26" i="31"/>
  <c r="F32" i="31"/>
  <c r="G26" i="31"/>
  <c r="J34" i="31"/>
  <c r="N33" i="31" s="1"/>
  <c r="O91" i="31" l="1"/>
  <c r="O45" i="31"/>
  <c r="L88" i="31"/>
  <c r="N88" i="31"/>
  <c r="L42" i="31"/>
  <c r="N42" i="31"/>
  <c r="L105" i="31"/>
  <c r="L82" i="31"/>
  <c r="N82" i="31"/>
  <c r="L108" i="31"/>
  <c r="N108" i="31"/>
  <c r="L36" i="31"/>
  <c r="N36" i="31"/>
  <c r="L65" i="31"/>
  <c r="N65" i="31"/>
  <c r="G87" i="31"/>
  <c r="G90" i="31" s="1"/>
  <c r="J86" i="31"/>
  <c r="D87" i="31"/>
  <c r="D90" i="31" s="1"/>
  <c r="D68" i="31"/>
  <c r="G94" i="34"/>
  <c r="C94" i="34"/>
  <c r="K93" i="34"/>
  <c r="H94" i="34"/>
  <c r="D94" i="34"/>
  <c r="F94" i="34"/>
  <c r="E94" i="34"/>
  <c r="H68" i="31"/>
  <c r="J111" i="31"/>
  <c r="E68" i="31"/>
  <c r="J104" i="31"/>
  <c r="J101" i="31"/>
  <c r="J107" i="31"/>
  <c r="J110" i="31"/>
  <c r="L102" i="31"/>
  <c r="J81" i="31"/>
  <c r="J87" i="31"/>
  <c r="J78" i="31"/>
  <c r="L79" i="31"/>
  <c r="J84" i="31"/>
  <c r="E61" i="31"/>
  <c r="E64" i="31" s="1"/>
  <c r="E67" i="31" s="1"/>
  <c r="D61" i="31"/>
  <c r="D64" i="31" s="1"/>
  <c r="D67" i="31" s="1"/>
  <c r="J63" i="31"/>
  <c r="N62" i="31" s="1"/>
  <c r="G64" i="31"/>
  <c r="G67" i="31" s="1"/>
  <c r="F64" i="31"/>
  <c r="F67" i="31" s="1"/>
  <c r="I61" i="31"/>
  <c r="I64" i="31" s="1"/>
  <c r="I67" i="31" s="1"/>
  <c r="J60" i="31"/>
  <c r="H61" i="31"/>
  <c r="H64" i="31" s="1"/>
  <c r="H67" i="31" s="1"/>
  <c r="J58" i="31"/>
  <c r="J55" i="31"/>
  <c r="L56" i="31"/>
  <c r="H41" i="31"/>
  <c r="H44" i="31" s="1"/>
  <c r="J40" i="31"/>
  <c r="D41" i="31"/>
  <c r="D44" i="31" s="1"/>
  <c r="J38" i="31"/>
  <c r="J35" i="31"/>
  <c r="L33" i="31"/>
  <c r="J32" i="31"/>
  <c r="L85" i="31" l="1"/>
  <c r="N85" i="31"/>
  <c r="N91" i="31" s="1"/>
  <c r="N111" i="31"/>
  <c r="L39" i="31"/>
  <c r="N39" i="31"/>
  <c r="N45" i="31" s="1"/>
  <c r="L59" i="31"/>
  <c r="N59" i="31"/>
  <c r="N68" i="31" s="1"/>
  <c r="L111" i="31"/>
  <c r="O111" i="31" s="1"/>
  <c r="J91" i="31"/>
  <c r="L91" i="31"/>
  <c r="L62" i="31"/>
  <c r="J68" i="31"/>
  <c r="L45" i="31"/>
  <c r="J45" i="31"/>
  <c r="L112" i="31"/>
  <c r="K112" i="31" s="1"/>
  <c r="J90" i="31"/>
  <c r="J61" i="31"/>
  <c r="J64" i="31"/>
  <c r="J67" i="31"/>
  <c r="J41" i="31"/>
  <c r="J44" i="31"/>
  <c r="M91" i="31" l="1"/>
  <c r="N92" i="31"/>
  <c r="M92" i="31" s="1"/>
  <c r="M45" i="31"/>
  <c r="N46" i="31"/>
  <c r="M46" i="31" s="1"/>
  <c r="L92" i="31"/>
  <c r="K92" i="31" s="1"/>
  <c r="K111" i="31"/>
  <c r="L68" i="31"/>
  <c r="M68" i="31"/>
  <c r="N69" i="31"/>
  <c r="M69" i="31" s="1"/>
  <c r="N112" i="31"/>
  <c r="M112" i="31" s="1"/>
  <c r="M111" i="31"/>
  <c r="K91" i="31"/>
  <c r="K45" i="31"/>
  <c r="L46" i="31"/>
  <c r="K46" i="31" s="1"/>
  <c r="L69" i="31" l="1"/>
  <c r="K69" i="31" s="1"/>
  <c r="K68" i="31"/>
  <c r="H20" i="31"/>
  <c r="F14" i="31"/>
  <c r="H11" i="31"/>
  <c r="I20" i="31"/>
  <c r="G20" i="31"/>
  <c r="F20" i="31"/>
  <c r="E20" i="31"/>
  <c r="J19" i="31"/>
  <c r="I17" i="31"/>
  <c r="H17" i="31"/>
  <c r="G17" i="31"/>
  <c r="F17" i="31"/>
  <c r="E17" i="31"/>
  <c r="D17" i="31"/>
  <c r="J16" i="31"/>
  <c r="G14" i="31"/>
  <c r="D14" i="31"/>
  <c r="J13" i="31"/>
  <c r="J10" i="31"/>
  <c r="H8" i="31"/>
  <c r="G8" i="31"/>
  <c r="F8" i="31"/>
  <c r="E8" i="31"/>
  <c r="J7" i="31"/>
  <c r="D9" i="31" s="1"/>
  <c r="F22" i="31" l="1"/>
  <c r="J8" i="31"/>
  <c r="D20" i="31"/>
  <c r="J20" i="31" s="1"/>
  <c r="N19" i="31" s="1"/>
  <c r="E14" i="31"/>
  <c r="I14" i="31"/>
  <c r="H14" i="31"/>
  <c r="H22" i="31" s="1"/>
  <c r="E11" i="31"/>
  <c r="E12" i="31" s="1"/>
  <c r="F11" i="31"/>
  <c r="I11" i="31"/>
  <c r="G11" i="31"/>
  <c r="G12" i="31" s="1"/>
  <c r="G15" i="31" s="1"/>
  <c r="G18" i="31" s="1"/>
  <c r="G21" i="31" s="1"/>
  <c r="D11" i="31"/>
  <c r="D12" i="31" s="1"/>
  <c r="D15" i="31" s="1"/>
  <c r="D18" i="31" s="1"/>
  <c r="J17" i="31"/>
  <c r="N16" i="31" s="1"/>
  <c r="H12" i="31"/>
  <c r="E9" i="31"/>
  <c r="D3" i="31"/>
  <c r="F9" i="31"/>
  <c r="H9" i="31"/>
  <c r="I9" i="31"/>
  <c r="G3" i="31"/>
  <c r="G9" i="31"/>
  <c r="I22" i="31" l="1"/>
  <c r="E22" i="31"/>
  <c r="G22" i="31"/>
  <c r="D22" i="31"/>
  <c r="L19" i="31"/>
  <c r="L16" i="31"/>
  <c r="J14" i="31"/>
  <c r="N13" i="31" s="1"/>
  <c r="H15" i="31"/>
  <c r="H18" i="31" s="1"/>
  <c r="H21" i="31" s="1"/>
  <c r="J9" i="31"/>
  <c r="F12" i="31"/>
  <c r="F15" i="31" s="1"/>
  <c r="F18" i="31" s="1"/>
  <c r="F21" i="31" s="1"/>
  <c r="E15" i="31"/>
  <c r="E18" i="31" s="1"/>
  <c r="E21" i="31" s="1"/>
  <c r="I12" i="31"/>
  <c r="I15" i="31" s="1"/>
  <c r="I18" i="31" s="1"/>
  <c r="I21" i="31" s="1"/>
  <c r="J11" i="31"/>
  <c r="N10" i="31" s="1"/>
  <c r="D21" i="31"/>
  <c r="N22" i="31" l="1"/>
  <c r="L13" i="31"/>
  <c r="J22" i="31"/>
  <c r="J12" i="31"/>
  <c r="J15" i="31"/>
  <c r="J18" i="31"/>
  <c r="L10" i="31"/>
  <c r="L22" i="31" s="1"/>
  <c r="O22" i="31" s="1"/>
  <c r="J21" i="31"/>
  <c r="M22" i="31" l="1"/>
  <c r="N23" i="31"/>
  <c r="M23" i="31" s="1"/>
  <c r="K22" i="31"/>
  <c r="L23" i="31"/>
  <c r="K23" i="31" s="1"/>
</calcChain>
</file>

<file path=xl/sharedStrings.xml><?xml version="1.0" encoding="utf-8"?>
<sst xmlns="http://schemas.openxmlformats.org/spreadsheetml/2006/main" count="436" uniqueCount="132">
  <si>
    <t>CUTTING PLAN 1</t>
    <phoneticPr fontId="2" type="noConversion"/>
  </si>
  <si>
    <t xml:space="preserve">오더 수량 </t>
    <phoneticPr fontId="2" type="noConversion"/>
  </si>
  <si>
    <t>본사 요척</t>
    <phoneticPr fontId="2" type="noConversion"/>
  </si>
  <si>
    <t>BODY</t>
    <phoneticPr fontId="2" type="noConversion"/>
  </si>
  <si>
    <t>BODY          WIDTH</t>
    <phoneticPr fontId="2" type="noConversion"/>
  </si>
  <si>
    <t>소요량</t>
    <phoneticPr fontId="2" type="noConversion"/>
  </si>
  <si>
    <t>COLOR</t>
  </si>
  <si>
    <t>DIVICION</t>
  </si>
  <si>
    <t>SIZE</t>
    <phoneticPr fontId="2" type="noConversion"/>
  </si>
  <si>
    <t>TOTAL</t>
  </si>
  <si>
    <t>요척</t>
    <phoneticPr fontId="2" type="noConversion"/>
  </si>
  <si>
    <t>XS</t>
    <phoneticPr fontId="2" type="noConversion"/>
  </si>
  <si>
    <t>S</t>
    <phoneticPr fontId="2" type="noConversion"/>
  </si>
  <si>
    <t>M</t>
    <phoneticPr fontId="2" type="noConversion"/>
  </si>
  <si>
    <t>L</t>
    <phoneticPr fontId="2" type="noConversion"/>
  </si>
  <si>
    <t>XL</t>
    <phoneticPr fontId="2" type="noConversion"/>
  </si>
  <si>
    <t>QTY</t>
  </si>
  <si>
    <t>ORDER</t>
  </si>
  <si>
    <t>RATIO.1</t>
  </si>
  <si>
    <t>RATIO.2</t>
  </si>
  <si>
    <t>TTL:</t>
    <phoneticPr fontId="2" type="noConversion"/>
  </si>
  <si>
    <t>과부족</t>
    <phoneticPr fontId="2" type="noConversion"/>
  </si>
  <si>
    <t>RATIO.3</t>
    <phoneticPr fontId="2" type="noConversion"/>
  </si>
  <si>
    <t>RATIO.4</t>
    <phoneticPr fontId="2" type="noConversion"/>
  </si>
  <si>
    <t>XXL</t>
    <phoneticPr fontId="2" type="noConversion"/>
  </si>
  <si>
    <t>BODY</t>
  </si>
  <si>
    <t>Fabric Info.</t>
  </si>
  <si>
    <t>Condition</t>
  </si>
  <si>
    <t>Remark</t>
  </si>
  <si>
    <t>Shipment</t>
  </si>
  <si>
    <t>TTL</t>
  </si>
  <si>
    <t>Needed</t>
  </si>
  <si>
    <t>Sewing</t>
  </si>
  <si>
    <t>Container</t>
  </si>
  <si>
    <t>E.T.D</t>
  </si>
  <si>
    <t>E.T.A</t>
  </si>
  <si>
    <t>Balance</t>
  </si>
  <si>
    <t>progress(%)</t>
  </si>
  <si>
    <t>Buyer    : Target</t>
  </si>
  <si>
    <t>C/O      : VIETNAM</t>
  </si>
  <si>
    <t>Del.
Po.No</t>
  </si>
  <si>
    <t>Color</t>
  </si>
  <si>
    <t>Size</t>
  </si>
  <si>
    <t>FOB</t>
  </si>
  <si>
    <t>Amount</t>
  </si>
  <si>
    <t>Retail</t>
  </si>
  <si>
    <t>XS</t>
  </si>
  <si>
    <t>S</t>
  </si>
  <si>
    <t>M</t>
  </si>
  <si>
    <t>L</t>
  </si>
  <si>
    <t>XL</t>
  </si>
  <si>
    <t>XXL</t>
  </si>
  <si>
    <t>1Th</t>
  </si>
  <si>
    <t>22/04/06-04/11</t>
  </si>
  <si>
    <t>Solid Pack</t>
  </si>
  <si>
    <t>S.TTL</t>
  </si>
  <si>
    <t>2Th</t>
  </si>
  <si>
    <t>22/04/13-04/18</t>
  </si>
  <si>
    <t>3Th</t>
  </si>
  <si>
    <t>4Th</t>
  </si>
  <si>
    <t>22/04/20-04/25</t>
  </si>
  <si>
    <t>SLD Pack</t>
  </si>
  <si>
    <t>5Th</t>
  </si>
  <si>
    <t>22/04/27-05/02</t>
  </si>
  <si>
    <t>6Th</t>
  </si>
  <si>
    <t>22/05/04-05/09</t>
  </si>
  <si>
    <t>7Th</t>
  </si>
  <si>
    <t>22/05/11-05/16</t>
  </si>
  <si>
    <t>8Th</t>
  </si>
  <si>
    <t>22/05/18-05/23</t>
  </si>
  <si>
    <t>9Th</t>
  </si>
  <si>
    <t>22/05/25-05/30</t>
  </si>
  <si>
    <t>10Th</t>
  </si>
  <si>
    <t>22/06/01-06/06</t>
  </si>
  <si>
    <t>11Th</t>
  </si>
  <si>
    <t>22/06/08-06/13</t>
  </si>
  <si>
    <t>12Th</t>
  </si>
  <si>
    <t>22/06/15-06/20</t>
  </si>
  <si>
    <t>13Th</t>
  </si>
  <si>
    <t>22/06/22-06/27</t>
  </si>
  <si>
    <t>14Th</t>
  </si>
  <si>
    <t>22/06/29-07/04</t>
  </si>
  <si>
    <t>15Th</t>
  </si>
  <si>
    <t>22/07/06-07/11</t>
  </si>
  <si>
    <t>Sketch</t>
  </si>
  <si>
    <t>Size Ratio</t>
  </si>
  <si>
    <t>STYLE.NO :  PR4Z46-C322</t>
    <phoneticPr fontId="2" type="noConversion"/>
  </si>
  <si>
    <t>95/5 COTTON/SPANDEX 2X2 RIB CTTN CM30s/1 + SP 30D FAS-2KW8G/ FAB-3GWYY</t>
  </si>
  <si>
    <t>60″ 334g/yd 해(사) (Unit : YDS) JUNGWOO VINA CO.,LTD</t>
  </si>
  <si>
    <t>DUSK ORANGE</t>
  </si>
  <si>
    <t>EBONY</t>
  </si>
  <si>
    <t>OLD ROSE</t>
  </si>
  <si>
    <t>ONLU IDYLLIC PURPLE</t>
  </si>
  <si>
    <t>TURQUOISE SPLASH</t>
  </si>
  <si>
    <t>[ Order Recap PR4Z46-C322]</t>
  </si>
  <si>
    <t>Style No : PR4Z46-C322</t>
  </si>
  <si>
    <r>
      <rPr>
        <b/>
        <sz val="8"/>
        <color rgb="FFFF0000"/>
        <rFont val="Arial"/>
        <family val="2"/>
      </rPr>
      <t>XS~S: T.COM PACKING</t>
    </r>
    <r>
      <rPr>
        <b/>
        <sz val="8"/>
        <color theme="1"/>
        <rFont val="Arial"/>
        <family val="2"/>
      </rPr>
      <t xml:space="preserve">
M~XXL: STORE FOLDED</t>
    </r>
  </si>
  <si>
    <t>M~XXL:STORE FOLDED</t>
  </si>
  <si>
    <t>PO.SET PO</t>
  </si>
  <si>
    <t>AC BG BRAMI</t>
  </si>
  <si>
    <t>DUSK ORANGE</t>
    <phoneticPr fontId="2" type="noConversion"/>
  </si>
  <si>
    <t>EBONY</t>
    <phoneticPr fontId="2" type="noConversion"/>
  </si>
  <si>
    <t>OLD ROSE</t>
    <phoneticPr fontId="2" type="noConversion"/>
  </si>
  <si>
    <t>TURQUOISE SPLASH</t>
    <phoneticPr fontId="2" type="noConversion"/>
  </si>
  <si>
    <t>ONLU IDYLLIC PURPLE</t>
    <phoneticPr fontId="2" type="noConversion"/>
  </si>
  <si>
    <t>Quantity : 266,888Pcs</t>
  </si>
  <si>
    <t>Amount   : U$653,875.60</t>
  </si>
  <si>
    <t>Updated by 01/07, based on PO released</t>
  </si>
  <si>
    <t>SEASON CODE: Q1/22</t>
  </si>
  <si>
    <t>PO.1493430</t>
  </si>
  <si>
    <t>PO.4282812</t>
  </si>
  <si>
    <t>PO.7431226</t>
  </si>
  <si>
    <t>PO.8198913</t>
  </si>
  <si>
    <t>PO.4069846</t>
  </si>
  <si>
    <t>SEASON CODE: Q2/22</t>
  </si>
  <si>
    <t>PO.9715330</t>
  </si>
  <si>
    <t>PO.2158711</t>
  </si>
  <si>
    <t>PO.7129325</t>
  </si>
  <si>
    <t>PO.1476720</t>
  </si>
  <si>
    <t>PO.2818022</t>
  </si>
  <si>
    <t>PO.1148914</t>
  </si>
  <si>
    <t>PO.6932226</t>
  </si>
  <si>
    <t>PO.8526128</t>
  </si>
  <si>
    <t>PO.6331320</t>
  </si>
  <si>
    <t>T.COM PACKING FOR ALL SIZES</t>
    <phoneticPr fontId="14" type="noConversion"/>
  </si>
  <si>
    <t>ASST PACK</t>
    <phoneticPr fontId="14" type="noConversion"/>
  </si>
  <si>
    <t>BINDING (in marker)</t>
    <phoneticPr fontId="2" type="noConversion"/>
  </si>
  <si>
    <t>25/01/2022</t>
    <phoneticPr fontId="2" type="noConversion"/>
  </si>
  <si>
    <t>50"</t>
    <phoneticPr fontId="2" type="noConversion"/>
  </si>
  <si>
    <t>51"</t>
    <phoneticPr fontId="2" type="noConversion"/>
  </si>
  <si>
    <t>9 PCS/ 36"</t>
    <phoneticPr fontId="2" type="noConversion"/>
  </si>
  <si>
    <t>58"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</si>
</sst>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mm&quot;월&quot;\ dd&quot;일&quot;"/>
    <numFmt numFmtId="177" formatCode="0.000"/>
    <numFmt numFmtId="178" formatCode="#,##0_ "/>
    <numFmt numFmtId="179" formatCode="#,##0;[Red]#,##0"/>
    <numFmt numFmtId="180" formatCode="#,##0.00;[Red]#,##0.00"/>
    <numFmt numFmtId="181" formatCode="#,##0_);[Red]\(#,##0\)"/>
    <numFmt numFmtId="182" formatCode="#,##0_ ;[Red]\-#,##0\ "/>
    <numFmt numFmtId="183" formatCode="#,##0.000;[Red]#,##0.000"/>
    <numFmt numFmtId="184" formatCode="0.0%"/>
    <numFmt numFmtId="185" formatCode="#,##0.0000_);[Red]\(#,##0.0000\)"/>
    <numFmt numFmtId="186" formatCode="#,##0.0000;[Red]#,##0.0000"/>
    <numFmt numFmtId="187" formatCode="#,##0.000"/>
    <numFmt numFmtId="188" formatCode="[$$]#,##0.0000"/>
    <numFmt numFmtId="189" formatCode="[$$]#,##0.00"/>
  </numFmts>
  <fonts count="33" x14ac:knownFonts="1">
    <font>
      <sz val="11"/>
      <color theme="1"/>
      <name val="맑은 고딕"/>
      <family val="2"/>
      <charset val="129"/>
      <scheme val="minor"/>
    </font>
    <font>
      <sz val="8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9"/>
      <name val="Arial"/>
      <family val="2"/>
    </font>
    <font>
      <sz val="9"/>
      <name val="Arial"/>
      <family val="2"/>
    </font>
    <font>
      <b/>
      <sz val="10"/>
      <color rgb="FFFF0000"/>
      <name val="맑은 고딕"/>
      <family val="3"/>
      <charset val="129"/>
      <scheme val="minor"/>
    </font>
    <font>
      <b/>
      <sz val="14"/>
      <name val="굴림체"/>
      <family val="3"/>
      <charset val="129"/>
    </font>
    <font>
      <sz val="8"/>
      <name val="굴림"/>
      <family val="3"/>
      <charset val="129"/>
    </font>
    <font>
      <b/>
      <sz val="9"/>
      <name val="굴림체"/>
      <family val="3"/>
      <charset val="129"/>
    </font>
    <font>
      <sz val="9"/>
      <name val="굴림체"/>
      <family val="3"/>
      <charset val="129"/>
    </font>
    <font>
      <b/>
      <sz val="10"/>
      <name val="굴림체"/>
      <family val="3"/>
      <charset val="129"/>
    </font>
    <font>
      <b/>
      <sz val="8"/>
      <name val="굴림"/>
      <family val="3"/>
      <charset val="129"/>
    </font>
    <font>
      <b/>
      <sz val="8"/>
      <color indexed="10"/>
      <name val="굴림"/>
      <family val="3"/>
      <charset val="129"/>
    </font>
    <font>
      <b/>
      <sz val="18"/>
      <name val="Arial"/>
      <family val="2"/>
    </font>
    <font>
      <b/>
      <sz val="9"/>
      <name val="Arial"/>
      <family val="2"/>
    </font>
    <font>
      <b/>
      <sz val="9"/>
      <color rgb="FFC0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theme="1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>
      <alignment vertical="center"/>
    </xf>
    <xf numFmtId="0" fontId="1" fillId="0" borderId="0" applyAlignment="0">
      <alignment vertical="top" wrapText="1"/>
      <protection locked="0"/>
    </xf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11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0" fontId="1" fillId="0" borderId="0" applyAlignment="0">
      <alignment vertical="top" wrapText="1"/>
      <protection locked="0"/>
    </xf>
    <xf numFmtId="9" fontId="3" fillId="0" borderId="0" applyFont="0" applyFill="0" applyBorder="0" applyAlignment="0" applyProtection="0">
      <alignment vertical="center"/>
    </xf>
    <xf numFmtId="0" fontId="1" fillId="0" borderId="0" applyAlignment="0">
      <alignment vertical="top" wrapText="1"/>
      <protection locked="0"/>
    </xf>
  </cellStyleXfs>
  <cellXfs count="170">
    <xf numFmtId="0" fontId="0" fillId="0" borderId="0" xfId="0">
      <alignment vertical="center"/>
    </xf>
    <xf numFmtId="0" fontId="5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5" fillId="0" borderId="0" xfId="1" applyFont="1" applyAlignment="1" applyProtection="1">
      <alignment vertical="center"/>
    </xf>
    <xf numFmtId="0" fontId="5" fillId="0" borderId="10" xfId="2" applyFont="1" applyBorder="1" applyAlignment="1">
      <alignment horizontal="center" vertical="center"/>
    </xf>
    <xf numFmtId="177" fontId="5" fillId="0" borderId="6" xfId="2" applyNumberFormat="1" applyFont="1" applyBorder="1" applyAlignment="1">
      <alignment horizontal="center" vertical="center"/>
    </xf>
    <xf numFmtId="1" fontId="6" fillId="0" borderId="6" xfId="2" applyNumberFormat="1" applyFont="1" applyBorder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6" fillId="0" borderId="11" xfId="2" applyFont="1" applyBorder="1" applyAlignment="1">
      <alignment horizontal="center" vertical="center"/>
    </xf>
    <xf numFmtId="179" fontId="5" fillId="2" borderId="6" xfId="2" applyNumberFormat="1" applyFont="1" applyFill="1" applyBorder="1" applyAlignment="1">
      <alignment horizontal="center" vertical="center"/>
    </xf>
    <xf numFmtId="179" fontId="6" fillId="4" borderId="6" xfId="2" applyNumberFormat="1" applyFont="1" applyFill="1" applyBorder="1" applyAlignment="1">
      <alignment horizontal="center" vertical="center"/>
    </xf>
    <xf numFmtId="180" fontId="5" fillId="0" borderId="6" xfId="3" applyNumberFormat="1" applyFont="1" applyBorder="1" applyAlignment="1">
      <alignment horizontal="center" vertical="center"/>
    </xf>
    <xf numFmtId="179" fontId="5" fillId="3" borderId="6" xfId="2" applyNumberFormat="1" applyFont="1" applyFill="1" applyBorder="1" applyAlignment="1">
      <alignment vertical="center"/>
    </xf>
    <xf numFmtId="179" fontId="5" fillId="3" borderId="6" xfId="2" applyNumberFormat="1" applyFont="1" applyFill="1" applyBorder="1" applyAlignment="1">
      <alignment horizontal="center" vertical="center"/>
    </xf>
    <xf numFmtId="182" fontId="5" fillId="3" borderId="6" xfId="2" applyNumberFormat="1" applyFont="1" applyFill="1" applyBorder="1" applyAlignment="1">
      <alignment horizontal="center" vertical="center"/>
    </xf>
    <xf numFmtId="179" fontId="5" fillId="4" borderId="6" xfId="2" applyNumberFormat="1" applyFont="1" applyFill="1" applyBorder="1" applyAlignment="1">
      <alignment horizontal="center" vertical="center"/>
    </xf>
    <xf numFmtId="0" fontId="5" fillId="0" borderId="0" xfId="1" applyFont="1" applyAlignment="1" applyProtection="1">
      <alignment horizontal="center" vertical="center"/>
    </xf>
    <xf numFmtId="186" fontId="5" fillId="0" borderId="6" xfId="2" applyNumberFormat="1" applyFont="1" applyBorder="1" applyAlignment="1">
      <alignment horizontal="center" vertical="center"/>
    </xf>
    <xf numFmtId="10" fontId="5" fillId="0" borderId="6" xfId="14" applyNumberFormat="1" applyFont="1" applyBorder="1" applyAlignment="1">
      <alignment horizontal="center" vertical="center"/>
    </xf>
    <xf numFmtId="179" fontId="6" fillId="3" borderId="6" xfId="2" applyNumberFormat="1" applyFont="1" applyFill="1" applyBorder="1" applyAlignment="1">
      <alignment horizontal="center" vertical="center"/>
    </xf>
    <xf numFmtId="179" fontId="5" fillId="0" borderId="6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" fillId="0" borderId="0" xfId="15" applyAlignment="1" applyProtection="1">
      <alignment horizontal="left" vertical="top"/>
    </xf>
    <xf numFmtId="0" fontId="23" fillId="7" borderId="19" xfId="15" applyFont="1" applyFill="1" applyBorder="1" applyAlignment="1" applyProtection="1">
      <alignment horizontal="center" vertical="center" wrapText="1"/>
    </xf>
    <xf numFmtId="0" fontId="24" fillId="0" borderId="22" xfId="15" applyFont="1" applyBorder="1" applyAlignment="1" applyProtection="1">
      <alignment horizontal="left" vertical="center" wrapText="1"/>
    </xf>
    <xf numFmtId="0" fontId="24" fillId="0" borderId="23" xfId="15" applyFont="1" applyBorder="1" applyAlignment="1" applyProtection="1">
      <alignment horizontal="center" vertical="center"/>
    </xf>
    <xf numFmtId="3" fontId="24" fillId="0" borderId="16" xfId="15" applyNumberFormat="1" applyFont="1" applyBorder="1" applyAlignment="1" applyProtection="1">
      <alignment horizontal="right" vertical="center"/>
    </xf>
    <xf numFmtId="3" fontId="24" fillId="0" borderId="17" xfId="15" applyNumberFormat="1" applyFont="1" applyBorder="1" applyAlignment="1" applyProtection="1">
      <alignment horizontal="right" vertical="center"/>
    </xf>
    <xf numFmtId="188" fontId="24" fillId="0" borderId="23" xfId="15" applyNumberFormat="1" applyFont="1" applyBorder="1" applyAlignment="1" applyProtection="1">
      <alignment horizontal="right" vertical="center"/>
    </xf>
    <xf numFmtId="189" fontId="24" fillId="0" borderId="23" xfId="15" applyNumberFormat="1" applyFont="1" applyBorder="1" applyAlignment="1" applyProtection="1">
      <alignment horizontal="right" vertical="center"/>
    </xf>
    <xf numFmtId="0" fontId="24" fillId="0" borderId="25" xfId="15" applyFont="1" applyBorder="1" applyAlignment="1" applyProtection="1">
      <alignment horizontal="center" vertical="center"/>
    </xf>
    <xf numFmtId="3" fontId="24" fillId="0" borderId="26" xfId="15" applyNumberFormat="1" applyFont="1" applyBorder="1" applyAlignment="1" applyProtection="1">
      <alignment horizontal="right" vertical="center"/>
    </xf>
    <xf numFmtId="3" fontId="24" fillId="0" borderId="27" xfId="15" applyNumberFormat="1" applyFont="1" applyBorder="1" applyAlignment="1" applyProtection="1">
      <alignment horizontal="right" vertical="center"/>
    </xf>
    <xf numFmtId="188" fontId="24" fillId="0" borderId="25" xfId="15" applyNumberFormat="1" applyFont="1" applyBorder="1" applyAlignment="1" applyProtection="1">
      <alignment horizontal="right" vertical="center"/>
    </xf>
    <xf numFmtId="189" fontId="24" fillId="0" borderId="25" xfId="15" applyNumberFormat="1" applyFont="1" applyBorder="1" applyAlignment="1" applyProtection="1">
      <alignment horizontal="right" vertical="center"/>
    </xf>
    <xf numFmtId="0" fontId="26" fillId="0" borderId="24" xfId="15" applyFont="1" applyBorder="1" applyAlignment="1" applyProtection="1">
      <alignment horizontal="left" vertical="center" wrapText="1"/>
    </xf>
    <xf numFmtId="189" fontId="24" fillId="0" borderId="25" xfId="15" applyNumberFormat="1" applyFont="1" applyBorder="1" applyAlignment="1" applyProtection="1">
      <alignment horizontal="center" vertical="center"/>
    </xf>
    <xf numFmtId="0" fontId="27" fillId="0" borderId="15" xfId="15" applyFont="1" applyBorder="1" applyAlignment="1" applyProtection="1">
      <alignment horizontal="center" vertical="center"/>
    </xf>
    <xf numFmtId="3" fontId="27" fillId="0" borderId="29" xfId="15" applyNumberFormat="1" applyFont="1" applyBorder="1" applyAlignment="1" applyProtection="1">
      <alignment horizontal="right" vertical="center"/>
    </xf>
    <xf numFmtId="3" fontId="27" fillId="0" borderId="30" xfId="15" applyNumberFormat="1" applyFont="1" applyBorder="1" applyAlignment="1" applyProtection="1">
      <alignment horizontal="right" vertical="center"/>
    </xf>
    <xf numFmtId="189" fontId="27" fillId="0" borderId="15" xfId="15" applyNumberFormat="1" applyFont="1" applyBorder="1" applyAlignment="1" applyProtection="1">
      <alignment horizontal="center" vertical="center"/>
    </xf>
    <xf numFmtId="189" fontId="27" fillId="0" borderId="15" xfId="15" applyNumberFormat="1" applyFont="1" applyBorder="1" applyAlignment="1" applyProtection="1">
      <alignment horizontal="right" vertical="center"/>
    </xf>
    <xf numFmtId="188" fontId="27" fillId="0" borderId="15" xfId="15" applyNumberFormat="1" applyFont="1" applyBorder="1" applyAlignment="1" applyProtection="1">
      <alignment horizontal="right" vertical="center"/>
    </xf>
    <xf numFmtId="0" fontId="25" fillId="0" borderId="24" xfId="15" applyFont="1" applyBorder="1" applyAlignment="1" applyProtection="1">
      <alignment horizontal="left" vertical="center" wrapText="1"/>
    </xf>
    <xf numFmtId="0" fontId="23" fillId="0" borderId="31" xfId="15" applyFont="1" applyBorder="1" applyAlignment="1" applyProtection="1">
      <alignment horizontal="left" vertical="center"/>
    </xf>
    <xf numFmtId="0" fontId="23" fillId="7" borderId="15" xfId="15" applyFont="1" applyFill="1" applyBorder="1" applyAlignment="1" applyProtection="1">
      <alignment horizontal="center" vertical="center"/>
    </xf>
    <xf numFmtId="0" fontId="23" fillId="7" borderId="30" xfId="15" applyFont="1" applyFill="1" applyBorder="1" applyAlignment="1" applyProtection="1">
      <alignment horizontal="center" vertical="center"/>
    </xf>
    <xf numFmtId="0" fontId="24" fillId="0" borderId="23" xfId="15" applyFont="1" applyBorder="1" applyAlignment="1" applyProtection="1">
      <alignment horizontal="right" vertical="center"/>
    </xf>
    <xf numFmtId="0" fontId="24" fillId="0" borderId="25" xfId="15" applyFont="1" applyBorder="1" applyAlignment="1" applyProtection="1">
      <alignment horizontal="right" vertical="center"/>
    </xf>
    <xf numFmtId="0" fontId="28" fillId="0" borderId="15" xfId="15" applyFont="1" applyBorder="1" applyAlignment="1" applyProtection="1">
      <alignment horizontal="right" vertical="center"/>
    </xf>
    <xf numFmtId="0" fontId="23" fillId="0" borderId="15" xfId="15" applyFont="1" applyBorder="1" applyAlignment="1" applyProtection="1">
      <alignment horizontal="left" vertical="center" wrapText="1"/>
    </xf>
    <xf numFmtId="0" fontId="23" fillId="0" borderId="15" xfId="15" applyFont="1" applyBorder="1" applyAlignment="1" applyProtection="1">
      <alignment horizontal="center" vertical="center"/>
    </xf>
    <xf numFmtId="3" fontId="23" fillId="0" borderId="29" xfId="15" applyNumberFormat="1" applyFont="1" applyBorder="1" applyAlignment="1" applyProtection="1">
      <alignment horizontal="right" vertical="center"/>
    </xf>
    <xf numFmtId="3" fontId="23" fillId="0" borderId="30" xfId="15" applyNumberFormat="1" applyFont="1" applyBorder="1" applyAlignment="1" applyProtection="1">
      <alignment horizontal="right" vertical="center"/>
    </xf>
    <xf numFmtId="0" fontId="24" fillId="0" borderId="15" xfId="15" applyFont="1" applyBorder="1" applyAlignment="1" applyProtection="1">
      <alignment horizontal="right" vertical="center"/>
    </xf>
    <xf numFmtId="0" fontId="14" fillId="0" borderId="0" xfId="15" applyFont="1" applyAlignment="1">
      <alignment horizontal="right" vertical="center"/>
      <protection locked="0"/>
    </xf>
    <xf numFmtId="179" fontId="6" fillId="3" borderId="6" xfId="2" applyNumberFormat="1" applyFont="1" applyFill="1" applyBorder="1" applyAlignment="1">
      <alignment horizontal="center" vertical="center"/>
    </xf>
    <xf numFmtId="179" fontId="5" fillId="0" borderId="6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24" fillId="0" borderId="24" xfId="15" applyFont="1" applyBorder="1" applyAlignment="1" applyProtection="1">
      <alignment horizontal="left" vertical="center" wrapText="1"/>
    </xf>
    <xf numFmtId="0" fontId="23" fillId="0" borderId="28" xfId="15" applyFont="1" applyBorder="1" applyAlignment="1" applyProtection="1">
      <alignment horizontal="left" vertical="center" wrapText="1"/>
    </xf>
    <xf numFmtId="0" fontId="23" fillId="7" borderId="15" xfId="15" applyFont="1" applyFill="1" applyBorder="1" applyAlignment="1" applyProtection="1">
      <alignment horizontal="center" vertical="center" wrapText="1"/>
    </xf>
    <xf numFmtId="0" fontId="23" fillId="7" borderId="20" xfId="15" applyFont="1" applyFill="1" applyBorder="1" applyAlignment="1" applyProtection="1">
      <alignment horizontal="center" vertical="center" wrapText="1"/>
    </xf>
    <xf numFmtId="0" fontId="14" fillId="0" borderId="13" xfId="5" applyFont="1" applyBorder="1" applyAlignment="1" applyProtection="1">
      <alignment horizontal="center" vertical="center"/>
    </xf>
    <xf numFmtId="0" fontId="14" fillId="0" borderId="13" xfId="5" applyFont="1" applyBorder="1" applyAlignment="1" applyProtection="1">
      <alignment horizontal="left" vertical="center"/>
    </xf>
    <xf numFmtId="187" fontId="14" fillId="0" borderId="13" xfId="5" applyNumberFormat="1" applyFont="1" applyBorder="1" applyAlignment="1" applyProtection="1">
      <alignment horizontal="center" vertical="center"/>
    </xf>
    <xf numFmtId="0" fontId="17" fillId="0" borderId="13" xfId="5" applyFont="1" applyBorder="1" applyAlignment="1" applyProtection="1">
      <alignment horizontal="center" vertical="center" wrapText="1"/>
    </xf>
    <xf numFmtId="0" fontId="17" fillId="6" borderId="13" xfId="5" applyFont="1" applyFill="1" applyBorder="1" applyAlignment="1" applyProtection="1">
      <alignment horizontal="center" vertical="center" wrapText="1"/>
    </xf>
    <xf numFmtId="3" fontId="18" fillId="0" borderId="13" xfId="5" applyNumberFormat="1" applyFont="1" applyBorder="1" applyAlignment="1" applyProtection="1">
      <alignment horizontal="right" vertical="center"/>
    </xf>
    <xf numFmtId="3" fontId="18" fillId="6" borderId="13" xfId="5" applyNumberFormat="1" applyFont="1" applyFill="1" applyBorder="1" applyAlignment="1" applyProtection="1">
      <alignment horizontal="right" vertical="center"/>
    </xf>
    <xf numFmtId="0" fontId="17" fillId="6" borderId="13" xfId="5" applyFont="1" applyFill="1" applyBorder="1" applyAlignment="1" applyProtection="1">
      <alignment horizontal="center" vertical="center"/>
    </xf>
    <xf numFmtId="3" fontId="14" fillId="0" borderId="13" xfId="5" applyNumberFormat="1" applyFont="1" applyBorder="1" applyAlignment="1" applyProtection="1">
      <alignment horizontal="right" vertical="center"/>
    </xf>
    <xf numFmtId="3" fontId="14" fillId="6" borderId="13" xfId="5" applyNumberFormat="1" applyFont="1" applyFill="1" applyBorder="1" applyAlignment="1" applyProtection="1">
      <alignment horizontal="right" vertical="center"/>
    </xf>
    <xf numFmtId="3" fontId="19" fillId="6" borderId="13" xfId="5" applyNumberFormat="1" applyFont="1" applyFill="1" applyBorder="1" applyAlignment="1" applyProtection="1">
      <alignment horizontal="right" vertical="center"/>
    </xf>
    <xf numFmtId="0" fontId="31" fillId="0" borderId="25" xfId="15" applyFont="1" applyBorder="1" applyAlignment="1" applyProtection="1">
      <alignment horizontal="center" vertical="center"/>
    </xf>
    <xf numFmtId="0" fontId="29" fillId="2" borderId="24" xfId="1" applyFont="1" applyFill="1" applyBorder="1" applyAlignment="1" applyProtection="1">
      <alignment horizontal="left" vertical="center" wrapText="1"/>
    </xf>
    <xf numFmtId="179" fontId="5" fillId="4" borderId="5" xfId="2" applyNumberFormat="1" applyFont="1" applyFill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1" fontId="6" fillId="0" borderId="5" xfId="2" applyNumberFormat="1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179" fontId="5" fillId="0" borderId="5" xfId="2" applyNumberFormat="1" applyFont="1" applyBorder="1" applyAlignment="1">
      <alignment horizontal="center" vertical="center"/>
    </xf>
    <xf numFmtId="179" fontId="5" fillId="0" borderId="5" xfId="3" applyNumberFormat="1" applyFont="1" applyBorder="1" applyAlignment="1">
      <alignment horizontal="center" vertical="center"/>
    </xf>
    <xf numFmtId="179" fontId="6" fillId="3" borderId="5" xfId="2" applyNumberFormat="1" applyFont="1" applyFill="1" applyBorder="1" applyAlignment="1">
      <alignment horizontal="center" vertical="center"/>
    </xf>
    <xf numFmtId="184" fontId="12" fillId="0" borderId="9" xfId="1" applyNumberFormat="1" applyFont="1" applyBorder="1" applyAlignment="1" applyProtection="1">
      <alignment horizontal="center" vertical="center"/>
    </xf>
    <xf numFmtId="178" fontId="12" fillId="0" borderId="9" xfId="1" applyNumberFormat="1" applyFont="1" applyBorder="1" applyAlignment="1" applyProtection="1">
      <alignment horizontal="center" vertical="center"/>
    </xf>
    <xf numFmtId="183" fontId="5" fillId="4" borderId="44" xfId="2" applyNumberFormat="1" applyFont="1" applyFill="1" applyBorder="1" applyAlignment="1">
      <alignment horizontal="center" vertical="center"/>
    </xf>
    <xf numFmtId="181" fontId="5" fillId="4" borderId="45" xfId="4" applyNumberFormat="1" applyFont="1" applyFill="1" applyBorder="1" applyAlignment="1">
      <alignment horizontal="center"/>
    </xf>
    <xf numFmtId="184" fontId="12" fillId="0" borderId="0" xfId="1" applyNumberFormat="1" applyFont="1" applyBorder="1" applyAlignment="1" applyProtection="1">
      <alignment horizontal="center" vertical="center"/>
    </xf>
    <xf numFmtId="178" fontId="12" fillId="0" borderId="0" xfId="1" applyNumberFormat="1" applyFont="1" applyBorder="1" applyAlignment="1" applyProtection="1">
      <alignment horizontal="center" vertical="center"/>
    </xf>
    <xf numFmtId="184" fontId="5" fillId="0" borderId="0" xfId="1" applyNumberFormat="1" applyFont="1" applyBorder="1" applyAlignment="1" applyProtection="1">
      <alignment horizontal="center" vertical="center"/>
    </xf>
    <xf numFmtId="178" fontId="5" fillId="0" borderId="0" xfId="1" applyNumberFormat="1" applyFont="1" applyBorder="1" applyAlignment="1" applyProtection="1">
      <alignment horizontal="center" vertical="center"/>
    </xf>
    <xf numFmtId="184" fontId="5" fillId="0" borderId="9" xfId="1" applyNumberFormat="1" applyFont="1" applyBorder="1" applyAlignment="1" applyProtection="1">
      <alignment horizontal="center" vertical="center"/>
    </xf>
    <xf numFmtId="178" fontId="5" fillId="0" borderId="9" xfId="1" applyNumberFormat="1" applyFont="1" applyBorder="1" applyAlignment="1" applyProtection="1">
      <alignment horizontal="center" vertical="center"/>
    </xf>
    <xf numFmtId="185" fontId="5" fillId="0" borderId="36" xfId="2" applyNumberFormat="1" applyFont="1" applyBorder="1" applyAlignment="1">
      <alignment horizontal="center" vertical="center"/>
    </xf>
    <xf numFmtId="181" fontId="5" fillId="0" borderId="42" xfId="2" applyNumberFormat="1" applyFont="1" applyBorder="1" applyAlignment="1">
      <alignment horizontal="center" vertical="center"/>
    </xf>
    <xf numFmtId="185" fontId="5" fillId="0" borderId="38" xfId="2" applyNumberFormat="1" applyFont="1" applyBorder="1" applyAlignment="1">
      <alignment horizontal="center" vertical="center"/>
    </xf>
    <xf numFmtId="185" fontId="5" fillId="0" borderId="43" xfId="2" applyNumberFormat="1" applyFont="1" applyBorder="1" applyAlignment="1">
      <alignment horizontal="center" vertical="center"/>
    </xf>
    <xf numFmtId="185" fontId="5" fillId="0" borderId="41" xfId="2" applyNumberFormat="1" applyFont="1" applyBorder="1" applyAlignment="1">
      <alignment horizontal="center" vertical="center"/>
    </xf>
    <xf numFmtId="0" fontId="6" fillId="0" borderId="34" xfId="2" applyFont="1" applyBorder="1" applyAlignment="1">
      <alignment horizontal="center" vertical="center" wrapText="1"/>
    </xf>
    <xf numFmtId="0" fontId="6" fillId="0" borderId="36" xfId="2" applyFont="1" applyBorder="1" applyAlignment="1">
      <alignment horizontal="center" vertical="center" wrapText="1"/>
    </xf>
    <xf numFmtId="176" fontId="5" fillId="0" borderId="35" xfId="2" applyNumberFormat="1" applyFont="1" applyBorder="1" applyAlignment="1">
      <alignment horizontal="center" vertical="center" wrapText="1"/>
    </xf>
    <xf numFmtId="176" fontId="5" fillId="0" borderId="37" xfId="2" applyNumberFormat="1" applyFont="1" applyBorder="1" applyAlignment="1">
      <alignment horizontal="center" vertical="center" wrapText="1"/>
    </xf>
    <xf numFmtId="176" fontId="5" fillId="0" borderId="39" xfId="2" applyNumberFormat="1" applyFont="1" applyBorder="1" applyAlignment="1">
      <alignment horizontal="center" vertical="center" wrapText="1"/>
    </xf>
    <xf numFmtId="0" fontId="12" fillId="0" borderId="36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179" fontId="8" fillId="0" borderId="38" xfId="2" applyNumberFormat="1" applyFont="1" applyBorder="1" applyAlignment="1">
      <alignment horizontal="center" vertical="center"/>
    </xf>
    <xf numFmtId="179" fontId="8" fillId="0" borderId="41" xfId="2" applyNumberFormat="1" applyFont="1" applyBorder="1" applyAlignment="1">
      <alignment horizontal="center" vertical="center"/>
    </xf>
    <xf numFmtId="0" fontId="5" fillId="0" borderId="40" xfId="2" applyFont="1" applyBorder="1" applyAlignment="1">
      <alignment horizontal="center" vertical="center" wrapText="1"/>
    </xf>
    <xf numFmtId="0" fontId="5" fillId="0" borderId="39" xfId="2" applyFont="1" applyBorder="1" applyAlignment="1">
      <alignment horizontal="center" vertical="center" wrapText="1"/>
    </xf>
    <xf numFmtId="179" fontId="5" fillId="0" borderId="36" xfId="2" applyNumberFormat="1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5" fillId="2" borderId="2" xfId="1" applyFont="1" applyFill="1" applyBorder="1" applyAlignment="1" applyProtection="1">
      <alignment horizontal="center" vertical="center"/>
    </xf>
    <xf numFmtId="0" fontId="5" fillId="2" borderId="3" xfId="1" applyFont="1" applyFill="1" applyBorder="1" applyAlignment="1" applyProtection="1">
      <alignment horizontal="center" vertical="center"/>
    </xf>
    <xf numFmtId="0" fontId="5" fillId="2" borderId="8" xfId="1" applyFont="1" applyFill="1" applyBorder="1" applyAlignment="1" applyProtection="1">
      <alignment horizontal="center" vertical="center"/>
    </xf>
    <xf numFmtId="0" fontId="5" fillId="2" borderId="9" xfId="1" applyFont="1" applyFill="1" applyBorder="1" applyAlignment="1" applyProtection="1">
      <alignment horizontal="center" vertical="center"/>
    </xf>
    <xf numFmtId="179" fontId="6" fillId="3" borderId="6" xfId="2" applyNumberFormat="1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178" fontId="5" fillId="2" borderId="2" xfId="1" applyNumberFormat="1" applyFont="1" applyFill="1" applyBorder="1" applyAlignment="1" applyProtection="1">
      <alignment horizontal="center" vertical="center"/>
    </xf>
    <xf numFmtId="178" fontId="5" fillId="2" borderId="3" xfId="1" applyNumberFormat="1" applyFont="1" applyFill="1" applyBorder="1" applyAlignment="1" applyProtection="1">
      <alignment horizontal="center" vertical="center"/>
    </xf>
    <xf numFmtId="178" fontId="5" fillId="2" borderId="8" xfId="1" applyNumberFormat="1" applyFont="1" applyFill="1" applyBorder="1" applyAlignment="1" applyProtection="1">
      <alignment horizontal="center" vertical="center"/>
    </xf>
    <xf numFmtId="178" fontId="5" fillId="2" borderId="9" xfId="1" applyNumberFormat="1" applyFont="1" applyFill="1" applyBorder="1" applyAlignment="1" applyProtection="1">
      <alignment horizontal="center" vertical="center"/>
    </xf>
    <xf numFmtId="179" fontId="9" fillId="3" borderId="6" xfId="2" applyNumberFormat="1" applyFont="1" applyFill="1" applyBorder="1" applyAlignment="1">
      <alignment horizontal="center" wrapText="1"/>
    </xf>
    <xf numFmtId="179" fontId="5" fillId="4" borderId="5" xfId="2" applyNumberFormat="1" applyFont="1" applyFill="1" applyBorder="1" applyAlignment="1">
      <alignment horizontal="center" vertical="center"/>
    </xf>
    <xf numFmtId="179" fontId="5" fillId="4" borderId="7" xfId="2" applyNumberFormat="1" applyFont="1" applyFill="1" applyBorder="1" applyAlignment="1">
      <alignment horizontal="center" vertical="center"/>
    </xf>
    <xf numFmtId="179" fontId="5" fillId="0" borderId="6" xfId="2" applyNumberFormat="1" applyFont="1" applyBorder="1" applyAlignment="1">
      <alignment horizontal="center" vertical="center"/>
    </xf>
    <xf numFmtId="179" fontId="5" fillId="0" borderId="5" xfId="2" applyNumberFormat="1" applyFont="1" applyBorder="1" applyAlignment="1">
      <alignment horizontal="center" vertical="center"/>
    </xf>
    <xf numFmtId="186" fontId="5" fillId="0" borderId="36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21" fillId="0" borderId="0" xfId="15" applyFont="1" applyAlignment="1" applyProtection="1">
      <alignment horizontal="left" vertical="center"/>
    </xf>
    <xf numFmtId="0" fontId="20" fillId="0" borderId="0" xfId="15" applyFont="1" applyAlignment="1" applyProtection="1">
      <alignment horizontal="center" vertical="center" wrapText="1"/>
    </xf>
    <xf numFmtId="0" fontId="22" fillId="0" borderId="14" xfId="15" applyFont="1" applyBorder="1" applyAlignment="1" applyProtection="1">
      <alignment horizontal="right" vertical="center"/>
    </xf>
    <xf numFmtId="0" fontId="23" fillId="7" borderId="15" xfId="15" applyFont="1" applyFill="1" applyBorder="1" applyAlignment="1" applyProtection="1">
      <alignment horizontal="center" vertical="center" wrapText="1"/>
    </xf>
    <xf numFmtId="0" fontId="23" fillId="7" borderId="16" xfId="15" applyFont="1" applyFill="1" applyBorder="1" applyAlignment="1" applyProtection="1">
      <alignment horizontal="center" vertical="center" wrapText="1"/>
    </xf>
    <xf numFmtId="0" fontId="23" fillId="7" borderId="17" xfId="15" applyFont="1" applyFill="1" applyBorder="1" applyAlignment="1" applyProtection="1">
      <alignment horizontal="center" vertical="center" wrapText="1"/>
    </xf>
    <xf numFmtId="0" fontId="23" fillId="7" borderId="20" xfId="15" applyFont="1" applyFill="1" applyBorder="1" applyAlignment="1" applyProtection="1">
      <alignment horizontal="center" vertical="center" wrapText="1"/>
    </xf>
    <xf numFmtId="0" fontId="23" fillId="7" borderId="18" xfId="15" applyFont="1" applyFill="1" applyBorder="1" applyAlignment="1" applyProtection="1">
      <alignment horizontal="center" vertical="center" wrapText="1"/>
    </xf>
    <xf numFmtId="0" fontId="23" fillId="7" borderId="21" xfId="15" applyFont="1" applyFill="1" applyBorder="1" applyAlignment="1" applyProtection="1">
      <alignment horizontal="center" vertical="center" wrapText="1"/>
    </xf>
    <xf numFmtId="0" fontId="29" fillId="2" borderId="22" xfId="15" applyFont="1" applyFill="1" applyBorder="1" applyAlignment="1" applyProtection="1">
      <alignment horizontal="center" vertical="center" wrapText="1"/>
    </xf>
    <xf numFmtId="0" fontId="25" fillId="2" borderId="24" xfId="15" applyFont="1" applyFill="1" applyBorder="1" applyAlignment="1" applyProtection="1">
      <alignment horizontal="center" vertical="center"/>
    </xf>
    <xf numFmtId="0" fontId="25" fillId="2" borderId="32" xfId="15" applyFont="1" applyFill="1" applyBorder="1" applyAlignment="1" applyProtection="1">
      <alignment horizontal="center" vertical="center"/>
    </xf>
    <xf numFmtId="0" fontId="30" fillId="0" borderId="7" xfId="15" applyFont="1" applyBorder="1" applyAlignment="1" applyProtection="1">
      <alignment horizontal="center" vertical="center" wrapText="1"/>
    </xf>
    <xf numFmtId="0" fontId="32" fillId="2" borderId="33" xfId="15" applyFont="1" applyFill="1" applyBorder="1" applyAlignment="1" applyProtection="1">
      <alignment horizontal="center" vertical="center"/>
    </xf>
    <xf numFmtId="0" fontId="32" fillId="2" borderId="28" xfId="15" applyFont="1" applyFill="1" applyBorder="1" applyAlignment="1" applyProtection="1">
      <alignment horizontal="center" vertical="center"/>
    </xf>
    <xf numFmtId="0" fontId="23" fillId="8" borderId="22" xfId="15" applyFont="1" applyFill="1" applyBorder="1" applyAlignment="1" applyProtection="1">
      <alignment horizontal="center" vertical="center"/>
    </xf>
    <xf numFmtId="0" fontId="23" fillId="8" borderId="24" xfId="15" applyFont="1" applyFill="1" applyBorder="1" applyAlignment="1" applyProtection="1">
      <alignment horizontal="center" vertical="center"/>
    </xf>
    <xf numFmtId="0" fontId="23" fillId="8" borderId="28" xfId="15" applyFont="1" applyFill="1" applyBorder="1" applyAlignment="1" applyProtection="1">
      <alignment horizontal="center" vertical="center"/>
    </xf>
    <xf numFmtId="0" fontId="24" fillId="0" borderId="22" xfId="15" applyFont="1" applyBorder="1" applyAlignment="1" applyProtection="1">
      <alignment horizontal="right" vertical="center"/>
    </xf>
    <xf numFmtId="0" fontId="24" fillId="0" borderId="24" xfId="15" applyFont="1" applyBorder="1" applyAlignment="1" applyProtection="1">
      <alignment horizontal="left" vertical="center" wrapText="1"/>
    </xf>
    <xf numFmtId="0" fontId="23" fillId="0" borderId="28" xfId="15" applyFont="1" applyBorder="1" applyAlignment="1" applyProtection="1">
      <alignment horizontal="left" vertical="center" wrapText="1"/>
    </xf>
    <xf numFmtId="3" fontId="19" fillId="6" borderId="13" xfId="5" applyNumberFormat="1" applyFont="1" applyFill="1" applyBorder="1" applyAlignment="1" applyProtection="1">
      <alignment horizontal="center" vertical="center"/>
    </xf>
    <xf numFmtId="3" fontId="18" fillId="0" borderId="13" xfId="5" applyNumberFormat="1" applyFont="1" applyBorder="1" applyAlignment="1" applyProtection="1">
      <alignment horizontal="right" vertical="center"/>
    </xf>
    <xf numFmtId="3" fontId="18" fillId="6" borderId="13" xfId="5" applyNumberFormat="1" applyFont="1" applyFill="1" applyBorder="1" applyAlignment="1" applyProtection="1">
      <alignment horizontal="center" vertical="center"/>
    </xf>
    <xf numFmtId="0" fontId="17" fillId="6" borderId="13" xfId="5" applyFont="1" applyFill="1" applyBorder="1" applyAlignment="1" applyProtection="1">
      <alignment horizontal="center" vertical="center"/>
    </xf>
    <xf numFmtId="0" fontId="14" fillId="6" borderId="13" xfId="5" applyFont="1" applyFill="1" applyBorder="1" applyAlignment="1" applyProtection="1">
      <alignment horizontal="center" vertical="center"/>
    </xf>
    <xf numFmtId="0" fontId="14" fillId="0" borderId="13" xfId="5" applyFont="1" applyBorder="1" applyAlignment="1" applyProtection="1">
      <alignment horizontal="center" vertical="center"/>
    </xf>
    <xf numFmtId="187" fontId="14" fillId="0" borderId="13" xfId="5" applyNumberFormat="1" applyFont="1" applyBorder="1" applyAlignment="1" applyProtection="1">
      <alignment horizontal="center" vertical="center"/>
    </xf>
    <xf numFmtId="0" fontId="13" fillId="0" borderId="13" xfId="5" applyFont="1" applyBorder="1" applyAlignment="1" applyProtection="1">
      <alignment horizontal="center" vertical="center"/>
    </xf>
    <xf numFmtId="0" fontId="10" fillId="0" borderId="13" xfId="5" applyBorder="1" applyAlignment="1" applyProtection="1">
      <alignment horizontal="left" vertical="top"/>
    </xf>
    <xf numFmtId="0" fontId="17" fillId="0" borderId="13" xfId="5" applyFont="1" applyBorder="1" applyAlignment="1" applyProtection="1">
      <alignment horizontal="left" vertical="center"/>
    </xf>
    <xf numFmtId="0" fontId="18" fillId="0" borderId="13" xfId="5" applyFont="1" applyBorder="1" applyAlignment="1" applyProtection="1">
      <alignment horizontal="center" vertical="center"/>
    </xf>
    <xf numFmtId="0" fontId="17" fillId="0" borderId="13" xfId="5" applyFont="1" applyBorder="1" applyAlignment="1" applyProtection="1">
      <alignment horizontal="center" vertical="center"/>
    </xf>
    <xf numFmtId="0" fontId="13" fillId="5" borderId="13" xfId="5" applyFont="1" applyFill="1" applyBorder="1" applyAlignment="1" applyProtection="1">
      <alignment horizontal="center" vertical="center"/>
    </xf>
    <xf numFmtId="0" fontId="14" fillId="0" borderId="13" xfId="5" applyFont="1" applyBorder="1" applyAlignment="1" applyProtection="1">
      <alignment horizontal="left" vertical="center"/>
    </xf>
    <xf numFmtId="0" fontId="15" fillId="0" borderId="13" xfId="5" applyFont="1" applyBorder="1" applyAlignment="1" applyProtection="1">
      <alignment horizontal="center" vertical="center"/>
    </xf>
    <xf numFmtId="0" fontId="16" fillId="0" borderId="13" xfId="5" applyFont="1" applyBorder="1" applyAlignment="1" applyProtection="1">
      <alignment horizontal="left" vertical="center"/>
    </xf>
  </cellXfs>
  <cellStyles count="16">
    <cellStyle name="Normal" xfId="0" builtinId="0"/>
    <cellStyle name="Normal 2" xfId="2" xr:uid="{00000000-0005-0000-0000-000001000000}"/>
    <cellStyle name="Normal 2 2" xfId="5" xr:uid="{00000000-0005-0000-0000-000002000000}"/>
    <cellStyle name="Normal 2 2 3" xfId="15" xr:uid="{B998DB0A-F366-44A0-95ED-A527F76D7D47}"/>
    <cellStyle name="Normal 2 3" xfId="11" xr:uid="{E9CE641B-40E8-4331-9099-6B3D1F613A0D}"/>
    <cellStyle name="Percent" xfId="14" builtinId="5"/>
    <cellStyle name="Percent 2" xfId="3" xr:uid="{00000000-0005-0000-0000-000003000000}"/>
    <cellStyle name="백분율 2" xfId="4" xr:uid="{00000000-0005-0000-0000-000004000000}"/>
    <cellStyle name="표준 2" xfId="1" xr:uid="{00000000-0005-0000-0000-000005000000}"/>
    <cellStyle name="표준 2 10" xfId="9" xr:uid="{F799191C-1E89-4EA6-9C5C-112B3E220F04}"/>
    <cellStyle name="표준 2 17" xfId="10" xr:uid="{1BE832DD-A3D8-4F94-9753-54EB9C012289}"/>
    <cellStyle name="표준 2 2" xfId="6" xr:uid="{00000000-0005-0000-0000-000006000000}"/>
    <cellStyle name="표준 2 20" xfId="12" xr:uid="{78B32765-B7D1-4594-A999-38DD39A6BE52}"/>
    <cellStyle name="표준 2 3" xfId="7" xr:uid="{00000000-0005-0000-0000-000007000000}"/>
    <cellStyle name="표준 2 5" xfId="13" xr:uid="{DC1FF2B3-7D8D-4660-AB20-861BEFE619D2}"/>
    <cellStyle name="표준 2 6" xfId="8" xr:uid="{00000000-0005-0000-0000-000008000000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SAEAERP\SKETCH\PR4Z46-C322.JPG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SAEAERP\SKETCH\PR4Z46-C322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442435</xdr:colOff>
      <xdr:row>33</xdr:row>
      <xdr:rowOff>140369</xdr:rowOff>
    </xdr:from>
    <xdr:to>
      <xdr:col>0</xdr:col>
      <xdr:colOff>1694447</xdr:colOff>
      <xdr:row>41</xdr:row>
      <xdr:rowOff>120315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4782BD-71F2-4D46-83F7-214873D1E87A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6060" b="66007"/>
        <a:stretch>
          <a:fillRect/>
        </a:stretch>
      </xdr:blipFill>
      <xdr:spPr>
        <a:xfrm>
          <a:off x="442435" y="6276474"/>
          <a:ext cx="1252012" cy="1343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87</xdr:row>
      <xdr:rowOff>38100</xdr:rowOff>
    </xdr:from>
    <xdr:to>
      <xdr:col>0</xdr:col>
      <xdr:colOff>1038225</xdr:colOff>
      <xdr:row>92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70C1B2-15F1-4876-B01E-72D9727CD7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896725"/>
          <a:ext cx="990600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453B-278C-43D8-9F41-C1E34BF1B049}">
  <sheetPr>
    <tabColor rgb="FF92D050"/>
  </sheetPr>
  <dimension ref="A1:P112"/>
  <sheetViews>
    <sheetView tabSelected="1" topLeftCell="A67" zoomScale="84" zoomScaleNormal="84" zoomScaleSheetLayoutView="98" workbookViewId="0">
      <selection activeCell="U108" sqref="U108"/>
    </sheetView>
  </sheetViews>
  <sheetFormatPr defaultColWidth="9" defaultRowHeight="13.5" x14ac:dyDescent="0.3"/>
  <cols>
    <col min="1" max="1" width="30.875" style="4" customWidth="1"/>
    <col min="2" max="2" width="11.375" style="4" customWidth="1"/>
    <col min="3" max="3" width="9.375" style="4" customWidth="1"/>
    <col min="4" max="8" width="10.125" style="4" customWidth="1"/>
    <col min="9" max="10" width="9.75" style="4" customWidth="1"/>
    <col min="11" max="11" width="10.375" style="17" customWidth="1"/>
    <col min="12" max="12" width="10.625" style="4" customWidth="1"/>
    <col min="13" max="13" width="10.375" style="17" customWidth="1"/>
    <col min="14" max="14" width="10.625" style="4" customWidth="1"/>
    <col min="15" max="15" width="10.375" style="17" customWidth="1"/>
    <col min="16" max="16" width="10.625" style="4" customWidth="1"/>
    <col min="17" max="16384" width="9" style="4"/>
  </cols>
  <sheetData>
    <row r="1" spans="1:16" x14ac:dyDescent="0.3">
      <c r="A1" s="112" t="s">
        <v>0</v>
      </c>
      <c r="B1" s="112"/>
      <c r="C1" s="113"/>
      <c r="D1" s="114" t="s">
        <v>1</v>
      </c>
      <c r="E1" s="115"/>
      <c r="F1" s="1" t="s">
        <v>2</v>
      </c>
      <c r="G1" s="2" t="s">
        <v>3</v>
      </c>
      <c r="H1" s="131" t="s">
        <v>126</v>
      </c>
      <c r="I1" s="132"/>
      <c r="J1" s="78"/>
      <c r="K1" s="99" t="s">
        <v>4</v>
      </c>
      <c r="L1" s="101" t="s">
        <v>127</v>
      </c>
      <c r="M1" s="99" t="s">
        <v>4</v>
      </c>
      <c r="N1" s="101" t="s">
        <v>127</v>
      </c>
      <c r="O1" s="99" t="s">
        <v>4</v>
      </c>
      <c r="P1" s="101" t="s">
        <v>127</v>
      </c>
    </row>
    <row r="2" spans="1:16" x14ac:dyDescent="0.3">
      <c r="A2" s="112"/>
      <c r="B2" s="112"/>
      <c r="C2" s="113"/>
      <c r="D2" s="116"/>
      <c r="E2" s="117"/>
      <c r="F2" s="5"/>
      <c r="G2" s="6">
        <v>0.26900000000000002</v>
      </c>
      <c r="H2" s="131" t="s">
        <v>130</v>
      </c>
      <c r="I2" s="132"/>
      <c r="J2" s="78"/>
      <c r="K2" s="100"/>
      <c r="L2" s="102"/>
      <c r="M2" s="100"/>
      <c r="N2" s="102"/>
      <c r="O2" s="100"/>
      <c r="P2" s="102"/>
    </row>
    <row r="3" spans="1:16" x14ac:dyDescent="0.3">
      <c r="A3" s="119" t="s">
        <v>86</v>
      </c>
      <c r="B3" s="119"/>
      <c r="C3" s="120"/>
      <c r="D3" s="121">
        <f>J7</f>
        <v>48582</v>
      </c>
      <c r="E3" s="122"/>
      <c r="F3" s="22" t="s">
        <v>5</v>
      </c>
      <c r="G3" s="7">
        <f>J7*G2</f>
        <v>13068.558000000001</v>
      </c>
      <c r="H3" s="7"/>
      <c r="I3" s="7"/>
      <c r="J3" s="79"/>
      <c r="K3" s="104" t="s">
        <v>128</v>
      </c>
      <c r="L3" s="102"/>
      <c r="M3" s="104" t="s">
        <v>129</v>
      </c>
      <c r="N3" s="102"/>
      <c r="O3" s="104" t="s">
        <v>131</v>
      </c>
      <c r="P3" s="102"/>
    </row>
    <row r="4" spans="1:16" x14ac:dyDescent="0.3">
      <c r="A4" s="119"/>
      <c r="B4" s="119"/>
      <c r="C4" s="120"/>
      <c r="D4" s="123"/>
      <c r="E4" s="124"/>
      <c r="F4" s="8"/>
      <c r="G4" s="8"/>
      <c r="H4" s="9"/>
      <c r="I4" s="9"/>
      <c r="J4" s="80"/>
      <c r="K4" s="105"/>
      <c r="L4" s="103"/>
      <c r="M4" s="105"/>
      <c r="N4" s="103"/>
      <c r="O4" s="105"/>
      <c r="P4" s="103"/>
    </row>
    <row r="5" spans="1:16" x14ac:dyDescent="0.3">
      <c r="A5" s="128" t="s">
        <v>6</v>
      </c>
      <c r="B5" s="128" t="s">
        <v>7</v>
      </c>
      <c r="C5" s="128"/>
      <c r="D5" s="128" t="s">
        <v>8</v>
      </c>
      <c r="E5" s="128"/>
      <c r="F5" s="128"/>
      <c r="G5" s="128"/>
      <c r="H5" s="128"/>
      <c r="I5" s="21"/>
      <c r="J5" s="129" t="s">
        <v>9</v>
      </c>
      <c r="K5" s="106" t="s">
        <v>10</v>
      </c>
      <c r="L5" s="108" t="s">
        <v>5</v>
      </c>
      <c r="M5" s="106" t="s">
        <v>10</v>
      </c>
      <c r="N5" s="108" t="s">
        <v>5</v>
      </c>
      <c r="O5" s="106" t="s">
        <v>10</v>
      </c>
      <c r="P5" s="108" t="s">
        <v>5</v>
      </c>
    </row>
    <row r="6" spans="1:16" x14ac:dyDescent="0.3">
      <c r="A6" s="128"/>
      <c r="B6" s="128"/>
      <c r="C6" s="128"/>
      <c r="D6" s="10" t="s">
        <v>11</v>
      </c>
      <c r="E6" s="10" t="s">
        <v>12</v>
      </c>
      <c r="F6" s="10" t="s">
        <v>13</v>
      </c>
      <c r="G6" s="10" t="s">
        <v>14</v>
      </c>
      <c r="H6" s="10" t="s">
        <v>15</v>
      </c>
      <c r="I6" s="10" t="s">
        <v>24</v>
      </c>
      <c r="J6" s="129"/>
      <c r="K6" s="107"/>
      <c r="L6" s="109"/>
      <c r="M6" s="107"/>
      <c r="N6" s="109"/>
      <c r="O6" s="107"/>
      <c r="P6" s="109"/>
    </row>
    <row r="7" spans="1:16" x14ac:dyDescent="0.3">
      <c r="A7" s="125" t="s">
        <v>100</v>
      </c>
      <c r="B7" s="21" t="s">
        <v>16</v>
      </c>
      <c r="C7" s="128" t="s">
        <v>17</v>
      </c>
      <c r="D7" s="11">
        <v>240</v>
      </c>
      <c r="E7" s="11">
        <v>2580</v>
      </c>
      <c r="F7" s="11">
        <v>17282</v>
      </c>
      <c r="G7" s="11">
        <v>17390</v>
      </c>
      <c r="H7" s="11">
        <v>6961</v>
      </c>
      <c r="I7" s="11">
        <v>4129</v>
      </c>
      <c r="J7" s="81">
        <f>SUM(D7:I7)</f>
        <v>48582</v>
      </c>
      <c r="K7" s="130"/>
      <c r="L7" s="111"/>
      <c r="M7" s="110"/>
      <c r="N7" s="111"/>
      <c r="O7" s="110"/>
      <c r="P7" s="111"/>
    </row>
    <row r="8" spans="1:16" x14ac:dyDescent="0.3">
      <c r="A8" s="125"/>
      <c r="B8" s="18">
        <v>1.0149999999999999</v>
      </c>
      <c r="C8" s="128"/>
      <c r="D8" s="21">
        <f>D7*$B$8</f>
        <v>243.59999999999997</v>
      </c>
      <c r="E8" s="21">
        <f t="shared" ref="E8:H8" si="0">E7*$B$8</f>
        <v>2618.6999999999998</v>
      </c>
      <c r="F8" s="21">
        <f t="shared" si="0"/>
        <v>17541.23</v>
      </c>
      <c r="G8" s="21">
        <f t="shared" si="0"/>
        <v>17650.849999999999</v>
      </c>
      <c r="H8" s="21">
        <f t="shared" si="0"/>
        <v>7065.4149999999991</v>
      </c>
      <c r="I8" s="21">
        <f>I7*$B$8</f>
        <v>4190.9349999999995</v>
      </c>
      <c r="J8" s="81">
        <f>SUM(D8:I8)</f>
        <v>49310.729999999996</v>
      </c>
      <c r="K8" s="130"/>
      <c r="L8" s="111"/>
      <c r="M8" s="110"/>
      <c r="N8" s="111"/>
      <c r="O8" s="110"/>
      <c r="P8" s="111"/>
    </row>
    <row r="9" spans="1:16" x14ac:dyDescent="0.3">
      <c r="A9" s="125"/>
      <c r="B9" s="19">
        <v>1.4999999999999999E-2</v>
      </c>
      <c r="C9" s="128"/>
      <c r="D9" s="12">
        <f>D7/J7*100</f>
        <v>0.49401012720760773</v>
      </c>
      <c r="E9" s="12">
        <f>E7/J7*100</f>
        <v>5.3106088674817835</v>
      </c>
      <c r="F9" s="12">
        <f>F7/J7*100</f>
        <v>35.572845910007821</v>
      </c>
      <c r="G9" s="12">
        <f>G7/J7*100</f>
        <v>35.795150467251247</v>
      </c>
      <c r="H9" s="12">
        <f>H7/J7*100</f>
        <v>14.328352064550657</v>
      </c>
      <c r="I9" s="12">
        <f>I7/J7*100</f>
        <v>8.4990325635008865</v>
      </c>
      <c r="J9" s="82">
        <f>SUM(D9:I9)</f>
        <v>100.00000000000001</v>
      </c>
      <c r="K9" s="130"/>
      <c r="L9" s="111"/>
      <c r="M9" s="110"/>
      <c r="N9" s="111"/>
      <c r="O9" s="110"/>
      <c r="P9" s="111"/>
    </row>
    <row r="10" spans="1:16" x14ac:dyDescent="0.3">
      <c r="A10" s="125"/>
      <c r="B10" s="118" t="s">
        <v>18</v>
      </c>
      <c r="C10" s="118">
        <v>246</v>
      </c>
      <c r="D10" s="11">
        <v>1</v>
      </c>
      <c r="E10" s="11">
        <v>5</v>
      </c>
      <c r="F10" s="11">
        <v>14</v>
      </c>
      <c r="G10" s="11">
        <v>15</v>
      </c>
      <c r="H10" s="11">
        <v>4</v>
      </c>
      <c r="I10" s="11">
        <v>4</v>
      </c>
      <c r="J10" s="83">
        <f>SUM(D10:I10)</f>
        <v>43</v>
      </c>
      <c r="K10" s="94">
        <v>0.26279999999999998</v>
      </c>
      <c r="L10" s="95">
        <f>J11*K10</f>
        <v>2779.8983999999996</v>
      </c>
      <c r="M10" s="94">
        <v>0.25800000000000001</v>
      </c>
      <c r="N10" s="95">
        <f>J11*M10</f>
        <v>2729.1240000000003</v>
      </c>
      <c r="O10" s="94">
        <v>0.24099999999999999</v>
      </c>
      <c r="P10" s="95">
        <f>O10*J11</f>
        <v>2549.2979999999998</v>
      </c>
    </row>
    <row r="11" spans="1:16" x14ac:dyDescent="0.3">
      <c r="A11" s="125"/>
      <c r="B11" s="118"/>
      <c r="C11" s="118"/>
      <c r="D11" s="20">
        <f>D10*C10</f>
        <v>246</v>
      </c>
      <c r="E11" s="20">
        <f>E10*C10</f>
        <v>1230</v>
      </c>
      <c r="F11" s="20">
        <f>F10*C10</f>
        <v>3444</v>
      </c>
      <c r="G11" s="20">
        <f>C10*G10</f>
        <v>3690</v>
      </c>
      <c r="H11" s="20">
        <f>H10*C10</f>
        <v>984</v>
      </c>
      <c r="I11" s="20">
        <f>I10*C10</f>
        <v>984</v>
      </c>
      <c r="J11" s="83">
        <f t="shared" ref="J11:J21" si="1">SUM(D11:I11)</f>
        <v>10578</v>
      </c>
      <c r="K11" s="94"/>
      <c r="L11" s="95"/>
      <c r="M11" s="94"/>
      <c r="N11" s="95"/>
      <c r="O11" s="94"/>
      <c r="P11" s="95"/>
    </row>
    <row r="12" spans="1:16" x14ac:dyDescent="0.3">
      <c r="A12" s="125"/>
      <c r="B12" s="13"/>
      <c r="C12" s="14"/>
      <c r="D12" s="15">
        <f t="shared" ref="D12:G12" si="2">D11-D8</f>
        <v>2.4000000000000341</v>
      </c>
      <c r="E12" s="15">
        <f t="shared" si="2"/>
        <v>-1388.6999999999998</v>
      </c>
      <c r="F12" s="15">
        <f t="shared" si="2"/>
        <v>-14097.23</v>
      </c>
      <c r="G12" s="15">
        <f t="shared" si="2"/>
        <v>-13960.849999999999</v>
      </c>
      <c r="H12" s="15">
        <f>H11-H8</f>
        <v>-6081.4149999999991</v>
      </c>
      <c r="I12" s="15">
        <f>I11-I8</f>
        <v>-3206.9349999999995</v>
      </c>
      <c r="J12" s="83">
        <f t="shared" si="1"/>
        <v>-38732.729999999996</v>
      </c>
      <c r="K12" s="94"/>
      <c r="L12" s="95"/>
      <c r="M12" s="94"/>
      <c r="N12" s="95"/>
      <c r="O12" s="94"/>
      <c r="P12" s="95"/>
    </row>
    <row r="13" spans="1:16" x14ac:dyDescent="0.3">
      <c r="A13" s="125"/>
      <c r="B13" s="118" t="s">
        <v>19</v>
      </c>
      <c r="C13" s="118">
        <v>278</v>
      </c>
      <c r="D13" s="11"/>
      <c r="E13" s="11">
        <v>5</v>
      </c>
      <c r="F13" s="11">
        <v>15</v>
      </c>
      <c r="G13" s="11">
        <v>15</v>
      </c>
      <c r="H13" s="11">
        <v>4</v>
      </c>
      <c r="I13" s="11">
        <v>4</v>
      </c>
      <c r="J13" s="83">
        <f>SUM(D13:I13)</f>
        <v>43</v>
      </c>
      <c r="K13" s="96">
        <v>0.26540000000000002</v>
      </c>
      <c r="L13" s="95">
        <f>J14*K13</f>
        <v>3172.5916000000002</v>
      </c>
      <c r="M13" s="96">
        <v>0.25950000000000001</v>
      </c>
      <c r="N13" s="95">
        <f>J14*M13</f>
        <v>3102.0630000000001</v>
      </c>
      <c r="O13" s="96">
        <v>0.24299999999999999</v>
      </c>
      <c r="P13" s="95">
        <f t="shared" ref="P13" si="3">O13*J14</f>
        <v>2904.8220000000001</v>
      </c>
    </row>
    <row r="14" spans="1:16" x14ac:dyDescent="0.3">
      <c r="A14" s="125"/>
      <c r="B14" s="118"/>
      <c r="C14" s="118"/>
      <c r="D14" s="20">
        <f>D13*C13</f>
        <v>0</v>
      </c>
      <c r="E14" s="20">
        <f>E13*C13</f>
        <v>1390</v>
      </c>
      <c r="F14" s="20">
        <f>F13*C13</f>
        <v>4170</v>
      </c>
      <c r="G14" s="20">
        <f>G13*C13</f>
        <v>4170</v>
      </c>
      <c r="H14" s="20">
        <f>H13*C13</f>
        <v>1112</v>
      </c>
      <c r="I14" s="20">
        <f>I13*C13</f>
        <v>1112</v>
      </c>
      <c r="J14" s="83">
        <f t="shared" si="1"/>
        <v>11954</v>
      </c>
      <c r="K14" s="97"/>
      <c r="L14" s="95"/>
      <c r="M14" s="97"/>
      <c r="N14" s="95"/>
      <c r="O14" s="97"/>
      <c r="P14" s="95"/>
    </row>
    <row r="15" spans="1:16" x14ac:dyDescent="0.3">
      <c r="A15" s="125"/>
      <c r="B15" s="13"/>
      <c r="C15" s="14"/>
      <c r="D15" s="15">
        <f t="shared" ref="D15:H15" si="4">D12+D14</f>
        <v>2.4000000000000341</v>
      </c>
      <c r="E15" s="15">
        <f t="shared" si="4"/>
        <v>1.3000000000001819</v>
      </c>
      <c r="F15" s="15">
        <f t="shared" si="4"/>
        <v>-9927.23</v>
      </c>
      <c r="G15" s="15">
        <f t="shared" si="4"/>
        <v>-9790.8499999999985</v>
      </c>
      <c r="H15" s="15">
        <f t="shared" si="4"/>
        <v>-4969.4149999999991</v>
      </c>
      <c r="I15" s="15">
        <f>I12+I14</f>
        <v>-2094.9349999999995</v>
      </c>
      <c r="J15" s="83">
        <f t="shared" si="1"/>
        <v>-26778.729999999996</v>
      </c>
      <c r="K15" s="98"/>
      <c r="L15" s="95"/>
      <c r="M15" s="98"/>
      <c r="N15" s="95"/>
      <c r="O15" s="98"/>
      <c r="P15" s="95"/>
    </row>
    <row r="16" spans="1:16" x14ac:dyDescent="0.3">
      <c r="A16" s="125"/>
      <c r="B16" s="118" t="s">
        <v>22</v>
      </c>
      <c r="C16" s="118">
        <v>653</v>
      </c>
      <c r="D16" s="11"/>
      <c r="E16" s="11"/>
      <c r="F16" s="11">
        <v>15</v>
      </c>
      <c r="G16" s="11">
        <v>15</v>
      </c>
      <c r="H16" s="11">
        <v>7</v>
      </c>
      <c r="I16" s="11">
        <v>3</v>
      </c>
      <c r="J16" s="83">
        <f t="shared" si="1"/>
        <v>40</v>
      </c>
      <c r="K16" s="96">
        <v>0.27360000000000001</v>
      </c>
      <c r="L16" s="95">
        <f>J17*K16</f>
        <v>7146.4320000000007</v>
      </c>
      <c r="M16" s="96">
        <v>0.26850000000000002</v>
      </c>
      <c r="N16" s="95">
        <f t="shared" ref="N16" si="5">J17*M16</f>
        <v>7013.22</v>
      </c>
      <c r="O16" s="96">
        <v>0.25019999999999998</v>
      </c>
      <c r="P16" s="95">
        <f t="shared" ref="P16" si="6">O16*J17</f>
        <v>6535.2239999999993</v>
      </c>
    </row>
    <row r="17" spans="1:16" x14ac:dyDescent="0.3">
      <c r="A17" s="125"/>
      <c r="B17" s="118"/>
      <c r="C17" s="118"/>
      <c r="D17" s="20">
        <f>D16*C16</f>
        <v>0</v>
      </c>
      <c r="E17" s="20">
        <f>E16*C16</f>
        <v>0</v>
      </c>
      <c r="F17" s="20">
        <f>F16*C16</f>
        <v>9795</v>
      </c>
      <c r="G17" s="20">
        <f>G16*C16</f>
        <v>9795</v>
      </c>
      <c r="H17" s="20">
        <f>H16*C16</f>
        <v>4571</v>
      </c>
      <c r="I17" s="20">
        <f>I16*C16</f>
        <v>1959</v>
      </c>
      <c r="J17" s="83">
        <f t="shared" si="1"/>
        <v>26120</v>
      </c>
      <c r="K17" s="97"/>
      <c r="L17" s="95"/>
      <c r="M17" s="97"/>
      <c r="N17" s="95"/>
      <c r="O17" s="97"/>
      <c r="P17" s="95"/>
    </row>
    <row r="18" spans="1:16" x14ac:dyDescent="0.3">
      <c r="A18" s="125"/>
      <c r="B18" s="13"/>
      <c r="C18" s="14"/>
      <c r="D18" s="15">
        <f t="shared" ref="D18:H18" si="7">D15+D17</f>
        <v>2.4000000000000341</v>
      </c>
      <c r="E18" s="15">
        <f t="shared" si="7"/>
        <v>1.3000000000001819</v>
      </c>
      <c r="F18" s="15">
        <f t="shared" si="7"/>
        <v>-132.22999999999956</v>
      </c>
      <c r="G18" s="15">
        <f t="shared" si="7"/>
        <v>4.1500000000014552</v>
      </c>
      <c r="H18" s="15">
        <f t="shared" si="7"/>
        <v>-398.41499999999905</v>
      </c>
      <c r="I18" s="15">
        <f>I15+I17</f>
        <v>-135.93499999999949</v>
      </c>
      <c r="J18" s="83">
        <f t="shared" si="1"/>
        <v>-658.72999999999638</v>
      </c>
      <c r="K18" s="98"/>
      <c r="L18" s="95"/>
      <c r="M18" s="98"/>
      <c r="N18" s="95"/>
      <c r="O18" s="98"/>
      <c r="P18" s="95"/>
    </row>
    <row r="19" spans="1:16" x14ac:dyDescent="0.3">
      <c r="A19" s="125"/>
      <c r="B19" s="118" t="s">
        <v>23</v>
      </c>
      <c r="C19" s="118">
        <v>68</v>
      </c>
      <c r="D19" s="11"/>
      <c r="E19" s="11"/>
      <c r="F19" s="11">
        <v>2</v>
      </c>
      <c r="G19" s="11">
        <v>0</v>
      </c>
      <c r="H19" s="11">
        <v>6</v>
      </c>
      <c r="I19" s="11">
        <v>2</v>
      </c>
      <c r="J19" s="83">
        <f t="shared" si="1"/>
        <v>10</v>
      </c>
      <c r="K19" s="96">
        <v>0.31390000000000001</v>
      </c>
      <c r="L19" s="95">
        <f>J20*K19</f>
        <v>213.452</v>
      </c>
      <c r="M19" s="96">
        <v>0.30819999999999997</v>
      </c>
      <c r="N19" s="95">
        <f t="shared" ref="N19" si="8">J20*M19</f>
        <v>209.57599999999999</v>
      </c>
      <c r="O19" s="96">
        <v>0.27229999999999999</v>
      </c>
      <c r="P19" s="95">
        <f t="shared" ref="P19" si="9">O19*J20</f>
        <v>185.16399999999999</v>
      </c>
    </row>
    <row r="20" spans="1:16" x14ac:dyDescent="0.3">
      <c r="A20" s="125"/>
      <c r="B20" s="118"/>
      <c r="C20" s="118"/>
      <c r="D20" s="20">
        <f>D19*C19</f>
        <v>0</v>
      </c>
      <c r="E20" s="20">
        <f>E19*C19</f>
        <v>0</v>
      </c>
      <c r="F20" s="20">
        <f>F19*C19</f>
        <v>136</v>
      </c>
      <c r="G20" s="20">
        <f>G19*C19</f>
        <v>0</v>
      </c>
      <c r="H20" s="20">
        <f>H19*C19</f>
        <v>408</v>
      </c>
      <c r="I20" s="20">
        <f>I19*C19</f>
        <v>136</v>
      </c>
      <c r="J20" s="83">
        <f t="shared" si="1"/>
        <v>680</v>
      </c>
      <c r="K20" s="97"/>
      <c r="L20" s="95"/>
      <c r="M20" s="97"/>
      <c r="N20" s="95"/>
      <c r="O20" s="97"/>
      <c r="P20" s="95"/>
    </row>
    <row r="21" spans="1:16" x14ac:dyDescent="0.3">
      <c r="A21" s="125"/>
      <c r="B21" s="13"/>
      <c r="C21" s="14"/>
      <c r="D21" s="15">
        <f t="shared" ref="D21:I21" si="10">D18+D20</f>
        <v>2.4000000000000341</v>
      </c>
      <c r="E21" s="15">
        <f t="shared" si="10"/>
        <v>1.3000000000001819</v>
      </c>
      <c r="F21" s="15">
        <f t="shared" si="10"/>
        <v>3.7700000000004366</v>
      </c>
      <c r="G21" s="15">
        <f t="shared" si="10"/>
        <v>4.1500000000014552</v>
      </c>
      <c r="H21" s="15">
        <f t="shared" si="10"/>
        <v>9.5850000000009459</v>
      </c>
      <c r="I21" s="15">
        <f t="shared" si="10"/>
        <v>6.5000000000509317E-2</v>
      </c>
      <c r="J21" s="83">
        <f t="shared" si="1"/>
        <v>21.270000000003563</v>
      </c>
      <c r="K21" s="98"/>
      <c r="L21" s="95"/>
      <c r="M21" s="98"/>
      <c r="N21" s="95"/>
      <c r="O21" s="98"/>
      <c r="P21" s="95"/>
    </row>
    <row r="22" spans="1:16" ht="14.25" thickBot="1" x14ac:dyDescent="0.3">
      <c r="A22" s="125"/>
      <c r="B22" s="126" t="s">
        <v>20</v>
      </c>
      <c r="C22" s="127"/>
      <c r="D22" s="16">
        <f>D11+D14+D17+D20</f>
        <v>246</v>
      </c>
      <c r="E22" s="16">
        <f t="shared" ref="E22:J22" si="11">E11+E14+E17+E20</f>
        <v>2620</v>
      </c>
      <c r="F22" s="16">
        <f t="shared" si="11"/>
        <v>17545</v>
      </c>
      <c r="G22" s="16">
        <f t="shared" si="11"/>
        <v>17655</v>
      </c>
      <c r="H22" s="16">
        <f t="shared" si="11"/>
        <v>7075</v>
      </c>
      <c r="I22" s="16">
        <f t="shared" si="11"/>
        <v>4191</v>
      </c>
      <c r="J22" s="77">
        <f t="shared" si="11"/>
        <v>49332</v>
      </c>
      <c r="K22" s="86">
        <f>L22/J22</f>
        <v>0.26985271223546581</v>
      </c>
      <c r="L22" s="87">
        <f>SUM(L10:L21)</f>
        <v>13312.374</v>
      </c>
      <c r="M22" s="86">
        <f>N22/J22</f>
        <v>0.2646149152679802</v>
      </c>
      <c r="N22" s="87">
        <f>SUM(N10:N21)</f>
        <v>13053.982999999998</v>
      </c>
      <c r="O22" s="86">
        <f>P22/L22</f>
        <v>0.91452568865628325</v>
      </c>
      <c r="P22" s="87">
        <f>SUM(P10:P21)</f>
        <v>12174.508</v>
      </c>
    </row>
    <row r="23" spans="1:16" ht="14.25" thickBot="1" x14ac:dyDescent="0.35">
      <c r="J23" s="17" t="s">
        <v>21</v>
      </c>
      <c r="K23" s="88">
        <f>L23/G3</f>
        <v>-1.8656687294803211E-2</v>
      </c>
      <c r="L23" s="89">
        <f>G3-L22</f>
        <v>-243.81599999999889</v>
      </c>
      <c r="M23" s="90">
        <f>N23/G3</f>
        <v>1.1152722435025001E-3</v>
      </c>
      <c r="N23" s="91">
        <f>G3-N22</f>
        <v>14.575000000002547</v>
      </c>
      <c r="O23" s="90">
        <f>P23/G3</f>
        <v>6.8412291547391924E-2</v>
      </c>
      <c r="P23" s="91">
        <f>G3-P22</f>
        <v>894.05000000000109</v>
      </c>
    </row>
    <row r="24" spans="1:16" ht="13.5" customHeight="1" x14ac:dyDescent="0.3">
      <c r="A24" s="112" t="s">
        <v>0</v>
      </c>
      <c r="B24" s="112"/>
      <c r="C24" s="113"/>
      <c r="D24" s="114" t="s">
        <v>1</v>
      </c>
      <c r="E24" s="115"/>
      <c r="F24" s="1" t="s">
        <v>2</v>
      </c>
      <c r="G24" s="2" t="s">
        <v>3</v>
      </c>
      <c r="H24" s="59"/>
      <c r="I24" s="3"/>
      <c r="J24" s="78"/>
      <c r="K24" s="99" t="s">
        <v>4</v>
      </c>
      <c r="L24" s="101" t="s">
        <v>127</v>
      </c>
      <c r="M24" s="99" t="s">
        <v>4</v>
      </c>
      <c r="N24" s="101" t="s">
        <v>127</v>
      </c>
      <c r="O24" s="99" t="s">
        <v>4</v>
      </c>
      <c r="P24" s="101" t="s">
        <v>127</v>
      </c>
    </row>
    <row r="25" spans="1:16" x14ac:dyDescent="0.3">
      <c r="A25" s="112"/>
      <c r="B25" s="112"/>
      <c r="C25" s="113"/>
      <c r="D25" s="116"/>
      <c r="E25" s="117"/>
      <c r="F25" s="5"/>
      <c r="G25" s="6">
        <v>0.26600000000000001</v>
      </c>
      <c r="H25" s="3"/>
      <c r="I25" s="3"/>
      <c r="J25" s="78"/>
      <c r="K25" s="100"/>
      <c r="L25" s="102"/>
      <c r="M25" s="100"/>
      <c r="N25" s="102"/>
      <c r="O25" s="100"/>
      <c r="P25" s="102"/>
    </row>
    <row r="26" spans="1:16" x14ac:dyDescent="0.3">
      <c r="A26" s="119" t="s">
        <v>86</v>
      </c>
      <c r="B26" s="119"/>
      <c r="C26" s="120"/>
      <c r="D26" s="121">
        <f>J30</f>
        <v>74721</v>
      </c>
      <c r="E26" s="122"/>
      <c r="F26" s="59" t="s">
        <v>5</v>
      </c>
      <c r="G26" s="7">
        <f>J30*G25</f>
        <v>19875.786</v>
      </c>
      <c r="H26" s="7"/>
      <c r="I26" s="7"/>
      <c r="J26" s="79"/>
      <c r="K26" s="104" t="s">
        <v>128</v>
      </c>
      <c r="L26" s="102"/>
      <c r="M26" s="104" t="s">
        <v>129</v>
      </c>
      <c r="N26" s="102"/>
      <c r="O26" s="104" t="s">
        <v>131</v>
      </c>
      <c r="P26" s="102"/>
    </row>
    <row r="27" spans="1:16" x14ac:dyDescent="0.3">
      <c r="A27" s="119"/>
      <c r="B27" s="119"/>
      <c r="C27" s="120"/>
      <c r="D27" s="123"/>
      <c r="E27" s="124"/>
      <c r="F27" s="8"/>
      <c r="G27" s="8"/>
      <c r="H27" s="9"/>
      <c r="I27" s="9"/>
      <c r="J27" s="80"/>
      <c r="K27" s="105"/>
      <c r="L27" s="103"/>
      <c r="M27" s="105"/>
      <c r="N27" s="103"/>
      <c r="O27" s="105"/>
      <c r="P27" s="103"/>
    </row>
    <row r="28" spans="1:16" x14ac:dyDescent="0.3">
      <c r="A28" s="128" t="s">
        <v>6</v>
      </c>
      <c r="B28" s="128" t="s">
        <v>7</v>
      </c>
      <c r="C28" s="128"/>
      <c r="D28" s="128" t="s">
        <v>8</v>
      </c>
      <c r="E28" s="128"/>
      <c r="F28" s="128"/>
      <c r="G28" s="128"/>
      <c r="H28" s="128"/>
      <c r="I28" s="58"/>
      <c r="J28" s="129" t="s">
        <v>9</v>
      </c>
      <c r="K28" s="106" t="s">
        <v>10</v>
      </c>
      <c r="L28" s="108" t="s">
        <v>5</v>
      </c>
      <c r="M28" s="106" t="s">
        <v>10</v>
      </c>
      <c r="N28" s="108" t="s">
        <v>5</v>
      </c>
      <c r="O28" s="106" t="s">
        <v>10</v>
      </c>
      <c r="P28" s="108" t="s">
        <v>5</v>
      </c>
    </row>
    <row r="29" spans="1:16" x14ac:dyDescent="0.3">
      <c r="A29" s="128"/>
      <c r="B29" s="128"/>
      <c r="C29" s="128"/>
      <c r="D29" s="10" t="s">
        <v>11</v>
      </c>
      <c r="E29" s="10" t="s">
        <v>12</v>
      </c>
      <c r="F29" s="10" t="s">
        <v>13</v>
      </c>
      <c r="G29" s="10" t="s">
        <v>14</v>
      </c>
      <c r="H29" s="10" t="s">
        <v>15</v>
      </c>
      <c r="I29" s="10" t="s">
        <v>24</v>
      </c>
      <c r="J29" s="129"/>
      <c r="K29" s="107"/>
      <c r="L29" s="109"/>
      <c r="M29" s="107"/>
      <c r="N29" s="109"/>
      <c r="O29" s="107"/>
      <c r="P29" s="109"/>
    </row>
    <row r="30" spans="1:16" x14ac:dyDescent="0.3">
      <c r="A30" s="125" t="s">
        <v>101</v>
      </c>
      <c r="B30" s="58" t="s">
        <v>16</v>
      </c>
      <c r="C30" s="128" t="s">
        <v>17</v>
      </c>
      <c r="D30" s="11">
        <v>372</v>
      </c>
      <c r="E30" s="11">
        <v>3960</v>
      </c>
      <c r="F30" s="11">
        <v>26631</v>
      </c>
      <c r="G30" s="11">
        <v>26739</v>
      </c>
      <c r="H30" s="11">
        <v>10694</v>
      </c>
      <c r="I30" s="11">
        <v>6325</v>
      </c>
      <c r="J30" s="81">
        <f>SUM(D30:I30)</f>
        <v>74721</v>
      </c>
      <c r="K30" s="110"/>
      <c r="L30" s="111"/>
      <c r="M30" s="110"/>
      <c r="N30" s="111"/>
      <c r="O30" s="110"/>
      <c r="P30" s="111"/>
    </row>
    <row r="31" spans="1:16" x14ac:dyDescent="0.3">
      <c r="A31" s="125"/>
      <c r="B31" s="18">
        <v>1.01</v>
      </c>
      <c r="C31" s="128"/>
      <c r="D31" s="58">
        <f>D30*$B$31</f>
        <v>375.72</v>
      </c>
      <c r="E31" s="58">
        <f t="shared" ref="E31:G31" si="12">E30*$B$31</f>
        <v>3999.6</v>
      </c>
      <c r="F31" s="58">
        <f t="shared" si="12"/>
        <v>26897.31</v>
      </c>
      <c r="G31" s="58">
        <f t="shared" si="12"/>
        <v>27006.39</v>
      </c>
      <c r="H31" s="58">
        <f>H30*$B$31</f>
        <v>10800.94</v>
      </c>
      <c r="I31" s="58">
        <f>I30*$B$31</f>
        <v>6388.25</v>
      </c>
      <c r="J31" s="81">
        <f>SUM(D31:I31)</f>
        <v>75468.210000000006</v>
      </c>
      <c r="K31" s="110"/>
      <c r="L31" s="111"/>
      <c r="M31" s="110"/>
      <c r="N31" s="111"/>
      <c r="O31" s="110"/>
      <c r="P31" s="111"/>
    </row>
    <row r="32" spans="1:16" x14ac:dyDescent="0.3">
      <c r="A32" s="125"/>
      <c r="B32" s="19">
        <v>0.01</v>
      </c>
      <c r="C32" s="128"/>
      <c r="D32" s="12">
        <f>D30/J30*100</f>
        <v>0.49785200947524794</v>
      </c>
      <c r="E32" s="12">
        <f>E30/J30*100</f>
        <v>5.2997149395752192</v>
      </c>
      <c r="F32" s="12">
        <f>F30/J30*100</f>
        <v>35.640582968643351</v>
      </c>
      <c r="G32" s="12">
        <f>G30/J30*100</f>
        <v>35.785120648813582</v>
      </c>
      <c r="H32" s="12">
        <f>H30/J30*100</f>
        <v>14.31190696055995</v>
      </c>
      <c r="I32" s="12">
        <f>I30/J30*100</f>
        <v>8.4648224729326422</v>
      </c>
      <c r="J32" s="82">
        <f>SUM(D32:I32)</f>
        <v>100</v>
      </c>
      <c r="K32" s="110"/>
      <c r="L32" s="111"/>
      <c r="M32" s="110"/>
      <c r="N32" s="111"/>
      <c r="O32" s="110"/>
      <c r="P32" s="111"/>
    </row>
    <row r="33" spans="1:16" x14ac:dyDescent="0.3">
      <c r="A33" s="125"/>
      <c r="B33" s="118" t="s">
        <v>18</v>
      </c>
      <c r="C33" s="118">
        <v>378</v>
      </c>
      <c r="D33" s="11">
        <v>1</v>
      </c>
      <c r="E33" s="11">
        <v>5</v>
      </c>
      <c r="F33" s="11">
        <v>14</v>
      </c>
      <c r="G33" s="11">
        <v>15</v>
      </c>
      <c r="H33" s="11">
        <v>4</v>
      </c>
      <c r="I33" s="11">
        <v>4</v>
      </c>
      <c r="J33" s="83">
        <f>SUM(D33:I33)</f>
        <v>43</v>
      </c>
      <c r="K33" s="94">
        <v>0.26279999999999998</v>
      </c>
      <c r="L33" s="95">
        <f>J34*K33</f>
        <v>4271.5511999999999</v>
      </c>
      <c r="M33" s="94">
        <v>0.25800000000000001</v>
      </c>
      <c r="N33" s="95">
        <f>J34*M33</f>
        <v>4193.5320000000002</v>
      </c>
      <c r="O33" s="94">
        <v>0.24099999999999999</v>
      </c>
      <c r="P33" s="95">
        <f>O33*J34</f>
        <v>3917.2139999999999</v>
      </c>
    </row>
    <row r="34" spans="1:16" x14ac:dyDescent="0.3">
      <c r="A34" s="125"/>
      <c r="B34" s="118"/>
      <c r="C34" s="118"/>
      <c r="D34" s="57">
        <f>D33*C33</f>
        <v>378</v>
      </c>
      <c r="E34" s="57">
        <f>E33*C33</f>
        <v>1890</v>
      </c>
      <c r="F34" s="57">
        <f>F33*C33</f>
        <v>5292</v>
      </c>
      <c r="G34" s="57">
        <f>C33*G33</f>
        <v>5670</v>
      </c>
      <c r="H34" s="57">
        <f>H33*C33</f>
        <v>1512</v>
      </c>
      <c r="I34" s="57">
        <f>I33*C33</f>
        <v>1512</v>
      </c>
      <c r="J34" s="83">
        <f t="shared" ref="J34:J35" si="13">SUM(D34:I34)</f>
        <v>16254</v>
      </c>
      <c r="K34" s="94"/>
      <c r="L34" s="95"/>
      <c r="M34" s="94"/>
      <c r="N34" s="95"/>
      <c r="O34" s="94"/>
      <c r="P34" s="95"/>
    </row>
    <row r="35" spans="1:16" x14ac:dyDescent="0.3">
      <c r="A35" s="125"/>
      <c r="B35" s="13"/>
      <c r="C35" s="14"/>
      <c r="D35" s="15">
        <f t="shared" ref="D35:G35" si="14">D34-D31</f>
        <v>2.2799999999999727</v>
      </c>
      <c r="E35" s="15">
        <f t="shared" si="14"/>
        <v>-2109.6</v>
      </c>
      <c r="F35" s="15">
        <f t="shared" si="14"/>
        <v>-21605.31</v>
      </c>
      <c r="G35" s="15">
        <f t="shared" si="14"/>
        <v>-21336.39</v>
      </c>
      <c r="H35" s="15">
        <f>H34-H31</f>
        <v>-9288.94</v>
      </c>
      <c r="I35" s="15">
        <f>I34-I31</f>
        <v>-4876.25</v>
      </c>
      <c r="J35" s="83">
        <f t="shared" si="13"/>
        <v>-59214.210000000006</v>
      </c>
      <c r="K35" s="94"/>
      <c r="L35" s="95"/>
      <c r="M35" s="94"/>
      <c r="N35" s="95"/>
      <c r="O35" s="94"/>
      <c r="P35" s="95"/>
    </row>
    <row r="36" spans="1:16" x14ac:dyDescent="0.3">
      <c r="A36" s="125"/>
      <c r="B36" s="118" t="s">
        <v>19</v>
      </c>
      <c r="C36" s="118">
        <v>422</v>
      </c>
      <c r="D36" s="11"/>
      <c r="E36" s="11">
        <v>5</v>
      </c>
      <c r="F36" s="11">
        <v>15</v>
      </c>
      <c r="G36" s="11">
        <v>15</v>
      </c>
      <c r="H36" s="11">
        <v>4</v>
      </c>
      <c r="I36" s="11">
        <v>4</v>
      </c>
      <c r="J36" s="83">
        <f>SUM(D36:I36)</f>
        <v>43</v>
      </c>
      <c r="K36" s="96">
        <v>0.26540000000000002</v>
      </c>
      <c r="L36" s="95">
        <f>J37*K36</f>
        <v>4815.9484000000002</v>
      </c>
      <c r="M36" s="96">
        <v>0.25950000000000001</v>
      </c>
      <c r="N36" s="95">
        <f>J37*M36</f>
        <v>4708.8869999999997</v>
      </c>
      <c r="O36" s="96">
        <v>0.24299999999999999</v>
      </c>
      <c r="P36" s="95">
        <f t="shared" ref="P36" si="15">O36*J37</f>
        <v>4409.4780000000001</v>
      </c>
    </row>
    <row r="37" spans="1:16" x14ac:dyDescent="0.3">
      <c r="A37" s="125"/>
      <c r="B37" s="118"/>
      <c r="C37" s="118"/>
      <c r="D37" s="57">
        <f>D36*C36</f>
        <v>0</v>
      </c>
      <c r="E37" s="57">
        <f>E36*C36</f>
        <v>2110</v>
      </c>
      <c r="F37" s="57">
        <f>F36*C36</f>
        <v>6330</v>
      </c>
      <c r="G37" s="57">
        <f>G36*C36</f>
        <v>6330</v>
      </c>
      <c r="H37" s="57">
        <f>H36*C36</f>
        <v>1688</v>
      </c>
      <c r="I37" s="57">
        <f>I36*C36</f>
        <v>1688</v>
      </c>
      <c r="J37" s="83">
        <f t="shared" ref="J37:J44" si="16">SUM(D37:I37)</f>
        <v>18146</v>
      </c>
      <c r="K37" s="97"/>
      <c r="L37" s="95"/>
      <c r="M37" s="97"/>
      <c r="N37" s="95"/>
      <c r="O37" s="97"/>
      <c r="P37" s="95"/>
    </row>
    <row r="38" spans="1:16" x14ac:dyDescent="0.3">
      <c r="A38" s="125"/>
      <c r="B38" s="13"/>
      <c r="C38" s="14"/>
      <c r="D38" s="15">
        <f t="shared" ref="D38:H38" si="17">D35+D37</f>
        <v>2.2799999999999727</v>
      </c>
      <c r="E38" s="15">
        <f t="shared" si="17"/>
        <v>0.40000000000009095</v>
      </c>
      <c r="F38" s="15">
        <f t="shared" si="17"/>
        <v>-15275.310000000001</v>
      </c>
      <c r="G38" s="15">
        <f t="shared" si="17"/>
        <v>-15006.39</v>
      </c>
      <c r="H38" s="15">
        <f t="shared" si="17"/>
        <v>-7600.9400000000005</v>
      </c>
      <c r="I38" s="15">
        <f>I35+I37</f>
        <v>-3188.25</v>
      </c>
      <c r="J38" s="83">
        <f t="shared" si="16"/>
        <v>-41068.21</v>
      </c>
      <c r="K38" s="98"/>
      <c r="L38" s="95"/>
      <c r="M38" s="98"/>
      <c r="N38" s="95"/>
      <c r="O38" s="98"/>
      <c r="P38" s="95"/>
    </row>
    <row r="39" spans="1:16" x14ac:dyDescent="0.3">
      <c r="A39" s="125"/>
      <c r="B39" s="118" t="s">
        <v>22</v>
      </c>
      <c r="C39" s="118">
        <v>1001</v>
      </c>
      <c r="D39" s="11"/>
      <c r="E39" s="11"/>
      <c r="F39" s="11">
        <v>15</v>
      </c>
      <c r="G39" s="11">
        <v>15</v>
      </c>
      <c r="H39" s="11">
        <v>7</v>
      </c>
      <c r="I39" s="11">
        <v>3</v>
      </c>
      <c r="J39" s="83">
        <f t="shared" si="16"/>
        <v>40</v>
      </c>
      <c r="K39" s="96">
        <v>0.27360000000000001</v>
      </c>
      <c r="L39" s="95">
        <f>J40*K39</f>
        <v>10954.944</v>
      </c>
      <c r="M39" s="96">
        <v>0.26850000000000002</v>
      </c>
      <c r="N39" s="95">
        <f t="shared" ref="N39" si="18">J40*M39</f>
        <v>10750.74</v>
      </c>
      <c r="O39" s="96">
        <v>0.25019999999999998</v>
      </c>
      <c r="P39" s="95">
        <f t="shared" ref="P39" si="19">O39*J40</f>
        <v>10018.008</v>
      </c>
    </row>
    <row r="40" spans="1:16" x14ac:dyDescent="0.3">
      <c r="A40" s="125"/>
      <c r="B40" s="118"/>
      <c r="C40" s="118"/>
      <c r="D40" s="57">
        <f>D39*C39</f>
        <v>0</v>
      </c>
      <c r="E40" s="57">
        <f>E39*C39</f>
        <v>0</v>
      </c>
      <c r="F40" s="57">
        <f>F39*C39</f>
        <v>15015</v>
      </c>
      <c r="G40" s="57">
        <f>G39*C39</f>
        <v>15015</v>
      </c>
      <c r="H40" s="57">
        <f>H39*C39</f>
        <v>7007</v>
      </c>
      <c r="I40" s="57">
        <f>I39*C39</f>
        <v>3003</v>
      </c>
      <c r="J40" s="83">
        <f t="shared" si="16"/>
        <v>40040</v>
      </c>
      <c r="K40" s="97"/>
      <c r="L40" s="95"/>
      <c r="M40" s="97"/>
      <c r="N40" s="95"/>
      <c r="O40" s="97"/>
      <c r="P40" s="95"/>
    </row>
    <row r="41" spans="1:16" x14ac:dyDescent="0.3">
      <c r="A41" s="125"/>
      <c r="B41" s="13"/>
      <c r="C41" s="14"/>
      <c r="D41" s="15">
        <f t="shared" ref="D41:H41" si="20">D38+D40</f>
        <v>2.2799999999999727</v>
      </c>
      <c r="E41" s="15">
        <f t="shared" si="20"/>
        <v>0.40000000000009095</v>
      </c>
      <c r="F41" s="15">
        <f t="shared" si="20"/>
        <v>-260.31000000000131</v>
      </c>
      <c r="G41" s="15">
        <f t="shared" si="20"/>
        <v>8.6100000000005821</v>
      </c>
      <c r="H41" s="15">
        <f t="shared" si="20"/>
        <v>-593.94000000000051</v>
      </c>
      <c r="I41" s="15">
        <f>I38+I40</f>
        <v>-185.25</v>
      </c>
      <c r="J41" s="83">
        <f t="shared" si="16"/>
        <v>-1028.2100000000012</v>
      </c>
      <c r="K41" s="98"/>
      <c r="L41" s="95"/>
      <c r="M41" s="98"/>
      <c r="N41" s="95"/>
      <c r="O41" s="98"/>
      <c r="P41" s="95"/>
    </row>
    <row r="42" spans="1:16" x14ac:dyDescent="0.3">
      <c r="A42" s="125"/>
      <c r="B42" s="118" t="s">
        <v>23</v>
      </c>
      <c r="C42" s="118">
        <v>66</v>
      </c>
      <c r="D42" s="11"/>
      <c r="E42" s="11"/>
      <c r="F42" s="11">
        <v>4</v>
      </c>
      <c r="G42" s="11">
        <v>0</v>
      </c>
      <c r="H42" s="11">
        <v>9</v>
      </c>
      <c r="I42" s="11">
        <v>3</v>
      </c>
      <c r="J42" s="83">
        <f t="shared" si="16"/>
        <v>16</v>
      </c>
      <c r="K42" s="96">
        <v>0.30520000000000003</v>
      </c>
      <c r="L42" s="95">
        <f>J43*K42</f>
        <v>322.2912</v>
      </c>
      <c r="M42" s="96">
        <v>0.30120000000000002</v>
      </c>
      <c r="N42" s="95">
        <f t="shared" ref="N42" si="21">J43*M42</f>
        <v>318.06720000000001</v>
      </c>
      <c r="O42" s="96">
        <v>0.26869999999999999</v>
      </c>
      <c r="P42" s="95">
        <f t="shared" ref="P42" si="22">O42*J43</f>
        <v>283.74720000000002</v>
      </c>
    </row>
    <row r="43" spans="1:16" x14ac:dyDescent="0.3">
      <c r="A43" s="125"/>
      <c r="B43" s="118"/>
      <c r="C43" s="118"/>
      <c r="D43" s="57">
        <f>D42*C42</f>
        <v>0</v>
      </c>
      <c r="E43" s="57">
        <f>E42*C42</f>
        <v>0</v>
      </c>
      <c r="F43" s="57">
        <f>F42*C42</f>
        <v>264</v>
      </c>
      <c r="G43" s="57">
        <f>G42*C42</f>
        <v>0</v>
      </c>
      <c r="H43" s="57">
        <f>H42*C42</f>
        <v>594</v>
      </c>
      <c r="I43" s="57">
        <f>I42*C42</f>
        <v>198</v>
      </c>
      <c r="J43" s="83">
        <f t="shared" si="16"/>
        <v>1056</v>
      </c>
      <c r="K43" s="97"/>
      <c r="L43" s="95"/>
      <c r="M43" s="97"/>
      <c r="N43" s="95"/>
      <c r="O43" s="97"/>
      <c r="P43" s="95"/>
    </row>
    <row r="44" spans="1:16" x14ac:dyDescent="0.3">
      <c r="A44" s="125"/>
      <c r="B44" s="13"/>
      <c r="C44" s="14"/>
      <c r="D44" s="15">
        <f t="shared" ref="D44:I44" si="23">D41+D43</f>
        <v>2.2799999999999727</v>
      </c>
      <c r="E44" s="15">
        <f t="shared" si="23"/>
        <v>0.40000000000009095</v>
      </c>
      <c r="F44" s="15">
        <f t="shared" si="23"/>
        <v>3.6899999999986903</v>
      </c>
      <c r="G44" s="15">
        <f t="shared" si="23"/>
        <v>8.6100000000005821</v>
      </c>
      <c r="H44" s="15">
        <f t="shared" si="23"/>
        <v>5.9999999999490683E-2</v>
      </c>
      <c r="I44" s="15">
        <f t="shared" si="23"/>
        <v>12.75</v>
      </c>
      <c r="J44" s="83">
        <f t="shared" si="16"/>
        <v>27.789999999998827</v>
      </c>
      <c r="K44" s="98"/>
      <c r="L44" s="95"/>
      <c r="M44" s="98"/>
      <c r="N44" s="95"/>
      <c r="O44" s="98"/>
      <c r="P44" s="95"/>
    </row>
    <row r="45" spans="1:16" ht="14.25" thickBot="1" x14ac:dyDescent="0.3">
      <c r="A45" s="125"/>
      <c r="B45" s="126" t="s">
        <v>20</v>
      </c>
      <c r="C45" s="127"/>
      <c r="D45" s="16">
        <f>D34+D37+D40+D43</f>
        <v>378</v>
      </c>
      <c r="E45" s="16">
        <f t="shared" ref="E45:J45" si="24">E34+E37+E40+E43</f>
        <v>4000</v>
      </c>
      <c r="F45" s="16">
        <f t="shared" si="24"/>
        <v>26901</v>
      </c>
      <c r="G45" s="16">
        <f t="shared" si="24"/>
        <v>27015</v>
      </c>
      <c r="H45" s="16">
        <f t="shared" si="24"/>
        <v>10801</v>
      </c>
      <c r="I45" s="16">
        <f t="shared" si="24"/>
        <v>6401</v>
      </c>
      <c r="J45" s="77">
        <f t="shared" si="24"/>
        <v>75496</v>
      </c>
      <c r="K45" s="86">
        <f>L45/J45</f>
        <v>0.26974587792730736</v>
      </c>
      <c r="L45" s="87">
        <f>SUM(L33:L44)</f>
        <v>20364.734799999998</v>
      </c>
      <c r="M45" s="86">
        <f>N45/J45</f>
        <v>0.26453356734131611</v>
      </c>
      <c r="N45" s="87">
        <f>SUM(N33:N44)</f>
        <v>19971.226200000001</v>
      </c>
      <c r="O45" s="86">
        <f>P45/L45</f>
        <v>0.91474047577580042</v>
      </c>
      <c r="P45" s="87">
        <f>SUM(P33:P44)</f>
        <v>18628.447199999999</v>
      </c>
    </row>
    <row r="46" spans="1:16" ht="14.25" thickBot="1" x14ac:dyDescent="0.35">
      <c r="J46" s="17" t="s">
        <v>21</v>
      </c>
      <c r="K46" s="88">
        <f>L46/G26</f>
        <v>-2.4600224615016396E-2</v>
      </c>
      <c r="L46" s="89">
        <f>G26-L45</f>
        <v>-488.9487999999983</v>
      </c>
      <c r="M46" s="88">
        <f>N46/G26</f>
        <v>-4.8018327426146024E-3</v>
      </c>
      <c r="N46" s="89">
        <f>G26-N45</f>
        <v>-95.440200000000914</v>
      </c>
      <c r="O46" s="90">
        <f>P46/G26</f>
        <v>6.2756703055667898E-2</v>
      </c>
      <c r="P46" s="91">
        <f>G26-P45</f>
        <v>1247.3388000000014</v>
      </c>
    </row>
    <row r="47" spans="1:16" ht="13.5" customHeight="1" x14ac:dyDescent="0.3">
      <c r="A47" s="112" t="s">
        <v>0</v>
      </c>
      <c r="B47" s="112"/>
      <c r="C47" s="113"/>
      <c r="D47" s="114" t="s">
        <v>1</v>
      </c>
      <c r="E47" s="115"/>
      <c r="F47" s="1" t="s">
        <v>2</v>
      </c>
      <c r="G47" s="2" t="s">
        <v>3</v>
      </c>
      <c r="H47" s="59"/>
      <c r="I47" s="3"/>
      <c r="J47" s="78"/>
      <c r="K47" s="99" t="s">
        <v>4</v>
      </c>
      <c r="L47" s="101" t="s">
        <v>127</v>
      </c>
      <c r="M47" s="99" t="s">
        <v>4</v>
      </c>
      <c r="N47" s="101" t="s">
        <v>127</v>
      </c>
      <c r="O47" s="99" t="s">
        <v>4</v>
      </c>
      <c r="P47" s="101" t="s">
        <v>127</v>
      </c>
    </row>
    <row r="48" spans="1:16" x14ac:dyDescent="0.3">
      <c r="A48" s="112"/>
      <c r="B48" s="112"/>
      <c r="C48" s="113"/>
      <c r="D48" s="116"/>
      <c r="E48" s="117"/>
      <c r="F48" s="5"/>
      <c r="G48" s="6">
        <v>0.26600000000000001</v>
      </c>
      <c r="H48" s="3"/>
      <c r="I48" s="3"/>
      <c r="J48" s="78"/>
      <c r="K48" s="100"/>
      <c r="L48" s="102"/>
      <c r="M48" s="100"/>
      <c r="N48" s="102"/>
      <c r="O48" s="100"/>
      <c r="P48" s="102"/>
    </row>
    <row r="49" spans="1:16" x14ac:dyDescent="0.3">
      <c r="A49" s="119" t="s">
        <v>86</v>
      </c>
      <c r="B49" s="119"/>
      <c r="C49" s="120"/>
      <c r="D49" s="121">
        <f>J53</f>
        <v>78933</v>
      </c>
      <c r="E49" s="122"/>
      <c r="F49" s="59" t="s">
        <v>5</v>
      </c>
      <c r="G49" s="7">
        <f>J53*G48</f>
        <v>20996.178</v>
      </c>
      <c r="H49" s="7"/>
      <c r="I49" s="7"/>
      <c r="J49" s="79"/>
      <c r="K49" s="104" t="s">
        <v>128</v>
      </c>
      <c r="L49" s="102"/>
      <c r="M49" s="104" t="s">
        <v>129</v>
      </c>
      <c r="N49" s="102"/>
      <c r="O49" s="104" t="s">
        <v>131</v>
      </c>
      <c r="P49" s="102"/>
    </row>
    <row r="50" spans="1:16" x14ac:dyDescent="0.3">
      <c r="A50" s="119"/>
      <c r="B50" s="119"/>
      <c r="C50" s="120"/>
      <c r="D50" s="123"/>
      <c r="E50" s="124"/>
      <c r="F50" s="8"/>
      <c r="G50" s="8"/>
      <c r="H50" s="9"/>
      <c r="I50" s="9"/>
      <c r="J50" s="80"/>
      <c r="K50" s="105"/>
      <c r="L50" s="103"/>
      <c r="M50" s="105"/>
      <c r="N50" s="103"/>
      <c r="O50" s="105"/>
      <c r="P50" s="103"/>
    </row>
    <row r="51" spans="1:16" x14ac:dyDescent="0.3">
      <c r="A51" s="128" t="s">
        <v>6</v>
      </c>
      <c r="B51" s="128" t="s">
        <v>7</v>
      </c>
      <c r="C51" s="128"/>
      <c r="D51" s="128" t="s">
        <v>8</v>
      </c>
      <c r="E51" s="128"/>
      <c r="F51" s="128"/>
      <c r="G51" s="128"/>
      <c r="H51" s="128"/>
      <c r="I51" s="58"/>
      <c r="J51" s="129" t="s">
        <v>9</v>
      </c>
      <c r="K51" s="106" t="s">
        <v>10</v>
      </c>
      <c r="L51" s="108" t="s">
        <v>5</v>
      </c>
      <c r="M51" s="106" t="s">
        <v>10</v>
      </c>
      <c r="N51" s="108" t="s">
        <v>5</v>
      </c>
      <c r="O51" s="106" t="s">
        <v>10</v>
      </c>
      <c r="P51" s="108" t="s">
        <v>5</v>
      </c>
    </row>
    <row r="52" spans="1:16" x14ac:dyDescent="0.3">
      <c r="A52" s="128"/>
      <c r="B52" s="128"/>
      <c r="C52" s="128"/>
      <c r="D52" s="10" t="s">
        <v>11</v>
      </c>
      <c r="E52" s="10" t="s">
        <v>12</v>
      </c>
      <c r="F52" s="10" t="s">
        <v>13</v>
      </c>
      <c r="G52" s="10" t="s">
        <v>14</v>
      </c>
      <c r="H52" s="10" t="s">
        <v>15</v>
      </c>
      <c r="I52" s="10" t="s">
        <v>24</v>
      </c>
      <c r="J52" s="129"/>
      <c r="K52" s="107"/>
      <c r="L52" s="109"/>
      <c r="M52" s="107"/>
      <c r="N52" s="109"/>
      <c r="O52" s="107"/>
      <c r="P52" s="109"/>
    </row>
    <row r="53" spans="1:16" x14ac:dyDescent="0.3">
      <c r="A53" s="125" t="s">
        <v>102</v>
      </c>
      <c r="B53" s="58" t="s">
        <v>16</v>
      </c>
      <c r="C53" s="128" t="s">
        <v>17</v>
      </c>
      <c r="D53" s="11">
        <v>396</v>
      </c>
      <c r="E53" s="11">
        <v>4188</v>
      </c>
      <c r="F53" s="11">
        <v>28107</v>
      </c>
      <c r="G53" s="11">
        <v>28263</v>
      </c>
      <c r="H53" s="11">
        <v>11282</v>
      </c>
      <c r="I53" s="11">
        <v>6697</v>
      </c>
      <c r="J53" s="81">
        <f>SUM(D53:I53)</f>
        <v>78933</v>
      </c>
      <c r="K53" s="110"/>
      <c r="L53" s="111"/>
      <c r="M53" s="110"/>
      <c r="N53" s="111"/>
      <c r="O53" s="110"/>
      <c r="P53" s="111"/>
    </row>
    <row r="54" spans="1:16" x14ac:dyDescent="0.3">
      <c r="A54" s="125"/>
      <c r="B54" s="18">
        <v>1.01</v>
      </c>
      <c r="C54" s="128"/>
      <c r="D54" s="58">
        <f>D53*$B$54</f>
        <v>399.96</v>
      </c>
      <c r="E54" s="58">
        <f t="shared" ref="E54:H54" si="25">E53*$B$54</f>
        <v>4229.88</v>
      </c>
      <c r="F54" s="58">
        <f t="shared" si="25"/>
        <v>28388.07</v>
      </c>
      <c r="G54" s="58">
        <f t="shared" si="25"/>
        <v>28545.63</v>
      </c>
      <c r="H54" s="58">
        <f t="shared" si="25"/>
        <v>11394.82</v>
      </c>
      <c r="I54" s="58">
        <f>I53*$B$54</f>
        <v>6763.97</v>
      </c>
      <c r="J54" s="81">
        <f>SUM(D54:I54)</f>
        <v>79722.330000000016</v>
      </c>
      <c r="K54" s="110"/>
      <c r="L54" s="111"/>
      <c r="M54" s="110"/>
      <c r="N54" s="111"/>
      <c r="O54" s="110"/>
      <c r="P54" s="111"/>
    </row>
    <row r="55" spans="1:16" x14ac:dyDescent="0.3">
      <c r="A55" s="125"/>
      <c r="B55" s="19">
        <v>0.01</v>
      </c>
      <c r="C55" s="128"/>
      <c r="D55" s="12">
        <f>D53/J53*100</f>
        <v>0.50169130781802296</v>
      </c>
      <c r="E55" s="12">
        <f>E53/J53*100</f>
        <v>5.3057656493481815</v>
      </c>
      <c r="F55" s="12">
        <f>F53/J53*100</f>
        <v>35.608680779901938</v>
      </c>
      <c r="G55" s="12">
        <f>G53/J53*100</f>
        <v>35.806316749648438</v>
      </c>
      <c r="H55" s="12">
        <f>H53/J53*100</f>
        <v>14.293134683845793</v>
      </c>
      <c r="I55" s="12">
        <f>I53/J53*100</f>
        <v>8.4844108294376248</v>
      </c>
      <c r="J55" s="82">
        <f>SUM(D55:I55)</f>
        <v>99.999999999999986</v>
      </c>
      <c r="K55" s="110"/>
      <c r="L55" s="111"/>
      <c r="M55" s="110"/>
      <c r="N55" s="111"/>
      <c r="O55" s="110"/>
      <c r="P55" s="111"/>
    </row>
    <row r="56" spans="1:16" x14ac:dyDescent="0.3">
      <c r="A56" s="125"/>
      <c r="B56" s="118" t="s">
        <v>18</v>
      </c>
      <c r="C56" s="118">
        <v>402</v>
      </c>
      <c r="D56" s="11">
        <v>1</v>
      </c>
      <c r="E56" s="11">
        <v>5</v>
      </c>
      <c r="F56" s="11">
        <v>14</v>
      </c>
      <c r="G56" s="11">
        <v>15</v>
      </c>
      <c r="H56" s="11">
        <v>4</v>
      </c>
      <c r="I56" s="11">
        <v>4</v>
      </c>
      <c r="J56" s="83">
        <f>SUM(D56:I56)</f>
        <v>43</v>
      </c>
      <c r="K56" s="94">
        <v>0.26279999999999998</v>
      </c>
      <c r="L56" s="95">
        <f>J57*K56</f>
        <v>4542.7608</v>
      </c>
      <c r="M56" s="94">
        <v>0.25800000000000001</v>
      </c>
      <c r="N56" s="95">
        <f>J57*M56</f>
        <v>4459.7880000000005</v>
      </c>
      <c r="O56" s="94">
        <v>0.24099999999999999</v>
      </c>
      <c r="P56" s="95">
        <f>O56*J57</f>
        <v>4165.9259999999995</v>
      </c>
    </row>
    <row r="57" spans="1:16" x14ac:dyDescent="0.3">
      <c r="A57" s="125"/>
      <c r="B57" s="118"/>
      <c r="C57" s="118"/>
      <c r="D57" s="57">
        <f>D56*C56</f>
        <v>402</v>
      </c>
      <c r="E57" s="57">
        <f>E56*C56</f>
        <v>2010</v>
      </c>
      <c r="F57" s="57">
        <f>F56*C56</f>
        <v>5628</v>
      </c>
      <c r="G57" s="57">
        <f>C56*G56</f>
        <v>6030</v>
      </c>
      <c r="H57" s="57">
        <f>H56*C56</f>
        <v>1608</v>
      </c>
      <c r="I57" s="57">
        <f>I56*C56</f>
        <v>1608</v>
      </c>
      <c r="J57" s="83">
        <f t="shared" ref="J57:J58" si="26">SUM(D57:I57)</f>
        <v>17286</v>
      </c>
      <c r="K57" s="94"/>
      <c r="L57" s="95"/>
      <c r="M57" s="94"/>
      <c r="N57" s="95"/>
      <c r="O57" s="94"/>
      <c r="P57" s="95"/>
    </row>
    <row r="58" spans="1:16" x14ac:dyDescent="0.3">
      <c r="A58" s="125"/>
      <c r="B58" s="13"/>
      <c r="C58" s="14"/>
      <c r="D58" s="15">
        <f t="shared" ref="D58:G58" si="27">D57-D54</f>
        <v>2.0400000000000205</v>
      </c>
      <c r="E58" s="15">
        <f t="shared" si="27"/>
        <v>-2219.88</v>
      </c>
      <c r="F58" s="15">
        <f t="shared" si="27"/>
        <v>-22760.07</v>
      </c>
      <c r="G58" s="15">
        <f t="shared" si="27"/>
        <v>-22515.63</v>
      </c>
      <c r="H58" s="15">
        <f>H57-H54</f>
        <v>-9786.82</v>
      </c>
      <c r="I58" s="15">
        <f>I57-I54</f>
        <v>-5155.97</v>
      </c>
      <c r="J58" s="83">
        <f t="shared" si="26"/>
        <v>-62436.33</v>
      </c>
      <c r="K58" s="94"/>
      <c r="L58" s="95"/>
      <c r="M58" s="94"/>
      <c r="N58" s="95"/>
      <c r="O58" s="94"/>
      <c r="P58" s="95"/>
    </row>
    <row r="59" spans="1:16" x14ac:dyDescent="0.3">
      <c r="A59" s="125"/>
      <c r="B59" s="118" t="s">
        <v>19</v>
      </c>
      <c r="C59" s="118">
        <v>444</v>
      </c>
      <c r="D59" s="11"/>
      <c r="E59" s="11">
        <v>5</v>
      </c>
      <c r="F59" s="11">
        <v>15</v>
      </c>
      <c r="G59" s="11">
        <v>15</v>
      </c>
      <c r="H59" s="11">
        <v>4</v>
      </c>
      <c r="I59" s="11">
        <v>4</v>
      </c>
      <c r="J59" s="83">
        <f>SUM(D59:I59)</f>
        <v>43</v>
      </c>
      <c r="K59" s="96">
        <v>0.26540000000000002</v>
      </c>
      <c r="L59" s="95">
        <f>J60*K59</f>
        <v>5067.0168000000003</v>
      </c>
      <c r="M59" s="96">
        <v>0.25950000000000001</v>
      </c>
      <c r="N59" s="95">
        <f>J60*M59</f>
        <v>4954.3739999999998</v>
      </c>
      <c r="O59" s="96">
        <v>0.24299999999999999</v>
      </c>
      <c r="P59" s="95">
        <f t="shared" ref="P59" si="28">O59*J60</f>
        <v>4639.3559999999998</v>
      </c>
    </row>
    <row r="60" spans="1:16" x14ac:dyDescent="0.3">
      <c r="A60" s="125"/>
      <c r="B60" s="118"/>
      <c r="C60" s="118"/>
      <c r="D60" s="57">
        <f>D59*C59</f>
        <v>0</v>
      </c>
      <c r="E60" s="57">
        <f>E59*C59</f>
        <v>2220</v>
      </c>
      <c r="F60" s="57">
        <f>F59*C59</f>
        <v>6660</v>
      </c>
      <c r="G60" s="57">
        <f>G59*C59</f>
        <v>6660</v>
      </c>
      <c r="H60" s="57">
        <f>H59*C59</f>
        <v>1776</v>
      </c>
      <c r="I60" s="57">
        <f>I59*C59</f>
        <v>1776</v>
      </c>
      <c r="J60" s="83">
        <f t="shared" ref="J60:J67" si="29">SUM(D60:I60)</f>
        <v>19092</v>
      </c>
      <c r="K60" s="97"/>
      <c r="L60" s="95"/>
      <c r="M60" s="97"/>
      <c r="N60" s="95"/>
      <c r="O60" s="97"/>
      <c r="P60" s="95"/>
    </row>
    <row r="61" spans="1:16" x14ac:dyDescent="0.3">
      <c r="A61" s="125"/>
      <c r="B61" s="13"/>
      <c r="C61" s="14"/>
      <c r="D61" s="15">
        <f t="shared" ref="D61:H61" si="30">D58+D60</f>
        <v>2.0400000000000205</v>
      </c>
      <c r="E61" s="15">
        <f t="shared" si="30"/>
        <v>0.11999999999989086</v>
      </c>
      <c r="F61" s="15">
        <f t="shared" si="30"/>
        <v>-16100.07</v>
      </c>
      <c r="G61" s="15">
        <f t="shared" si="30"/>
        <v>-15855.630000000001</v>
      </c>
      <c r="H61" s="15">
        <f t="shared" si="30"/>
        <v>-8010.82</v>
      </c>
      <c r="I61" s="15">
        <f>I58+I60</f>
        <v>-3379.9700000000003</v>
      </c>
      <c r="J61" s="83">
        <f t="shared" si="29"/>
        <v>-43344.33</v>
      </c>
      <c r="K61" s="98"/>
      <c r="L61" s="95"/>
      <c r="M61" s="98"/>
      <c r="N61" s="95"/>
      <c r="O61" s="98"/>
      <c r="P61" s="95"/>
    </row>
    <row r="62" spans="1:16" x14ac:dyDescent="0.3">
      <c r="A62" s="125"/>
      <c r="B62" s="118" t="s">
        <v>22</v>
      </c>
      <c r="C62" s="118">
        <v>1058</v>
      </c>
      <c r="D62" s="11"/>
      <c r="E62" s="11"/>
      <c r="F62" s="11">
        <v>15</v>
      </c>
      <c r="G62" s="11">
        <v>15</v>
      </c>
      <c r="H62" s="11">
        <v>7</v>
      </c>
      <c r="I62" s="11">
        <v>3</v>
      </c>
      <c r="J62" s="83">
        <f t="shared" si="29"/>
        <v>40</v>
      </c>
      <c r="K62" s="96">
        <v>0.27360000000000001</v>
      </c>
      <c r="L62" s="95">
        <f>J63*K62</f>
        <v>11578.752</v>
      </c>
      <c r="M62" s="96">
        <v>0.26850000000000002</v>
      </c>
      <c r="N62" s="95">
        <f t="shared" ref="N62" si="31">J63*M62</f>
        <v>11362.92</v>
      </c>
      <c r="O62" s="96">
        <v>0.25019999999999998</v>
      </c>
      <c r="P62" s="95">
        <f t="shared" ref="P62" si="32">O62*J63</f>
        <v>10588.464</v>
      </c>
    </row>
    <row r="63" spans="1:16" x14ac:dyDescent="0.3">
      <c r="A63" s="125"/>
      <c r="B63" s="118"/>
      <c r="C63" s="118"/>
      <c r="D63" s="57">
        <f>D62*C62</f>
        <v>0</v>
      </c>
      <c r="E63" s="57">
        <f>E62*C62</f>
        <v>0</v>
      </c>
      <c r="F63" s="57">
        <f>F62*C62</f>
        <v>15870</v>
      </c>
      <c r="G63" s="57">
        <f>G62*C62</f>
        <v>15870</v>
      </c>
      <c r="H63" s="57">
        <f>H62*C62</f>
        <v>7406</v>
      </c>
      <c r="I63" s="57">
        <f>I62*C62</f>
        <v>3174</v>
      </c>
      <c r="J63" s="83">
        <f t="shared" si="29"/>
        <v>42320</v>
      </c>
      <c r="K63" s="97"/>
      <c r="L63" s="95"/>
      <c r="M63" s="97"/>
      <c r="N63" s="95"/>
      <c r="O63" s="97"/>
      <c r="P63" s="95"/>
    </row>
    <row r="64" spans="1:16" x14ac:dyDescent="0.3">
      <c r="A64" s="125"/>
      <c r="B64" s="13"/>
      <c r="C64" s="14"/>
      <c r="D64" s="15">
        <f t="shared" ref="D64:H64" si="33">D61+D63</f>
        <v>2.0400000000000205</v>
      </c>
      <c r="E64" s="15">
        <f t="shared" si="33"/>
        <v>0.11999999999989086</v>
      </c>
      <c r="F64" s="15">
        <f t="shared" si="33"/>
        <v>-230.06999999999971</v>
      </c>
      <c r="G64" s="15">
        <f t="shared" si="33"/>
        <v>14.369999999998981</v>
      </c>
      <c r="H64" s="15">
        <f t="shared" si="33"/>
        <v>-604.81999999999971</v>
      </c>
      <c r="I64" s="15">
        <f>I61+I63</f>
        <v>-205.97000000000025</v>
      </c>
      <c r="J64" s="83">
        <f t="shared" si="29"/>
        <v>-1024.3300000000008</v>
      </c>
      <c r="K64" s="98"/>
      <c r="L64" s="95"/>
      <c r="M64" s="98"/>
      <c r="N64" s="95"/>
      <c r="O64" s="98"/>
      <c r="P64" s="95"/>
    </row>
    <row r="65" spans="1:16" x14ac:dyDescent="0.3">
      <c r="A65" s="125"/>
      <c r="B65" s="118" t="s">
        <v>23</v>
      </c>
      <c r="C65" s="118">
        <v>77</v>
      </c>
      <c r="D65" s="11"/>
      <c r="E65" s="11"/>
      <c r="F65" s="11">
        <v>3</v>
      </c>
      <c r="G65" s="11">
        <v>0</v>
      </c>
      <c r="H65" s="11">
        <v>8</v>
      </c>
      <c r="I65" s="11">
        <v>3</v>
      </c>
      <c r="J65" s="83">
        <f t="shared" si="29"/>
        <v>14</v>
      </c>
      <c r="K65" s="96">
        <v>0.3085</v>
      </c>
      <c r="L65" s="95">
        <f>J66*K65</f>
        <v>332.56299999999999</v>
      </c>
      <c r="M65" s="96">
        <v>0.30730000000000002</v>
      </c>
      <c r="N65" s="95">
        <f t="shared" ref="N65" si="34">J66*M65</f>
        <v>331.26940000000002</v>
      </c>
      <c r="O65" s="96">
        <v>0.27179999999999999</v>
      </c>
      <c r="P65" s="95">
        <f t="shared" ref="P65" si="35">O65*J66</f>
        <v>293.00040000000001</v>
      </c>
    </row>
    <row r="66" spans="1:16" x14ac:dyDescent="0.3">
      <c r="A66" s="125"/>
      <c r="B66" s="118"/>
      <c r="C66" s="118"/>
      <c r="D66" s="57">
        <f>D65*C65</f>
        <v>0</v>
      </c>
      <c r="E66" s="57">
        <f>E65*C65</f>
        <v>0</v>
      </c>
      <c r="F66" s="57">
        <f>F65*C65</f>
        <v>231</v>
      </c>
      <c r="G66" s="57">
        <f>G65*C65</f>
        <v>0</v>
      </c>
      <c r="H66" s="57">
        <f>H65*C65</f>
        <v>616</v>
      </c>
      <c r="I66" s="57">
        <f>I65*C65</f>
        <v>231</v>
      </c>
      <c r="J66" s="83">
        <f t="shared" si="29"/>
        <v>1078</v>
      </c>
      <c r="K66" s="97"/>
      <c r="L66" s="95"/>
      <c r="M66" s="97"/>
      <c r="N66" s="95"/>
      <c r="O66" s="97"/>
      <c r="P66" s="95"/>
    </row>
    <row r="67" spans="1:16" x14ac:dyDescent="0.3">
      <c r="A67" s="125"/>
      <c r="B67" s="13"/>
      <c r="C67" s="14"/>
      <c r="D67" s="15">
        <f t="shared" ref="D67:I67" si="36">D64+D66</f>
        <v>2.0400000000000205</v>
      </c>
      <c r="E67" s="15">
        <f t="shared" si="36"/>
        <v>0.11999999999989086</v>
      </c>
      <c r="F67" s="15">
        <f t="shared" si="36"/>
        <v>0.93000000000029104</v>
      </c>
      <c r="G67" s="15">
        <f t="shared" si="36"/>
        <v>14.369999999998981</v>
      </c>
      <c r="H67" s="15">
        <f t="shared" si="36"/>
        <v>11.180000000000291</v>
      </c>
      <c r="I67" s="15">
        <f t="shared" si="36"/>
        <v>25.029999999999745</v>
      </c>
      <c r="J67" s="83">
        <f t="shared" si="29"/>
        <v>53.66999999999922</v>
      </c>
      <c r="K67" s="98"/>
      <c r="L67" s="95"/>
      <c r="M67" s="98"/>
      <c r="N67" s="95"/>
      <c r="O67" s="98"/>
      <c r="P67" s="95"/>
    </row>
    <row r="68" spans="1:16" ht="14.25" thickBot="1" x14ac:dyDescent="0.3">
      <c r="A68" s="125"/>
      <c r="B68" s="126" t="s">
        <v>20</v>
      </c>
      <c r="C68" s="127"/>
      <c r="D68" s="16">
        <f>D57+D60+D63+D66</f>
        <v>402</v>
      </c>
      <c r="E68" s="16">
        <f t="shared" ref="E68:I68" si="37">E57+E60+E63+E66</f>
        <v>4230</v>
      </c>
      <c r="F68" s="16">
        <f t="shared" si="37"/>
        <v>28389</v>
      </c>
      <c r="G68" s="16">
        <f t="shared" si="37"/>
        <v>28560</v>
      </c>
      <c r="H68" s="16">
        <f t="shared" si="37"/>
        <v>11406</v>
      </c>
      <c r="I68" s="16">
        <f t="shared" si="37"/>
        <v>6789</v>
      </c>
      <c r="J68" s="77">
        <f>J57+J60+J63+J66</f>
        <v>79776</v>
      </c>
      <c r="K68" s="86">
        <f>L68/J68</f>
        <v>0.26976901073004411</v>
      </c>
      <c r="L68" s="87">
        <f>SUM(L56:L67)</f>
        <v>21521.0926</v>
      </c>
      <c r="M68" s="86">
        <f>N68/J68</f>
        <v>0.26459525922583238</v>
      </c>
      <c r="N68" s="87">
        <f>SUM(N56:N67)</f>
        <v>21108.351400000003</v>
      </c>
      <c r="O68" s="86">
        <f>P68/L68</f>
        <v>0.91476519180071736</v>
      </c>
      <c r="P68" s="87">
        <f>SUM(P56:P67)</f>
        <v>19686.7464</v>
      </c>
    </row>
    <row r="69" spans="1:16" ht="14.25" thickBot="1" x14ac:dyDescent="0.35">
      <c r="J69" s="17" t="s">
        <v>21</v>
      </c>
      <c r="K69" s="88">
        <f>L69/G49</f>
        <v>-2.5000483421316017E-2</v>
      </c>
      <c r="L69" s="89">
        <f>G49-L68</f>
        <v>-524.91460000000006</v>
      </c>
      <c r="M69" s="88">
        <f>N69/G49</f>
        <v>-5.3425628226243518E-3</v>
      </c>
      <c r="N69" s="89">
        <f>G49-N68</f>
        <v>-112.17340000000331</v>
      </c>
      <c r="O69" s="90">
        <f>P69/G49</f>
        <v>6.2365236187271793E-2</v>
      </c>
      <c r="P69" s="91">
        <f>G49-P68</f>
        <v>1309.4315999999999</v>
      </c>
    </row>
    <row r="70" spans="1:16" ht="13.5" customHeight="1" x14ac:dyDescent="0.3">
      <c r="A70" s="112" t="s">
        <v>0</v>
      </c>
      <c r="B70" s="112"/>
      <c r="C70" s="113"/>
      <c r="D70" s="114" t="s">
        <v>1</v>
      </c>
      <c r="E70" s="115"/>
      <c r="F70" s="1" t="s">
        <v>2</v>
      </c>
      <c r="G70" s="2" t="s">
        <v>3</v>
      </c>
      <c r="H70" s="59"/>
      <c r="I70" s="3"/>
      <c r="J70" s="78"/>
      <c r="K70" s="99" t="s">
        <v>4</v>
      </c>
      <c r="L70" s="101" t="s">
        <v>127</v>
      </c>
      <c r="M70" s="99" t="s">
        <v>4</v>
      </c>
      <c r="N70" s="101" t="s">
        <v>127</v>
      </c>
      <c r="O70" s="99" t="s">
        <v>4</v>
      </c>
      <c r="P70" s="101" t="s">
        <v>127</v>
      </c>
    </row>
    <row r="71" spans="1:16" x14ac:dyDescent="0.3">
      <c r="A71" s="112"/>
      <c r="B71" s="112"/>
      <c r="C71" s="113"/>
      <c r="D71" s="116"/>
      <c r="E71" s="117"/>
      <c r="F71" s="5"/>
      <c r="G71" s="6">
        <v>0.26600000000000001</v>
      </c>
      <c r="H71" s="3"/>
      <c r="I71" s="3"/>
      <c r="J71" s="78"/>
      <c r="K71" s="100"/>
      <c r="L71" s="102"/>
      <c r="M71" s="100"/>
      <c r="N71" s="102"/>
      <c r="O71" s="100"/>
      <c r="P71" s="102"/>
    </row>
    <row r="72" spans="1:16" x14ac:dyDescent="0.3">
      <c r="A72" s="119" t="s">
        <v>86</v>
      </c>
      <c r="B72" s="119"/>
      <c r="C72" s="120"/>
      <c r="D72" s="121">
        <f>J76</f>
        <v>62420</v>
      </c>
      <c r="E72" s="122"/>
      <c r="F72" s="59" t="s">
        <v>5</v>
      </c>
      <c r="G72" s="7">
        <f>J76*G71</f>
        <v>16603.72</v>
      </c>
      <c r="H72" s="7"/>
      <c r="I72" s="7"/>
      <c r="J72" s="79"/>
      <c r="K72" s="104" t="s">
        <v>128</v>
      </c>
      <c r="L72" s="102"/>
      <c r="M72" s="104" t="s">
        <v>129</v>
      </c>
      <c r="N72" s="102"/>
      <c r="O72" s="104" t="s">
        <v>131</v>
      </c>
      <c r="P72" s="102"/>
    </row>
    <row r="73" spans="1:16" x14ac:dyDescent="0.3">
      <c r="A73" s="119"/>
      <c r="B73" s="119"/>
      <c r="C73" s="120"/>
      <c r="D73" s="123"/>
      <c r="E73" s="124"/>
      <c r="F73" s="8"/>
      <c r="G73" s="8"/>
      <c r="H73" s="9"/>
      <c r="I73" s="9"/>
      <c r="J73" s="80"/>
      <c r="K73" s="105"/>
      <c r="L73" s="103"/>
      <c r="M73" s="105"/>
      <c r="N73" s="103"/>
      <c r="O73" s="105"/>
      <c r="P73" s="103"/>
    </row>
    <row r="74" spans="1:16" x14ac:dyDescent="0.3">
      <c r="A74" s="128" t="s">
        <v>6</v>
      </c>
      <c r="B74" s="128" t="s">
        <v>7</v>
      </c>
      <c r="C74" s="128"/>
      <c r="D74" s="128" t="s">
        <v>8</v>
      </c>
      <c r="E74" s="128"/>
      <c r="F74" s="128"/>
      <c r="G74" s="128"/>
      <c r="H74" s="128"/>
      <c r="I74" s="58"/>
      <c r="J74" s="129" t="s">
        <v>9</v>
      </c>
      <c r="K74" s="106" t="s">
        <v>10</v>
      </c>
      <c r="L74" s="108" t="s">
        <v>5</v>
      </c>
      <c r="M74" s="106" t="s">
        <v>10</v>
      </c>
      <c r="N74" s="108" t="s">
        <v>5</v>
      </c>
      <c r="O74" s="106" t="s">
        <v>10</v>
      </c>
      <c r="P74" s="108" t="s">
        <v>5</v>
      </c>
    </row>
    <row r="75" spans="1:16" x14ac:dyDescent="0.3">
      <c r="A75" s="128"/>
      <c r="B75" s="128"/>
      <c r="C75" s="128"/>
      <c r="D75" s="10" t="s">
        <v>11</v>
      </c>
      <c r="E75" s="10" t="s">
        <v>12</v>
      </c>
      <c r="F75" s="10" t="s">
        <v>13</v>
      </c>
      <c r="G75" s="10" t="s">
        <v>14</v>
      </c>
      <c r="H75" s="10" t="s">
        <v>15</v>
      </c>
      <c r="I75" s="10" t="s">
        <v>24</v>
      </c>
      <c r="J75" s="129"/>
      <c r="K75" s="107"/>
      <c r="L75" s="109"/>
      <c r="M75" s="107"/>
      <c r="N75" s="109"/>
      <c r="O75" s="107"/>
      <c r="P75" s="109"/>
    </row>
    <row r="76" spans="1:16" x14ac:dyDescent="0.3">
      <c r="A76" s="125" t="s">
        <v>103</v>
      </c>
      <c r="B76" s="58" t="s">
        <v>16</v>
      </c>
      <c r="C76" s="128" t="s">
        <v>17</v>
      </c>
      <c r="D76" s="11">
        <v>312</v>
      </c>
      <c r="E76" s="11">
        <v>3312</v>
      </c>
      <c r="F76" s="11">
        <v>22203</v>
      </c>
      <c r="G76" s="11">
        <v>22359</v>
      </c>
      <c r="H76" s="11">
        <v>8905</v>
      </c>
      <c r="I76" s="11">
        <v>5329</v>
      </c>
      <c r="J76" s="81">
        <f>SUM(D76:I76)</f>
        <v>62420</v>
      </c>
      <c r="K76" s="110"/>
      <c r="L76" s="111"/>
      <c r="M76" s="110"/>
      <c r="N76" s="111"/>
      <c r="O76" s="110"/>
      <c r="P76" s="111"/>
    </row>
    <row r="77" spans="1:16" x14ac:dyDescent="0.3">
      <c r="A77" s="125"/>
      <c r="B77" s="18">
        <v>1.01</v>
      </c>
      <c r="C77" s="128"/>
      <c r="D77" s="58">
        <f>D76*$B$77</f>
        <v>315.12</v>
      </c>
      <c r="E77" s="58">
        <f t="shared" ref="E77:H77" si="38">E76*$B$77</f>
        <v>3345.12</v>
      </c>
      <c r="F77" s="58">
        <f t="shared" si="38"/>
        <v>22425.03</v>
      </c>
      <c r="G77" s="58">
        <f t="shared" si="38"/>
        <v>22582.59</v>
      </c>
      <c r="H77" s="58">
        <f t="shared" si="38"/>
        <v>8994.0499999999993</v>
      </c>
      <c r="I77" s="58">
        <f>I76*$B$77</f>
        <v>5382.29</v>
      </c>
      <c r="J77" s="81">
        <f>SUM(D77:I77)</f>
        <v>63044.200000000004</v>
      </c>
      <c r="K77" s="110"/>
      <c r="L77" s="111"/>
      <c r="M77" s="110"/>
      <c r="N77" s="111"/>
      <c r="O77" s="110"/>
      <c r="P77" s="111"/>
    </row>
    <row r="78" spans="1:16" x14ac:dyDescent="0.3">
      <c r="A78" s="125"/>
      <c r="B78" s="19">
        <v>0.01</v>
      </c>
      <c r="C78" s="128"/>
      <c r="D78" s="12">
        <f>D76/J76*100</f>
        <v>0.49983979493752001</v>
      </c>
      <c r="E78" s="12">
        <f>E76/J76*100</f>
        <v>5.305991669336751</v>
      </c>
      <c r="F78" s="12">
        <f>F76/J76*100</f>
        <v>35.570330022428706</v>
      </c>
      <c r="G78" s="12">
        <f>G76/J76*100</f>
        <v>35.820249919897471</v>
      </c>
      <c r="H78" s="12">
        <f>H76/J76*100</f>
        <v>14.266260813841717</v>
      </c>
      <c r="I78" s="12">
        <f>I76/J76*100</f>
        <v>8.5373277795578328</v>
      </c>
      <c r="J78" s="82">
        <f>SUM(D78:I78)</f>
        <v>99.999999999999986</v>
      </c>
      <c r="K78" s="110"/>
      <c r="L78" s="111"/>
      <c r="M78" s="110"/>
      <c r="N78" s="111"/>
      <c r="O78" s="110"/>
      <c r="P78" s="111"/>
    </row>
    <row r="79" spans="1:16" x14ac:dyDescent="0.3">
      <c r="A79" s="125"/>
      <c r="B79" s="118" t="s">
        <v>18</v>
      </c>
      <c r="C79" s="118">
        <v>317</v>
      </c>
      <c r="D79" s="11">
        <v>1</v>
      </c>
      <c r="E79" s="11">
        <v>5</v>
      </c>
      <c r="F79" s="11">
        <v>14</v>
      </c>
      <c r="G79" s="11">
        <v>15</v>
      </c>
      <c r="H79" s="11">
        <v>4</v>
      </c>
      <c r="I79" s="11">
        <v>4</v>
      </c>
      <c r="J79" s="83">
        <f>SUM(D79:I79)</f>
        <v>43</v>
      </c>
      <c r="K79" s="94">
        <v>0.26279999999999998</v>
      </c>
      <c r="L79" s="95">
        <f>J80*K79</f>
        <v>3582.2267999999999</v>
      </c>
      <c r="M79" s="94">
        <v>0.25800000000000001</v>
      </c>
      <c r="N79" s="95">
        <f>J80*M79</f>
        <v>3516.7980000000002</v>
      </c>
      <c r="O79" s="94">
        <v>0.24099999999999999</v>
      </c>
      <c r="P79" s="95">
        <f>O79*J80</f>
        <v>3285.0709999999999</v>
      </c>
    </row>
    <row r="80" spans="1:16" x14ac:dyDescent="0.3">
      <c r="A80" s="125"/>
      <c r="B80" s="118"/>
      <c r="C80" s="118"/>
      <c r="D80" s="57">
        <f>D79*C79</f>
        <v>317</v>
      </c>
      <c r="E80" s="57">
        <f>E79*C79</f>
        <v>1585</v>
      </c>
      <c r="F80" s="57">
        <f>F79*C79</f>
        <v>4438</v>
      </c>
      <c r="G80" s="57">
        <f>C79*G79</f>
        <v>4755</v>
      </c>
      <c r="H80" s="57">
        <f>H79*C79</f>
        <v>1268</v>
      </c>
      <c r="I80" s="57">
        <f>I79*C79</f>
        <v>1268</v>
      </c>
      <c r="J80" s="83">
        <f t="shared" ref="J80:J81" si="39">SUM(D80:I80)</f>
        <v>13631</v>
      </c>
      <c r="K80" s="94"/>
      <c r="L80" s="95"/>
      <c r="M80" s="94"/>
      <c r="N80" s="95"/>
      <c r="O80" s="94"/>
      <c r="P80" s="95"/>
    </row>
    <row r="81" spans="1:16" x14ac:dyDescent="0.3">
      <c r="A81" s="125"/>
      <c r="B81" s="13"/>
      <c r="C81" s="14"/>
      <c r="D81" s="15">
        <f t="shared" ref="D81:G81" si="40">D80-D77</f>
        <v>1.8799999999999955</v>
      </c>
      <c r="E81" s="15">
        <f t="shared" si="40"/>
        <v>-1760.12</v>
      </c>
      <c r="F81" s="15">
        <f t="shared" si="40"/>
        <v>-17987.03</v>
      </c>
      <c r="G81" s="15">
        <f t="shared" si="40"/>
        <v>-17827.59</v>
      </c>
      <c r="H81" s="15">
        <f>H80-H77</f>
        <v>-7726.0499999999993</v>
      </c>
      <c r="I81" s="15">
        <f>I80-I77</f>
        <v>-4114.29</v>
      </c>
      <c r="J81" s="83">
        <f t="shared" si="39"/>
        <v>-49413.200000000004</v>
      </c>
      <c r="K81" s="94"/>
      <c r="L81" s="95"/>
      <c r="M81" s="94"/>
      <c r="N81" s="95"/>
      <c r="O81" s="94"/>
      <c r="P81" s="95"/>
    </row>
    <row r="82" spans="1:16" x14ac:dyDescent="0.3">
      <c r="A82" s="125"/>
      <c r="B82" s="118" t="s">
        <v>19</v>
      </c>
      <c r="C82" s="118">
        <v>352</v>
      </c>
      <c r="D82" s="11"/>
      <c r="E82" s="11">
        <v>5</v>
      </c>
      <c r="F82" s="11">
        <v>15</v>
      </c>
      <c r="G82" s="11">
        <v>15</v>
      </c>
      <c r="H82" s="11">
        <v>4</v>
      </c>
      <c r="I82" s="11">
        <v>4</v>
      </c>
      <c r="J82" s="83">
        <f>SUM(D82:I82)</f>
        <v>43</v>
      </c>
      <c r="K82" s="96">
        <v>0.26540000000000002</v>
      </c>
      <c r="L82" s="95">
        <f>J83*K82</f>
        <v>4017.0944000000004</v>
      </c>
      <c r="M82" s="96">
        <v>0.25950000000000001</v>
      </c>
      <c r="N82" s="95">
        <f>J83*M82</f>
        <v>3927.7919999999999</v>
      </c>
      <c r="O82" s="96">
        <v>0.24299999999999999</v>
      </c>
      <c r="P82" s="95">
        <f t="shared" ref="P82" si="41">O82*J83</f>
        <v>3678.0479999999998</v>
      </c>
    </row>
    <row r="83" spans="1:16" x14ac:dyDescent="0.3">
      <c r="A83" s="125"/>
      <c r="B83" s="118"/>
      <c r="C83" s="118"/>
      <c r="D83" s="57">
        <f>D82*C82</f>
        <v>0</v>
      </c>
      <c r="E83" s="57">
        <f>E82*C82</f>
        <v>1760</v>
      </c>
      <c r="F83" s="57">
        <f>F82*C82</f>
        <v>5280</v>
      </c>
      <c r="G83" s="57">
        <f>G82*C82</f>
        <v>5280</v>
      </c>
      <c r="H83" s="57">
        <f>H82*C82</f>
        <v>1408</v>
      </c>
      <c r="I83" s="57">
        <f>I82*C82</f>
        <v>1408</v>
      </c>
      <c r="J83" s="83">
        <f t="shared" ref="J83:J90" si="42">SUM(D83:I83)</f>
        <v>15136</v>
      </c>
      <c r="K83" s="97"/>
      <c r="L83" s="95"/>
      <c r="M83" s="97"/>
      <c r="N83" s="95"/>
      <c r="O83" s="97"/>
      <c r="P83" s="95"/>
    </row>
    <row r="84" spans="1:16" x14ac:dyDescent="0.3">
      <c r="A84" s="125"/>
      <c r="B84" s="13"/>
      <c r="C84" s="14"/>
      <c r="D84" s="15">
        <f t="shared" ref="D84:H84" si="43">D81+D83</f>
        <v>1.8799999999999955</v>
      </c>
      <c r="E84" s="15">
        <f t="shared" si="43"/>
        <v>-0.11999999999989086</v>
      </c>
      <c r="F84" s="15">
        <f t="shared" si="43"/>
        <v>-12707.029999999999</v>
      </c>
      <c r="G84" s="15">
        <f t="shared" si="43"/>
        <v>-12547.59</v>
      </c>
      <c r="H84" s="15">
        <f t="shared" si="43"/>
        <v>-6318.0499999999993</v>
      </c>
      <c r="I84" s="15">
        <f>I81+I83</f>
        <v>-2706.29</v>
      </c>
      <c r="J84" s="83">
        <f t="shared" si="42"/>
        <v>-34277.199999999997</v>
      </c>
      <c r="K84" s="98"/>
      <c r="L84" s="95"/>
      <c r="M84" s="98"/>
      <c r="N84" s="95"/>
      <c r="O84" s="98"/>
      <c r="P84" s="95"/>
    </row>
    <row r="85" spans="1:16" x14ac:dyDescent="0.3">
      <c r="A85" s="125"/>
      <c r="B85" s="118" t="s">
        <v>22</v>
      </c>
      <c r="C85" s="118">
        <v>837</v>
      </c>
      <c r="D85" s="11"/>
      <c r="E85" s="11"/>
      <c r="F85" s="11">
        <v>15</v>
      </c>
      <c r="G85" s="11">
        <v>15</v>
      </c>
      <c r="H85" s="11">
        <v>7</v>
      </c>
      <c r="I85" s="11">
        <v>3</v>
      </c>
      <c r="J85" s="83">
        <f t="shared" si="42"/>
        <v>40</v>
      </c>
      <c r="K85" s="96">
        <v>0.27360000000000001</v>
      </c>
      <c r="L85" s="95">
        <f>J86*K85</f>
        <v>9160.1280000000006</v>
      </c>
      <c r="M85" s="96">
        <v>0.26850000000000002</v>
      </c>
      <c r="N85" s="95">
        <f t="shared" ref="N85" si="44">J86*M85</f>
        <v>8989.380000000001</v>
      </c>
      <c r="O85" s="96">
        <v>0.25019999999999998</v>
      </c>
      <c r="P85" s="95">
        <f t="shared" ref="P85" si="45">O85*J86</f>
        <v>8376.6959999999999</v>
      </c>
    </row>
    <row r="86" spans="1:16" x14ac:dyDescent="0.3">
      <c r="A86" s="125"/>
      <c r="B86" s="118"/>
      <c r="C86" s="118"/>
      <c r="D86" s="57">
        <f>D85*C85</f>
        <v>0</v>
      </c>
      <c r="E86" s="57">
        <f>E85*C85</f>
        <v>0</v>
      </c>
      <c r="F86" s="57">
        <f>F85*C85</f>
        <v>12555</v>
      </c>
      <c r="G86" s="57">
        <f>G85*C85</f>
        <v>12555</v>
      </c>
      <c r="H86" s="57">
        <f>H85*C85</f>
        <v>5859</v>
      </c>
      <c r="I86" s="57">
        <f>I85*C85</f>
        <v>2511</v>
      </c>
      <c r="J86" s="83">
        <f t="shared" si="42"/>
        <v>33480</v>
      </c>
      <c r="K86" s="97"/>
      <c r="L86" s="95"/>
      <c r="M86" s="97"/>
      <c r="N86" s="95"/>
      <c r="O86" s="97"/>
      <c r="P86" s="95"/>
    </row>
    <row r="87" spans="1:16" x14ac:dyDescent="0.3">
      <c r="A87" s="125"/>
      <c r="B87" s="13"/>
      <c r="C87" s="14"/>
      <c r="D87" s="15">
        <f t="shared" ref="D87:H87" si="46">D84+D86</f>
        <v>1.8799999999999955</v>
      </c>
      <c r="E87" s="15">
        <f t="shared" si="46"/>
        <v>-0.11999999999989086</v>
      </c>
      <c r="F87" s="15">
        <f t="shared" si="46"/>
        <v>-152.02999999999884</v>
      </c>
      <c r="G87" s="15">
        <f t="shared" si="46"/>
        <v>7.4099999999998545</v>
      </c>
      <c r="H87" s="15">
        <f t="shared" si="46"/>
        <v>-459.04999999999927</v>
      </c>
      <c r="I87" s="15">
        <f>I84+I86</f>
        <v>-195.28999999999996</v>
      </c>
      <c r="J87" s="83">
        <f t="shared" si="42"/>
        <v>-797.19999999999811</v>
      </c>
      <c r="K87" s="98"/>
      <c r="L87" s="95"/>
      <c r="M87" s="98"/>
      <c r="N87" s="95"/>
      <c r="O87" s="98"/>
      <c r="P87" s="95"/>
    </row>
    <row r="88" spans="1:16" x14ac:dyDescent="0.3">
      <c r="A88" s="125"/>
      <c r="B88" s="118" t="s">
        <v>23</v>
      </c>
      <c r="C88" s="118">
        <f>51</f>
        <v>51</v>
      </c>
      <c r="D88" s="11"/>
      <c r="E88" s="11"/>
      <c r="F88" s="11">
        <v>3</v>
      </c>
      <c r="G88" s="11">
        <v>0</v>
      </c>
      <c r="H88" s="11">
        <v>9</v>
      </c>
      <c r="I88" s="11">
        <v>4</v>
      </c>
      <c r="J88" s="83">
        <f t="shared" si="42"/>
        <v>16</v>
      </c>
      <c r="K88" s="96">
        <v>0.31140000000000001</v>
      </c>
      <c r="L88" s="95">
        <f>J89*K88</f>
        <v>254.10240000000002</v>
      </c>
      <c r="M88" s="96">
        <v>0.30620000000000003</v>
      </c>
      <c r="N88" s="95">
        <f t="shared" ref="N88" si="47">J89*M88</f>
        <v>249.85920000000002</v>
      </c>
      <c r="O88" s="96">
        <v>0.2732</v>
      </c>
      <c r="P88" s="95">
        <f t="shared" ref="P88" si="48">O88*J89</f>
        <v>222.93119999999999</v>
      </c>
    </row>
    <row r="89" spans="1:16" x14ac:dyDescent="0.3">
      <c r="A89" s="125"/>
      <c r="B89" s="118"/>
      <c r="C89" s="118"/>
      <c r="D89" s="57">
        <f>D88*C88</f>
        <v>0</v>
      </c>
      <c r="E89" s="57">
        <f>E88*C88</f>
        <v>0</v>
      </c>
      <c r="F89" s="57">
        <f>F88*C88</f>
        <v>153</v>
      </c>
      <c r="G89" s="57">
        <f>G88*C88</f>
        <v>0</v>
      </c>
      <c r="H89" s="57">
        <f>H88*C88</f>
        <v>459</v>
      </c>
      <c r="I89" s="57">
        <f>I88*C88</f>
        <v>204</v>
      </c>
      <c r="J89" s="83">
        <f t="shared" si="42"/>
        <v>816</v>
      </c>
      <c r="K89" s="97"/>
      <c r="L89" s="95"/>
      <c r="M89" s="97"/>
      <c r="N89" s="95"/>
      <c r="O89" s="97"/>
      <c r="P89" s="95"/>
    </row>
    <row r="90" spans="1:16" x14ac:dyDescent="0.3">
      <c r="A90" s="125"/>
      <c r="B90" s="13"/>
      <c r="C90" s="14"/>
      <c r="D90" s="15">
        <f t="shared" ref="D90:I90" si="49">D87+D89</f>
        <v>1.8799999999999955</v>
      </c>
      <c r="E90" s="15">
        <f t="shared" si="49"/>
        <v>-0.11999999999989086</v>
      </c>
      <c r="F90" s="15">
        <f t="shared" si="49"/>
        <v>0.97000000000116415</v>
      </c>
      <c r="G90" s="15">
        <f t="shared" si="49"/>
        <v>7.4099999999998545</v>
      </c>
      <c r="H90" s="15">
        <f t="shared" si="49"/>
        <v>-4.9999999999272404E-2</v>
      </c>
      <c r="I90" s="15">
        <f t="shared" si="49"/>
        <v>8.7100000000000364</v>
      </c>
      <c r="J90" s="83">
        <f t="shared" si="42"/>
        <v>18.800000000001887</v>
      </c>
      <c r="K90" s="98"/>
      <c r="L90" s="95"/>
      <c r="M90" s="98"/>
      <c r="N90" s="95"/>
      <c r="O90" s="98"/>
      <c r="P90" s="95"/>
    </row>
    <row r="91" spans="1:16" ht="14.25" thickBot="1" x14ac:dyDescent="0.3">
      <c r="A91" s="125"/>
      <c r="B91" s="126" t="s">
        <v>20</v>
      </c>
      <c r="C91" s="127"/>
      <c r="D91" s="16">
        <f>D80+D83+D86+D89</f>
        <v>317</v>
      </c>
      <c r="E91" s="16">
        <f t="shared" ref="E91:J91" si="50">E80+E83+E86+E89</f>
        <v>3345</v>
      </c>
      <c r="F91" s="16">
        <f t="shared" si="50"/>
        <v>22426</v>
      </c>
      <c r="G91" s="16">
        <f t="shared" si="50"/>
        <v>22590</v>
      </c>
      <c r="H91" s="16">
        <f t="shared" si="50"/>
        <v>8994</v>
      </c>
      <c r="I91" s="16">
        <f t="shared" si="50"/>
        <v>5391</v>
      </c>
      <c r="J91" s="77">
        <f t="shared" si="50"/>
        <v>63063</v>
      </c>
      <c r="K91" s="86">
        <f>L91/J91</f>
        <v>0.26978658801515948</v>
      </c>
      <c r="L91" s="87">
        <f>SUM(L79:L90)</f>
        <v>17013.551600000003</v>
      </c>
      <c r="M91" s="86">
        <f>N91/J91</f>
        <v>0.264558127586699</v>
      </c>
      <c r="N91" s="87">
        <f>SUM(N79:N90)</f>
        <v>16683.8292</v>
      </c>
      <c r="O91" s="86">
        <f>P91/L91</f>
        <v>0.91472648191809613</v>
      </c>
      <c r="P91" s="87">
        <f>SUM(P79:P90)</f>
        <v>15562.746199999998</v>
      </c>
    </row>
    <row r="92" spans="1:16" ht="14.25" thickBot="1" x14ac:dyDescent="0.35">
      <c r="J92" s="17" t="s">
        <v>21</v>
      </c>
      <c r="K92" s="88">
        <f>L92/G72</f>
        <v>-2.4683119204612056E-2</v>
      </c>
      <c r="L92" s="89">
        <f>G72-L91</f>
        <v>-409.83160000000134</v>
      </c>
      <c r="M92" s="88">
        <f>N92/G72</f>
        <v>-4.8247742072257882E-3</v>
      </c>
      <c r="N92" s="89">
        <f>G72-N91</f>
        <v>-80.109199999998964</v>
      </c>
      <c r="O92" s="90">
        <f>P92/G72</f>
        <v>6.2695215289104086E-2</v>
      </c>
      <c r="P92" s="91">
        <f>G72-P91</f>
        <v>1040.9738000000034</v>
      </c>
    </row>
    <row r="93" spans="1:16" x14ac:dyDescent="0.3">
      <c r="A93" s="112" t="s">
        <v>0</v>
      </c>
      <c r="B93" s="112"/>
      <c r="C93" s="113"/>
      <c r="D93" s="114" t="s">
        <v>1</v>
      </c>
      <c r="E93" s="115"/>
      <c r="F93" s="1" t="s">
        <v>2</v>
      </c>
      <c r="G93" s="2" t="s">
        <v>3</v>
      </c>
      <c r="H93" s="59"/>
      <c r="I93" s="3"/>
      <c r="J93" s="78"/>
      <c r="K93" s="99" t="s">
        <v>4</v>
      </c>
      <c r="L93" s="101" t="s">
        <v>127</v>
      </c>
      <c r="M93" s="99" t="s">
        <v>4</v>
      </c>
      <c r="N93" s="101" t="s">
        <v>127</v>
      </c>
      <c r="O93" s="99" t="s">
        <v>4</v>
      </c>
      <c r="P93" s="101" t="s">
        <v>127</v>
      </c>
    </row>
    <row r="94" spans="1:16" x14ac:dyDescent="0.3">
      <c r="A94" s="112"/>
      <c r="B94" s="112"/>
      <c r="C94" s="113"/>
      <c r="D94" s="116"/>
      <c r="E94" s="117"/>
      <c r="F94" s="5"/>
      <c r="G94" s="6">
        <v>0.27500000000000002</v>
      </c>
      <c r="H94" s="3"/>
      <c r="I94" s="3"/>
      <c r="J94" s="78"/>
      <c r="K94" s="100"/>
      <c r="L94" s="102"/>
      <c r="M94" s="100"/>
      <c r="N94" s="102"/>
      <c r="O94" s="100"/>
      <c r="P94" s="102"/>
    </row>
    <row r="95" spans="1:16" x14ac:dyDescent="0.3">
      <c r="A95" s="119" t="s">
        <v>86</v>
      </c>
      <c r="B95" s="119"/>
      <c r="C95" s="120"/>
      <c r="D95" s="121">
        <f>J99</f>
        <v>2232</v>
      </c>
      <c r="E95" s="122"/>
      <c r="F95" s="59" t="s">
        <v>5</v>
      </c>
      <c r="G95" s="7">
        <f>J99*G94</f>
        <v>613.80000000000007</v>
      </c>
      <c r="H95" s="7"/>
      <c r="I95" s="7"/>
      <c r="J95" s="79"/>
      <c r="K95" s="104" t="s">
        <v>128</v>
      </c>
      <c r="L95" s="102"/>
      <c r="M95" s="104" t="s">
        <v>129</v>
      </c>
      <c r="N95" s="102"/>
      <c r="O95" s="104" t="s">
        <v>131</v>
      </c>
      <c r="P95" s="102"/>
    </row>
    <row r="96" spans="1:16" x14ac:dyDescent="0.3">
      <c r="A96" s="119"/>
      <c r="B96" s="119"/>
      <c r="C96" s="120"/>
      <c r="D96" s="123"/>
      <c r="E96" s="124"/>
      <c r="F96" s="8"/>
      <c r="G96" s="8"/>
      <c r="H96" s="9"/>
      <c r="I96" s="9"/>
      <c r="J96" s="80"/>
      <c r="K96" s="105"/>
      <c r="L96" s="103"/>
      <c r="M96" s="105"/>
      <c r="N96" s="103"/>
      <c r="O96" s="105"/>
      <c r="P96" s="103"/>
    </row>
    <row r="97" spans="1:16" x14ac:dyDescent="0.3">
      <c r="A97" s="128" t="s">
        <v>6</v>
      </c>
      <c r="B97" s="128" t="s">
        <v>7</v>
      </c>
      <c r="C97" s="128"/>
      <c r="D97" s="128" t="s">
        <v>8</v>
      </c>
      <c r="E97" s="128"/>
      <c r="F97" s="128"/>
      <c r="G97" s="128"/>
      <c r="H97" s="128"/>
      <c r="I97" s="58"/>
      <c r="J97" s="129" t="s">
        <v>9</v>
      </c>
      <c r="K97" s="106" t="s">
        <v>10</v>
      </c>
      <c r="L97" s="108" t="s">
        <v>5</v>
      </c>
      <c r="M97" s="106" t="s">
        <v>10</v>
      </c>
      <c r="N97" s="108" t="s">
        <v>5</v>
      </c>
      <c r="O97" s="106" t="s">
        <v>10</v>
      </c>
      <c r="P97" s="108" t="s">
        <v>5</v>
      </c>
    </row>
    <row r="98" spans="1:16" x14ac:dyDescent="0.3">
      <c r="A98" s="128"/>
      <c r="B98" s="128"/>
      <c r="C98" s="128"/>
      <c r="D98" s="10" t="s">
        <v>11</v>
      </c>
      <c r="E98" s="10" t="s">
        <v>12</v>
      </c>
      <c r="F98" s="10" t="s">
        <v>13</v>
      </c>
      <c r="G98" s="10" t="s">
        <v>14</v>
      </c>
      <c r="H98" s="10" t="s">
        <v>15</v>
      </c>
      <c r="I98" s="10" t="s">
        <v>24</v>
      </c>
      <c r="J98" s="129"/>
      <c r="K98" s="107"/>
      <c r="L98" s="109"/>
      <c r="M98" s="107"/>
      <c r="N98" s="109"/>
      <c r="O98" s="107"/>
      <c r="P98" s="109"/>
    </row>
    <row r="99" spans="1:16" x14ac:dyDescent="0.3">
      <c r="A99" s="125" t="s">
        <v>104</v>
      </c>
      <c r="B99" s="58" t="s">
        <v>16</v>
      </c>
      <c r="C99" s="128" t="s">
        <v>17</v>
      </c>
      <c r="D99" s="11">
        <v>48</v>
      </c>
      <c r="E99" s="11">
        <v>120</v>
      </c>
      <c r="F99" s="11">
        <v>780</v>
      </c>
      <c r="G99" s="11">
        <v>780</v>
      </c>
      <c r="H99" s="11">
        <v>300</v>
      </c>
      <c r="I99" s="11">
        <v>204</v>
      </c>
      <c r="J99" s="81">
        <f>SUM(D99:I99)</f>
        <v>2232</v>
      </c>
      <c r="K99" s="110"/>
      <c r="L99" s="111"/>
      <c r="M99" s="110"/>
      <c r="N99" s="111"/>
      <c r="O99" s="110"/>
      <c r="P99" s="111"/>
    </row>
    <row r="100" spans="1:16" x14ac:dyDescent="0.3">
      <c r="A100" s="125"/>
      <c r="B100" s="18">
        <v>1.0275000000000001</v>
      </c>
      <c r="C100" s="128"/>
      <c r="D100" s="58">
        <f>D99*$B$100</f>
        <v>49.320000000000007</v>
      </c>
      <c r="E100" s="58">
        <f t="shared" ref="E100:H100" si="51">E99*$B$100</f>
        <v>123.30000000000001</v>
      </c>
      <c r="F100" s="58">
        <f t="shared" si="51"/>
        <v>801.45</v>
      </c>
      <c r="G100" s="58">
        <f t="shared" si="51"/>
        <v>801.45</v>
      </c>
      <c r="H100" s="58">
        <f t="shared" si="51"/>
        <v>308.25</v>
      </c>
      <c r="I100" s="58">
        <f>I99*$B$100</f>
        <v>209.61</v>
      </c>
      <c r="J100" s="81">
        <f>SUM(D100:I100)</f>
        <v>2293.38</v>
      </c>
      <c r="K100" s="110"/>
      <c r="L100" s="111"/>
      <c r="M100" s="110"/>
      <c r="N100" s="111"/>
      <c r="O100" s="110"/>
      <c r="P100" s="111"/>
    </row>
    <row r="101" spans="1:16" x14ac:dyDescent="0.3">
      <c r="A101" s="125"/>
      <c r="B101" s="19">
        <v>2.75E-2</v>
      </c>
      <c r="C101" s="128"/>
      <c r="D101" s="12">
        <f>D99/J99*100</f>
        <v>2.1505376344086025</v>
      </c>
      <c r="E101" s="12">
        <f>E99/J99*100</f>
        <v>5.376344086021505</v>
      </c>
      <c r="F101" s="12">
        <f>F99/J99*100</f>
        <v>34.946236559139784</v>
      </c>
      <c r="G101" s="12">
        <f>G99/J99*100</f>
        <v>34.946236559139784</v>
      </c>
      <c r="H101" s="12">
        <f>H99/J99*100</f>
        <v>13.440860215053762</v>
      </c>
      <c r="I101" s="12">
        <f>I99/J99*100</f>
        <v>9.1397849462365599</v>
      </c>
      <c r="J101" s="82">
        <f>SUM(D101:I101)</f>
        <v>99.999999999999986</v>
      </c>
      <c r="K101" s="110"/>
      <c r="L101" s="111"/>
      <c r="M101" s="110"/>
      <c r="N101" s="111"/>
      <c r="O101" s="110"/>
      <c r="P101" s="111"/>
    </row>
    <row r="102" spans="1:16" x14ac:dyDescent="0.3">
      <c r="A102" s="125"/>
      <c r="B102" s="118" t="s">
        <v>18</v>
      </c>
      <c r="C102" s="118">
        <v>52</v>
      </c>
      <c r="D102" s="11">
        <v>1</v>
      </c>
      <c r="E102" s="11">
        <v>1</v>
      </c>
      <c r="F102" s="11">
        <v>12</v>
      </c>
      <c r="G102" s="11">
        <v>12</v>
      </c>
      <c r="H102" s="11">
        <v>4</v>
      </c>
      <c r="I102" s="11">
        <v>2</v>
      </c>
      <c r="J102" s="83">
        <f>SUM(D102:I102)</f>
        <v>32</v>
      </c>
      <c r="K102" s="94">
        <v>0.26500000000000001</v>
      </c>
      <c r="L102" s="95">
        <f>J103*K102</f>
        <v>440.96000000000004</v>
      </c>
      <c r="M102" s="94">
        <v>0.26040000000000002</v>
      </c>
      <c r="N102" s="95">
        <f>J103*M102</f>
        <v>433.30560000000003</v>
      </c>
      <c r="O102" s="94">
        <v>0.24429999999999999</v>
      </c>
      <c r="P102" s="95">
        <f>O102*J103</f>
        <v>406.51519999999999</v>
      </c>
    </row>
    <row r="103" spans="1:16" x14ac:dyDescent="0.3">
      <c r="A103" s="125"/>
      <c r="B103" s="118"/>
      <c r="C103" s="118"/>
      <c r="D103" s="57">
        <f>D102*C102</f>
        <v>52</v>
      </c>
      <c r="E103" s="57">
        <f>E102*C102</f>
        <v>52</v>
      </c>
      <c r="F103" s="57">
        <f>F102*C102</f>
        <v>624</v>
      </c>
      <c r="G103" s="57">
        <f>C102*G102</f>
        <v>624</v>
      </c>
      <c r="H103" s="57">
        <f>H102*C102</f>
        <v>208</v>
      </c>
      <c r="I103" s="57">
        <f>I102*C102</f>
        <v>104</v>
      </c>
      <c r="J103" s="83">
        <f t="shared" ref="J103:J104" si="52">SUM(D103:I103)</f>
        <v>1664</v>
      </c>
      <c r="K103" s="94"/>
      <c r="L103" s="95"/>
      <c r="M103" s="94"/>
      <c r="N103" s="95"/>
      <c r="O103" s="94"/>
      <c r="P103" s="95"/>
    </row>
    <row r="104" spans="1:16" x14ac:dyDescent="0.3">
      <c r="A104" s="125"/>
      <c r="B104" s="13"/>
      <c r="C104" s="14"/>
      <c r="D104" s="15">
        <f t="shared" ref="D104:G104" si="53">D103-D100</f>
        <v>2.6799999999999926</v>
      </c>
      <c r="E104" s="15">
        <f t="shared" si="53"/>
        <v>-71.300000000000011</v>
      </c>
      <c r="F104" s="15">
        <f t="shared" si="53"/>
        <v>-177.45000000000005</v>
      </c>
      <c r="G104" s="15">
        <f t="shared" si="53"/>
        <v>-177.45000000000005</v>
      </c>
      <c r="H104" s="15">
        <f>H103-H100</f>
        <v>-100.25</v>
      </c>
      <c r="I104" s="15">
        <f>I103-I100</f>
        <v>-105.61000000000001</v>
      </c>
      <c r="J104" s="83">
        <f t="shared" si="52"/>
        <v>-629.38000000000011</v>
      </c>
      <c r="K104" s="94"/>
      <c r="L104" s="95"/>
      <c r="M104" s="94"/>
      <c r="N104" s="95"/>
      <c r="O104" s="94"/>
      <c r="P104" s="95"/>
    </row>
    <row r="105" spans="1:16" x14ac:dyDescent="0.3">
      <c r="A105" s="125"/>
      <c r="B105" s="118" t="s">
        <v>19</v>
      </c>
      <c r="C105" s="118">
        <v>36</v>
      </c>
      <c r="D105" s="11"/>
      <c r="E105" s="11">
        <v>2</v>
      </c>
      <c r="F105" s="11">
        <v>5</v>
      </c>
      <c r="G105" s="11">
        <v>5</v>
      </c>
      <c r="H105" s="11">
        <v>3</v>
      </c>
      <c r="I105" s="11">
        <v>3</v>
      </c>
      <c r="J105" s="83">
        <f>SUM(D105:I105)</f>
        <v>18</v>
      </c>
      <c r="K105" s="96">
        <v>0.27700000000000002</v>
      </c>
      <c r="L105" s="95">
        <f>J106*K105</f>
        <v>179.49600000000001</v>
      </c>
      <c r="M105" s="96">
        <v>0.27300000000000002</v>
      </c>
      <c r="N105" s="95">
        <f>J106*M105</f>
        <v>176.90400000000002</v>
      </c>
      <c r="O105" s="96">
        <v>0.25140000000000001</v>
      </c>
      <c r="P105" s="95">
        <f>O105*J106</f>
        <v>162.90720000000002</v>
      </c>
    </row>
    <row r="106" spans="1:16" x14ac:dyDescent="0.3">
      <c r="A106" s="125"/>
      <c r="B106" s="118"/>
      <c r="C106" s="118"/>
      <c r="D106" s="57">
        <f>D105*C105</f>
        <v>0</v>
      </c>
      <c r="E106" s="57">
        <f>E105*C105</f>
        <v>72</v>
      </c>
      <c r="F106" s="57">
        <f>F105*C105</f>
        <v>180</v>
      </c>
      <c r="G106" s="57">
        <f>G105*C105</f>
        <v>180</v>
      </c>
      <c r="H106" s="57">
        <f>H105*C105</f>
        <v>108</v>
      </c>
      <c r="I106" s="57">
        <f>I105*C105</f>
        <v>108</v>
      </c>
      <c r="J106" s="83">
        <f t="shared" ref="J106:J110" si="54">SUM(D106:I106)</f>
        <v>648</v>
      </c>
      <c r="K106" s="97"/>
      <c r="L106" s="95"/>
      <c r="M106" s="97"/>
      <c r="N106" s="95"/>
      <c r="O106" s="97"/>
      <c r="P106" s="95"/>
    </row>
    <row r="107" spans="1:16" x14ac:dyDescent="0.3">
      <c r="A107" s="125"/>
      <c r="B107" s="13"/>
      <c r="C107" s="14"/>
      <c r="D107" s="15">
        <f t="shared" ref="D107:H107" si="55">D104+D106</f>
        <v>2.6799999999999926</v>
      </c>
      <c r="E107" s="15">
        <f t="shared" si="55"/>
        <v>0.69999999999998863</v>
      </c>
      <c r="F107" s="15">
        <f t="shared" si="55"/>
        <v>2.5499999999999545</v>
      </c>
      <c r="G107" s="15">
        <f t="shared" si="55"/>
        <v>2.5499999999999545</v>
      </c>
      <c r="H107" s="15">
        <f t="shared" si="55"/>
        <v>7.75</v>
      </c>
      <c r="I107" s="15">
        <f>I104+I106</f>
        <v>2.3899999999999864</v>
      </c>
      <c r="J107" s="83">
        <f t="shared" si="54"/>
        <v>18.619999999999877</v>
      </c>
      <c r="K107" s="98"/>
      <c r="L107" s="95"/>
      <c r="M107" s="98"/>
      <c r="N107" s="95"/>
      <c r="O107" s="98"/>
      <c r="P107" s="95"/>
    </row>
    <row r="108" spans="1:16" x14ac:dyDescent="0.3">
      <c r="A108" s="125"/>
      <c r="B108" s="118" t="s">
        <v>22</v>
      </c>
      <c r="C108" s="118"/>
      <c r="D108" s="11"/>
      <c r="E108" s="11"/>
      <c r="F108" s="11"/>
      <c r="G108" s="11"/>
      <c r="H108" s="11"/>
      <c r="I108" s="11"/>
      <c r="J108" s="83">
        <f t="shared" si="54"/>
        <v>0</v>
      </c>
      <c r="K108" s="96"/>
      <c r="L108" s="95">
        <f>J109*K108</f>
        <v>0</v>
      </c>
      <c r="M108" s="96"/>
      <c r="N108" s="95">
        <f t="shared" ref="N108" si="56">J109*M108</f>
        <v>0</v>
      </c>
      <c r="O108" s="96"/>
      <c r="P108" s="95">
        <f t="shared" ref="P108" si="57">L109*O108</f>
        <v>0</v>
      </c>
    </row>
    <row r="109" spans="1:16" x14ac:dyDescent="0.3">
      <c r="A109" s="125"/>
      <c r="B109" s="118"/>
      <c r="C109" s="118"/>
      <c r="D109" s="57">
        <f>D108*C108</f>
        <v>0</v>
      </c>
      <c r="E109" s="57">
        <f>E108*C108</f>
        <v>0</v>
      </c>
      <c r="F109" s="57">
        <f>F108*C108</f>
        <v>0</v>
      </c>
      <c r="G109" s="57">
        <f>G108*C108</f>
        <v>0</v>
      </c>
      <c r="H109" s="57">
        <f>H108*C108</f>
        <v>0</v>
      </c>
      <c r="I109" s="57">
        <f>I108*C108</f>
        <v>0</v>
      </c>
      <c r="J109" s="83">
        <f t="shared" si="54"/>
        <v>0</v>
      </c>
      <c r="K109" s="97"/>
      <c r="L109" s="95"/>
      <c r="M109" s="97"/>
      <c r="N109" s="95"/>
      <c r="O109" s="97"/>
      <c r="P109" s="95"/>
    </row>
    <row r="110" spans="1:16" x14ac:dyDescent="0.3">
      <c r="A110" s="125"/>
      <c r="B110" s="13"/>
      <c r="C110" s="14"/>
      <c r="D110" s="15">
        <f t="shared" ref="D110:H110" si="58">D107+D109</f>
        <v>2.6799999999999926</v>
      </c>
      <c r="E110" s="15">
        <f t="shared" si="58"/>
        <v>0.69999999999998863</v>
      </c>
      <c r="F110" s="15">
        <f t="shared" si="58"/>
        <v>2.5499999999999545</v>
      </c>
      <c r="G110" s="15">
        <f t="shared" si="58"/>
        <v>2.5499999999999545</v>
      </c>
      <c r="H110" s="15">
        <f t="shared" si="58"/>
        <v>7.75</v>
      </c>
      <c r="I110" s="15">
        <f>I107+I109</f>
        <v>2.3899999999999864</v>
      </c>
      <c r="J110" s="83">
        <f t="shared" si="54"/>
        <v>18.619999999999877</v>
      </c>
      <c r="K110" s="98"/>
      <c r="L110" s="95"/>
      <c r="M110" s="98"/>
      <c r="N110" s="95"/>
      <c r="O110" s="98"/>
      <c r="P110" s="95"/>
    </row>
    <row r="111" spans="1:16" ht="14.25" thickBot="1" x14ac:dyDescent="0.3">
      <c r="A111" s="125"/>
      <c r="B111" s="126" t="s">
        <v>20</v>
      </c>
      <c r="C111" s="127"/>
      <c r="D111" s="16">
        <f>D103+D106+D109</f>
        <v>52</v>
      </c>
      <c r="E111" s="16">
        <f t="shared" ref="E111:J111" si="59">E103+E106+E109</f>
        <v>124</v>
      </c>
      <c r="F111" s="16">
        <f t="shared" si="59"/>
        <v>804</v>
      </c>
      <c r="G111" s="16">
        <f t="shared" si="59"/>
        <v>804</v>
      </c>
      <c r="H111" s="16">
        <f t="shared" si="59"/>
        <v>316</v>
      </c>
      <c r="I111" s="16">
        <f t="shared" si="59"/>
        <v>212</v>
      </c>
      <c r="J111" s="77">
        <f t="shared" si="59"/>
        <v>2312</v>
      </c>
      <c r="K111" s="86">
        <f>L111/J111</f>
        <v>0.26836332179930794</v>
      </c>
      <c r="L111" s="87">
        <f>SUM(L102:L110)</f>
        <v>620.45600000000002</v>
      </c>
      <c r="M111" s="86">
        <f>N111/J111</f>
        <v>0.26393148788927334</v>
      </c>
      <c r="N111" s="87">
        <f>SUM(N102:N110)</f>
        <v>610.20960000000002</v>
      </c>
      <c r="O111" s="86">
        <f>P111/L111</f>
        <v>0.9177482367806904</v>
      </c>
      <c r="P111" s="87">
        <f>SUM(P102:P110)</f>
        <v>569.42240000000004</v>
      </c>
    </row>
    <row r="112" spans="1:16" x14ac:dyDescent="0.3">
      <c r="J112" s="17" t="s">
        <v>21</v>
      </c>
      <c r="K112" s="84">
        <f>L112/G95</f>
        <v>-1.0843923101987533E-2</v>
      </c>
      <c r="L112" s="85">
        <f>G95-L111</f>
        <v>-6.6559999999999491</v>
      </c>
      <c r="M112" s="92">
        <f>N112/G95</f>
        <v>5.8494623655914709E-3</v>
      </c>
      <c r="N112" s="93">
        <f>G95-N111</f>
        <v>3.5904000000000451</v>
      </c>
      <c r="O112" s="92">
        <f>P112/G95</f>
        <v>7.2299771912675184E-2</v>
      </c>
      <c r="P112" s="93">
        <f>G95-P111</f>
        <v>44.377600000000029</v>
      </c>
    </row>
  </sheetData>
  <mergeCells count="314">
    <mergeCell ref="B111:C111"/>
    <mergeCell ref="L108:L110"/>
    <mergeCell ref="L97:L98"/>
    <mergeCell ref="A99:A111"/>
    <mergeCell ref="C99:C101"/>
    <mergeCell ref="K99:K101"/>
    <mergeCell ref="L99:L101"/>
    <mergeCell ref="B102:B103"/>
    <mergeCell ref="C102:C103"/>
    <mergeCell ref="K102:K104"/>
    <mergeCell ref="L102:L104"/>
    <mergeCell ref="B105:B106"/>
    <mergeCell ref="C105:C106"/>
    <mergeCell ref="K105:K107"/>
    <mergeCell ref="L105:L107"/>
    <mergeCell ref="B108:B109"/>
    <mergeCell ref="C108:C109"/>
    <mergeCell ref="K108:K110"/>
    <mergeCell ref="A97:A98"/>
    <mergeCell ref="B97:C98"/>
    <mergeCell ref="D97:H97"/>
    <mergeCell ref="J97:J98"/>
    <mergeCell ref="K97:K98"/>
    <mergeCell ref="A93:C94"/>
    <mergeCell ref="D93:E94"/>
    <mergeCell ref="K93:K94"/>
    <mergeCell ref="L93:L96"/>
    <mergeCell ref="A95:C96"/>
    <mergeCell ref="D95:E96"/>
    <mergeCell ref="K95:K96"/>
    <mergeCell ref="B91:C91"/>
    <mergeCell ref="L85:L87"/>
    <mergeCell ref="B88:B89"/>
    <mergeCell ref="C88:C89"/>
    <mergeCell ref="K88:K90"/>
    <mergeCell ref="L88:L90"/>
    <mergeCell ref="L74:L75"/>
    <mergeCell ref="A76:A91"/>
    <mergeCell ref="C76:C78"/>
    <mergeCell ref="K76:K78"/>
    <mergeCell ref="L76:L78"/>
    <mergeCell ref="B79:B80"/>
    <mergeCell ref="C79:C80"/>
    <mergeCell ref="K79:K81"/>
    <mergeCell ref="L79:L81"/>
    <mergeCell ref="B82:B83"/>
    <mergeCell ref="C82:C83"/>
    <mergeCell ref="K82:K84"/>
    <mergeCell ref="L82:L84"/>
    <mergeCell ref="B85:B86"/>
    <mergeCell ref="C85:C86"/>
    <mergeCell ref="K85:K87"/>
    <mergeCell ref="A74:A75"/>
    <mergeCell ref="B74:C75"/>
    <mergeCell ref="D74:H74"/>
    <mergeCell ref="J74:J75"/>
    <mergeCell ref="K74:K75"/>
    <mergeCell ref="A70:C71"/>
    <mergeCell ref="D70:E71"/>
    <mergeCell ref="K70:K71"/>
    <mergeCell ref="L70:L73"/>
    <mergeCell ref="A72:C73"/>
    <mergeCell ref="D72:E73"/>
    <mergeCell ref="K72:K73"/>
    <mergeCell ref="B68:C68"/>
    <mergeCell ref="L62:L64"/>
    <mergeCell ref="B65:B66"/>
    <mergeCell ref="C65:C66"/>
    <mergeCell ref="K65:K67"/>
    <mergeCell ref="L65:L67"/>
    <mergeCell ref="L51:L52"/>
    <mergeCell ref="A53:A68"/>
    <mergeCell ref="C53:C55"/>
    <mergeCell ref="K53:K55"/>
    <mergeCell ref="L53:L55"/>
    <mergeCell ref="B56:B57"/>
    <mergeCell ref="C56:C57"/>
    <mergeCell ref="K56:K58"/>
    <mergeCell ref="L56:L58"/>
    <mergeCell ref="B59:B60"/>
    <mergeCell ref="C59:C60"/>
    <mergeCell ref="K59:K61"/>
    <mergeCell ref="L59:L61"/>
    <mergeCell ref="B62:B63"/>
    <mergeCell ref="C62:C63"/>
    <mergeCell ref="K62:K64"/>
    <mergeCell ref="A51:A52"/>
    <mergeCell ref="B51:C52"/>
    <mergeCell ref="D51:H51"/>
    <mergeCell ref="J51:J52"/>
    <mergeCell ref="K51:K52"/>
    <mergeCell ref="L5:L6"/>
    <mergeCell ref="A1:C2"/>
    <mergeCell ref="D1:E2"/>
    <mergeCell ref="K1:K2"/>
    <mergeCell ref="L1:L4"/>
    <mergeCell ref="A3:C4"/>
    <mergeCell ref="D3:E4"/>
    <mergeCell ref="K3:K4"/>
    <mergeCell ref="H1:I1"/>
    <mergeCell ref="H2:I2"/>
    <mergeCell ref="A5:A6"/>
    <mergeCell ref="B5:C6"/>
    <mergeCell ref="D5:H5"/>
    <mergeCell ref="J5:J6"/>
    <mergeCell ref="K5:K6"/>
    <mergeCell ref="A7:A22"/>
    <mergeCell ref="C7:C9"/>
    <mergeCell ref="K7:K9"/>
    <mergeCell ref="L7:L9"/>
    <mergeCell ref="B10:B11"/>
    <mergeCell ref="C10:C11"/>
    <mergeCell ref="K10:K12"/>
    <mergeCell ref="L10:L12"/>
    <mergeCell ref="B13:B14"/>
    <mergeCell ref="C13:C14"/>
    <mergeCell ref="K13:K15"/>
    <mergeCell ref="L13:L15"/>
    <mergeCell ref="B16:B17"/>
    <mergeCell ref="C16:C17"/>
    <mergeCell ref="K16:K18"/>
    <mergeCell ref="L16:L18"/>
    <mergeCell ref="B19:B20"/>
    <mergeCell ref="C19:C20"/>
    <mergeCell ref="K19:K21"/>
    <mergeCell ref="L19:L21"/>
    <mergeCell ref="B22:C22"/>
    <mergeCell ref="K24:K25"/>
    <mergeCell ref="C30:C32"/>
    <mergeCell ref="K30:K32"/>
    <mergeCell ref="K33:K35"/>
    <mergeCell ref="L33:L35"/>
    <mergeCell ref="B36:B37"/>
    <mergeCell ref="C36:C37"/>
    <mergeCell ref="K36:K38"/>
    <mergeCell ref="L36:L38"/>
    <mergeCell ref="L30:L32"/>
    <mergeCell ref="B33:B34"/>
    <mergeCell ref="C33:C34"/>
    <mergeCell ref="L24:L27"/>
    <mergeCell ref="A26:C27"/>
    <mergeCell ref="D26:E27"/>
    <mergeCell ref="K26:K27"/>
    <mergeCell ref="A28:A29"/>
    <mergeCell ref="B28:C29"/>
    <mergeCell ref="D28:H28"/>
    <mergeCell ref="J28:J29"/>
    <mergeCell ref="K28:K29"/>
    <mergeCell ref="L28:L29"/>
    <mergeCell ref="A24:C25"/>
    <mergeCell ref="D24:E25"/>
    <mergeCell ref="A47:C48"/>
    <mergeCell ref="D47:E48"/>
    <mergeCell ref="C39:C40"/>
    <mergeCell ref="K39:K41"/>
    <mergeCell ref="L39:L41"/>
    <mergeCell ref="B42:B43"/>
    <mergeCell ref="C42:C43"/>
    <mergeCell ref="K42:K44"/>
    <mergeCell ref="L42:L44"/>
    <mergeCell ref="K47:K48"/>
    <mergeCell ref="L47:L50"/>
    <mergeCell ref="A49:C50"/>
    <mergeCell ref="D49:E50"/>
    <mergeCell ref="K49:K50"/>
    <mergeCell ref="A30:A45"/>
    <mergeCell ref="B39:B40"/>
    <mergeCell ref="B45:C45"/>
    <mergeCell ref="M1:M2"/>
    <mergeCell ref="N1:N4"/>
    <mergeCell ref="M3:M4"/>
    <mergeCell ref="M5:M6"/>
    <mergeCell ref="N5:N6"/>
    <mergeCell ref="M7:M9"/>
    <mergeCell ref="N7:N9"/>
    <mergeCell ref="M10:M12"/>
    <mergeCell ref="N10:N12"/>
    <mergeCell ref="M13:M15"/>
    <mergeCell ref="N13:N15"/>
    <mergeCell ref="M16:M18"/>
    <mergeCell ref="N16:N18"/>
    <mergeCell ref="M19:M21"/>
    <mergeCell ref="N19:N21"/>
    <mergeCell ref="M24:M25"/>
    <mergeCell ref="N24:N27"/>
    <mergeCell ref="M26:M27"/>
    <mergeCell ref="M28:M29"/>
    <mergeCell ref="N28:N29"/>
    <mergeCell ref="M30:M32"/>
    <mergeCell ref="N30:N32"/>
    <mergeCell ref="M33:M35"/>
    <mergeCell ref="N33:N35"/>
    <mergeCell ref="M36:M38"/>
    <mergeCell ref="N36:N38"/>
    <mergeCell ref="M39:M41"/>
    <mergeCell ref="N39:N41"/>
    <mergeCell ref="M42:M44"/>
    <mergeCell ref="N42:N44"/>
    <mergeCell ref="M47:M48"/>
    <mergeCell ref="N47:N50"/>
    <mergeCell ref="M49:M50"/>
    <mergeCell ref="M51:M52"/>
    <mergeCell ref="N51:N52"/>
    <mergeCell ref="M53:M55"/>
    <mergeCell ref="N53:N55"/>
    <mergeCell ref="M56:M58"/>
    <mergeCell ref="N56:N58"/>
    <mergeCell ref="M59:M61"/>
    <mergeCell ref="N59:N61"/>
    <mergeCell ref="M62:M64"/>
    <mergeCell ref="N62:N64"/>
    <mergeCell ref="M65:M67"/>
    <mergeCell ref="N65:N67"/>
    <mergeCell ref="M70:M71"/>
    <mergeCell ref="N70:N73"/>
    <mergeCell ref="M72:M73"/>
    <mergeCell ref="M74:M75"/>
    <mergeCell ref="N74:N75"/>
    <mergeCell ref="M76:M78"/>
    <mergeCell ref="N76:N78"/>
    <mergeCell ref="M79:M81"/>
    <mergeCell ref="N79:N81"/>
    <mergeCell ref="M82:M84"/>
    <mergeCell ref="N82:N84"/>
    <mergeCell ref="M85:M87"/>
    <mergeCell ref="N85:N87"/>
    <mergeCell ref="M102:M104"/>
    <mergeCell ref="N102:N104"/>
    <mergeCell ref="M105:M107"/>
    <mergeCell ref="N105:N107"/>
    <mergeCell ref="M108:M110"/>
    <mergeCell ref="N108:N110"/>
    <mergeCell ref="M88:M90"/>
    <mergeCell ref="N88:N90"/>
    <mergeCell ref="M93:M94"/>
    <mergeCell ref="N93:N96"/>
    <mergeCell ref="M95:M96"/>
    <mergeCell ref="M97:M98"/>
    <mergeCell ref="N97:N98"/>
    <mergeCell ref="M99:M101"/>
    <mergeCell ref="N99:N101"/>
    <mergeCell ref="O1:O2"/>
    <mergeCell ref="P1:P4"/>
    <mergeCell ref="O3:O4"/>
    <mergeCell ref="O5:O6"/>
    <mergeCell ref="P5:P6"/>
    <mergeCell ref="O7:O9"/>
    <mergeCell ref="P7:P9"/>
    <mergeCell ref="O10:O12"/>
    <mergeCell ref="P10:P12"/>
    <mergeCell ref="O13:O15"/>
    <mergeCell ref="P13:P15"/>
    <mergeCell ref="O16:O18"/>
    <mergeCell ref="P16:P18"/>
    <mergeCell ref="O19:O21"/>
    <mergeCell ref="P19:P21"/>
    <mergeCell ref="O24:O25"/>
    <mergeCell ref="P24:P27"/>
    <mergeCell ref="O26:O27"/>
    <mergeCell ref="O28:O29"/>
    <mergeCell ref="P28:P29"/>
    <mergeCell ref="O30:O32"/>
    <mergeCell ref="P30:P32"/>
    <mergeCell ref="O33:O35"/>
    <mergeCell ref="P33:P35"/>
    <mergeCell ref="O36:O38"/>
    <mergeCell ref="P36:P38"/>
    <mergeCell ref="O39:O41"/>
    <mergeCell ref="P39:P41"/>
    <mergeCell ref="O42:O44"/>
    <mergeCell ref="P42:P44"/>
    <mergeCell ref="O47:O48"/>
    <mergeCell ref="P47:P50"/>
    <mergeCell ref="O49:O50"/>
    <mergeCell ref="O51:O52"/>
    <mergeCell ref="P51:P52"/>
    <mergeCell ref="O53:O55"/>
    <mergeCell ref="P53:P55"/>
    <mergeCell ref="O56:O58"/>
    <mergeCell ref="P56:P58"/>
    <mergeCell ref="O59:O61"/>
    <mergeCell ref="P59:P61"/>
    <mergeCell ref="O62:O64"/>
    <mergeCell ref="P62:P64"/>
    <mergeCell ref="O65:O67"/>
    <mergeCell ref="P65:P67"/>
    <mergeCell ref="O70:O71"/>
    <mergeCell ref="P70:P73"/>
    <mergeCell ref="O72:O73"/>
    <mergeCell ref="O74:O75"/>
    <mergeCell ref="P74:P75"/>
    <mergeCell ref="O76:O78"/>
    <mergeCell ref="P76:P78"/>
    <mergeCell ref="O79:O81"/>
    <mergeCell ref="P79:P81"/>
    <mergeCell ref="O82:O84"/>
    <mergeCell ref="P82:P84"/>
    <mergeCell ref="O85:O87"/>
    <mergeCell ref="P85:P87"/>
    <mergeCell ref="O102:O104"/>
    <mergeCell ref="P102:P104"/>
    <mergeCell ref="O105:O107"/>
    <mergeCell ref="P105:P107"/>
    <mergeCell ref="O108:O110"/>
    <mergeCell ref="P108:P110"/>
    <mergeCell ref="O88:O90"/>
    <mergeCell ref="P88:P90"/>
    <mergeCell ref="O93:O94"/>
    <mergeCell ref="P93:P96"/>
    <mergeCell ref="O95:O96"/>
    <mergeCell ref="O97:O98"/>
    <mergeCell ref="P97:P98"/>
    <mergeCell ref="O99:O101"/>
    <mergeCell ref="P99:P101"/>
  </mergeCells>
  <phoneticPr fontId="2" type="noConversion"/>
  <pageMargins left="1.1399999999999999" right="0.39370078740157483" top="0.47" bottom="0.11811023622047245" header="0.43307086614173229" footer="0.11811023622047245"/>
  <pageSetup paperSize="9" scale="5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4757-AB68-4AA6-A0E7-84EB473B4D06}">
  <sheetPr>
    <tabColor rgb="FFFF0000"/>
  </sheetPr>
  <dimension ref="A1:O94"/>
  <sheetViews>
    <sheetView topLeftCell="A61" workbookViewId="0">
      <selection activeCell="H103" sqref="H103"/>
    </sheetView>
  </sheetViews>
  <sheetFormatPr defaultColWidth="9.125" defaultRowHeight="16.5" customHeight="1" x14ac:dyDescent="0.3"/>
  <cols>
    <col min="1" max="1" width="16" style="56" customWidth="1"/>
    <col min="2" max="2" width="22.875" style="56" customWidth="1"/>
    <col min="3" max="11" width="9.125" style="56"/>
    <col min="12" max="12" width="11.375" style="56" customWidth="1"/>
    <col min="13" max="13" width="13.75" style="56" customWidth="1"/>
    <col min="14" max="14" width="22.875" style="56" customWidth="1"/>
    <col min="15" max="15" width="18.125" style="23" customWidth="1"/>
    <col min="16" max="256" width="9.125" style="23"/>
    <col min="257" max="257" width="16" style="23" customWidth="1"/>
    <col min="258" max="258" width="22.875" style="23" customWidth="1"/>
    <col min="259" max="267" width="9.125" style="23"/>
    <col min="268" max="268" width="11.375" style="23" customWidth="1"/>
    <col min="269" max="269" width="13.75" style="23" customWidth="1"/>
    <col min="270" max="270" width="22.875" style="23" customWidth="1"/>
    <col min="271" max="512" width="9.125" style="23"/>
    <col min="513" max="513" width="16" style="23" customWidth="1"/>
    <col min="514" max="514" width="22.875" style="23" customWidth="1"/>
    <col min="515" max="523" width="9.125" style="23"/>
    <col min="524" max="524" width="11.375" style="23" customWidth="1"/>
    <col min="525" max="525" width="13.75" style="23" customWidth="1"/>
    <col min="526" max="526" width="22.875" style="23" customWidth="1"/>
    <col min="527" max="768" width="9.125" style="23"/>
    <col min="769" max="769" width="16" style="23" customWidth="1"/>
    <col min="770" max="770" width="22.875" style="23" customWidth="1"/>
    <col min="771" max="779" width="9.125" style="23"/>
    <col min="780" max="780" width="11.375" style="23" customWidth="1"/>
    <col min="781" max="781" width="13.75" style="23" customWidth="1"/>
    <col min="782" max="782" width="22.875" style="23" customWidth="1"/>
    <col min="783" max="1024" width="9.125" style="23"/>
    <col min="1025" max="1025" width="16" style="23" customWidth="1"/>
    <col min="1026" max="1026" width="22.875" style="23" customWidth="1"/>
    <col min="1027" max="1035" width="9.125" style="23"/>
    <col min="1036" max="1036" width="11.375" style="23" customWidth="1"/>
    <col min="1037" max="1037" width="13.75" style="23" customWidth="1"/>
    <col min="1038" max="1038" width="22.875" style="23" customWidth="1"/>
    <col min="1039" max="1280" width="9.125" style="23"/>
    <col min="1281" max="1281" width="16" style="23" customWidth="1"/>
    <col min="1282" max="1282" width="22.875" style="23" customWidth="1"/>
    <col min="1283" max="1291" width="9.125" style="23"/>
    <col min="1292" max="1292" width="11.375" style="23" customWidth="1"/>
    <col min="1293" max="1293" width="13.75" style="23" customWidth="1"/>
    <col min="1294" max="1294" width="22.875" style="23" customWidth="1"/>
    <col min="1295" max="1536" width="9.125" style="23"/>
    <col min="1537" max="1537" width="16" style="23" customWidth="1"/>
    <col min="1538" max="1538" width="22.875" style="23" customWidth="1"/>
    <col min="1539" max="1547" width="9.125" style="23"/>
    <col min="1548" max="1548" width="11.375" style="23" customWidth="1"/>
    <col min="1549" max="1549" width="13.75" style="23" customWidth="1"/>
    <col min="1550" max="1550" width="22.875" style="23" customWidth="1"/>
    <col min="1551" max="1792" width="9.125" style="23"/>
    <col min="1793" max="1793" width="16" style="23" customWidth="1"/>
    <col min="1794" max="1794" width="22.875" style="23" customWidth="1"/>
    <col min="1795" max="1803" width="9.125" style="23"/>
    <col min="1804" max="1804" width="11.375" style="23" customWidth="1"/>
    <col min="1805" max="1805" width="13.75" style="23" customWidth="1"/>
    <col min="1806" max="1806" width="22.875" style="23" customWidth="1"/>
    <col min="1807" max="2048" width="9.125" style="23"/>
    <col min="2049" max="2049" width="16" style="23" customWidth="1"/>
    <col min="2050" max="2050" width="22.875" style="23" customWidth="1"/>
    <col min="2051" max="2059" width="9.125" style="23"/>
    <col min="2060" max="2060" width="11.375" style="23" customWidth="1"/>
    <col min="2061" max="2061" width="13.75" style="23" customWidth="1"/>
    <col min="2062" max="2062" width="22.875" style="23" customWidth="1"/>
    <col min="2063" max="2304" width="9.125" style="23"/>
    <col min="2305" max="2305" width="16" style="23" customWidth="1"/>
    <col min="2306" max="2306" width="22.875" style="23" customWidth="1"/>
    <col min="2307" max="2315" width="9.125" style="23"/>
    <col min="2316" max="2316" width="11.375" style="23" customWidth="1"/>
    <col min="2317" max="2317" width="13.75" style="23" customWidth="1"/>
    <col min="2318" max="2318" width="22.875" style="23" customWidth="1"/>
    <col min="2319" max="2560" width="9.125" style="23"/>
    <col min="2561" max="2561" width="16" style="23" customWidth="1"/>
    <col min="2562" max="2562" width="22.875" style="23" customWidth="1"/>
    <col min="2563" max="2571" width="9.125" style="23"/>
    <col min="2572" max="2572" width="11.375" style="23" customWidth="1"/>
    <col min="2573" max="2573" width="13.75" style="23" customWidth="1"/>
    <col min="2574" max="2574" width="22.875" style="23" customWidth="1"/>
    <col min="2575" max="2816" width="9.125" style="23"/>
    <col min="2817" max="2817" width="16" style="23" customWidth="1"/>
    <col min="2818" max="2818" width="22.875" style="23" customWidth="1"/>
    <col min="2819" max="2827" width="9.125" style="23"/>
    <col min="2828" max="2828" width="11.375" style="23" customWidth="1"/>
    <col min="2829" max="2829" width="13.75" style="23" customWidth="1"/>
    <col min="2830" max="2830" width="22.875" style="23" customWidth="1"/>
    <col min="2831" max="3072" width="9.125" style="23"/>
    <col min="3073" max="3073" width="16" style="23" customWidth="1"/>
    <col min="3074" max="3074" width="22.875" style="23" customWidth="1"/>
    <col min="3075" max="3083" width="9.125" style="23"/>
    <col min="3084" max="3084" width="11.375" style="23" customWidth="1"/>
    <col min="3085" max="3085" width="13.75" style="23" customWidth="1"/>
    <col min="3086" max="3086" width="22.875" style="23" customWidth="1"/>
    <col min="3087" max="3328" width="9.125" style="23"/>
    <col min="3329" max="3329" width="16" style="23" customWidth="1"/>
    <col min="3330" max="3330" width="22.875" style="23" customWidth="1"/>
    <col min="3331" max="3339" width="9.125" style="23"/>
    <col min="3340" max="3340" width="11.375" style="23" customWidth="1"/>
    <col min="3341" max="3341" width="13.75" style="23" customWidth="1"/>
    <col min="3342" max="3342" width="22.875" style="23" customWidth="1"/>
    <col min="3343" max="3584" width="9.125" style="23"/>
    <col min="3585" max="3585" width="16" style="23" customWidth="1"/>
    <col min="3586" max="3586" width="22.875" style="23" customWidth="1"/>
    <col min="3587" max="3595" width="9.125" style="23"/>
    <col min="3596" max="3596" width="11.375" style="23" customWidth="1"/>
    <col min="3597" max="3597" width="13.75" style="23" customWidth="1"/>
    <col min="3598" max="3598" width="22.875" style="23" customWidth="1"/>
    <col min="3599" max="3840" width="9.125" style="23"/>
    <col min="3841" max="3841" width="16" style="23" customWidth="1"/>
    <col min="3842" max="3842" width="22.875" style="23" customWidth="1"/>
    <col min="3843" max="3851" width="9.125" style="23"/>
    <col min="3852" max="3852" width="11.375" style="23" customWidth="1"/>
    <col min="3853" max="3853" width="13.75" style="23" customWidth="1"/>
    <col min="3854" max="3854" width="22.875" style="23" customWidth="1"/>
    <col min="3855" max="4096" width="9.125" style="23"/>
    <col min="4097" max="4097" width="16" style="23" customWidth="1"/>
    <col min="4098" max="4098" width="22.875" style="23" customWidth="1"/>
    <col min="4099" max="4107" width="9.125" style="23"/>
    <col min="4108" max="4108" width="11.375" style="23" customWidth="1"/>
    <col min="4109" max="4109" width="13.75" style="23" customWidth="1"/>
    <col min="4110" max="4110" width="22.875" style="23" customWidth="1"/>
    <col min="4111" max="4352" width="9.125" style="23"/>
    <col min="4353" max="4353" width="16" style="23" customWidth="1"/>
    <col min="4354" max="4354" width="22.875" style="23" customWidth="1"/>
    <col min="4355" max="4363" width="9.125" style="23"/>
    <col min="4364" max="4364" width="11.375" style="23" customWidth="1"/>
    <col min="4365" max="4365" width="13.75" style="23" customWidth="1"/>
    <col min="4366" max="4366" width="22.875" style="23" customWidth="1"/>
    <col min="4367" max="4608" width="9.125" style="23"/>
    <col min="4609" max="4609" width="16" style="23" customWidth="1"/>
    <col min="4610" max="4610" width="22.875" style="23" customWidth="1"/>
    <col min="4611" max="4619" width="9.125" style="23"/>
    <col min="4620" max="4620" width="11.375" style="23" customWidth="1"/>
    <col min="4621" max="4621" width="13.75" style="23" customWidth="1"/>
    <col min="4622" max="4622" width="22.875" style="23" customWidth="1"/>
    <col min="4623" max="4864" width="9.125" style="23"/>
    <col min="4865" max="4865" width="16" style="23" customWidth="1"/>
    <col min="4866" max="4866" width="22.875" style="23" customWidth="1"/>
    <col min="4867" max="4875" width="9.125" style="23"/>
    <col min="4876" max="4876" width="11.375" style="23" customWidth="1"/>
    <col min="4877" max="4877" width="13.75" style="23" customWidth="1"/>
    <col min="4878" max="4878" width="22.875" style="23" customWidth="1"/>
    <col min="4879" max="5120" width="9.125" style="23"/>
    <col min="5121" max="5121" width="16" style="23" customWidth="1"/>
    <col min="5122" max="5122" width="22.875" style="23" customWidth="1"/>
    <col min="5123" max="5131" width="9.125" style="23"/>
    <col min="5132" max="5132" width="11.375" style="23" customWidth="1"/>
    <col min="5133" max="5133" width="13.75" style="23" customWidth="1"/>
    <col min="5134" max="5134" width="22.875" style="23" customWidth="1"/>
    <col min="5135" max="5376" width="9.125" style="23"/>
    <col min="5377" max="5377" width="16" style="23" customWidth="1"/>
    <col min="5378" max="5378" width="22.875" style="23" customWidth="1"/>
    <col min="5379" max="5387" width="9.125" style="23"/>
    <col min="5388" max="5388" width="11.375" style="23" customWidth="1"/>
    <col min="5389" max="5389" width="13.75" style="23" customWidth="1"/>
    <col min="5390" max="5390" width="22.875" style="23" customWidth="1"/>
    <col min="5391" max="5632" width="9.125" style="23"/>
    <col min="5633" max="5633" width="16" style="23" customWidth="1"/>
    <col min="5634" max="5634" width="22.875" style="23" customWidth="1"/>
    <col min="5635" max="5643" width="9.125" style="23"/>
    <col min="5644" max="5644" width="11.375" style="23" customWidth="1"/>
    <col min="5645" max="5645" width="13.75" style="23" customWidth="1"/>
    <col min="5646" max="5646" width="22.875" style="23" customWidth="1"/>
    <col min="5647" max="5888" width="9.125" style="23"/>
    <col min="5889" max="5889" width="16" style="23" customWidth="1"/>
    <col min="5890" max="5890" width="22.875" style="23" customWidth="1"/>
    <col min="5891" max="5899" width="9.125" style="23"/>
    <col min="5900" max="5900" width="11.375" style="23" customWidth="1"/>
    <col min="5901" max="5901" width="13.75" style="23" customWidth="1"/>
    <col min="5902" max="5902" width="22.875" style="23" customWidth="1"/>
    <col min="5903" max="6144" width="9.125" style="23"/>
    <col min="6145" max="6145" width="16" style="23" customWidth="1"/>
    <col min="6146" max="6146" width="22.875" style="23" customWidth="1"/>
    <col min="6147" max="6155" width="9.125" style="23"/>
    <col min="6156" max="6156" width="11.375" style="23" customWidth="1"/>
    <col min="6157" max="6157" width="13.75" style="23" customWidth="1"/>
    <col min="6158" max="6158" width="22.875" style="23" customWidth="1"/>
    <col min="6159" max="6400" width="9.125" style="23"/>
    <col min="6401" max="6401" width="16" style="23" customWidth="1"/>
    <col min="6402" max="6402" width="22.875" style="23" customWidth="1"/>
    <col min="6403" max="6411" width="9.125" style="23"/>
    <col min="6412" max="6412" width="11.375" style="23" customWidth="1"/>
    <col min="6413" max="6413" width="13.75" style="23" customWidth="1"/>
    <col min="6414" max="6414" width="22.875" style="23" customWidth="1"/>
    <col min="6415" max="6656" width="9.125" style="23"/>
    <col min="6657" max="6657" width="16" style="23" customWidth="1"/>
    <col min="6658" max="6658" width="22.875" style="23" customWidth="1"/>
    <col min="6659" max="6667" width="9.125" style="23"/>
    <col min="6668" max="6668" width="11.375" style="23" customWidth="1"/>
    <col min="6669" max="6669" width="13.75" style="23" customWidth="1"/>
    <col min="6670" max="6670" width="22.875" style="23" customWidth="1"/>
    <col min="6671" max="6912" width="9.125" style="23"/>
    <col min="6913" max="6913" width="16" style="23" customWidth="1"/>
    <col min="6914" max="6914" width="22.875" style="23" customWidth="1"/>
    <col min="6915" max="6923" width="9.125" style="23"/>
    <col min="6924" max="6924" width="11.375" style="23" customWidth="1"/>
    <col min="6925" max="6925" width="13.75" style="23" customWidth="1"/>
    <col min="6926" max="6926" width="22.875" style="23" customWidth="1"/>
    <col min="6927" max="7168" width="9.125" style="23"/>
    <col min="7169" max="7169" width="16" style="23" customWidth="1"/>
    <col min="7170" max="7170" width="22.875" style="23" customWidth="1"/>
    <col min="7171" max="7179" width="9.125" style="23"/>
    <col min="7180" max="7180" width="11.375" style="23" customWidth="1"/>
    <col min="7181" max="7181" width="13.75" style="23" customWidth="1"/>
    <col min="7182" max="7182" width="22.875" style="23" customWidth="1"/>
    <col min="7183" max="7424" width="9.125" style="23"/>
    <col min="7425" max="7425" width="16" style="23" customWidth="1"/>
    <col min="7426" max="7426" width="22.875" style="23" customWidth="1"/>
    <col min="7427" max="7435" width="9.125" style="23"/>
    <col min="7436" max="7436" width="11.375" style="23" customWidth="1"/>
    <col min="7437" max="7437" width="13.75" style="23" customWidth="1"/>
    <col min="7438" max="7438" width="22.875" style="23" customWidth="1"/>
    <col min="7439" max="7680" width="9.125" style="23"/>
    <col min="7681" max="7681" width="16" style="23" customWidth="1"/>
    <col min="7682" max="7682" width="22.875" style="23" customWidth="1"/>
    <col min="7683" max="7691" width="9.125" style="23"/>
    <col min="7692" max="7692" width="11.375" style="23" customWidth="1"/>
    <col min="7693" max="7693" width="13.75" style="23" customWidth="1"/>
    <col min="7694" max="7694" width="22.875" style="23" customWidth="1"/>
    <col min="7695" max="7936" width="9.125" style="23"/>
    <col min="7937" max="7937" width="16" style="23" customWidth="1"/>
    <col min="7938" max="7938" width="22.875" style="23" customWidth="1"/>
    <col min="7939" max="7947" width="9.125" style="23"/>
    <col min="7948" max="7948" width="11.375" style="23" customWidth="1"/>
    <col min="7949" max="7949" width="13.75" style="23" customWidth="1"/>
    <col min="7950" max="7950" width="22.875" style="23" customWidth="1"/>
    <col min="7951" max="8192" width="9.125" style="23"/>
    <col min="8193" max="8193" width="16" style="23" customWidth="1"/>
    <col min="8194" max="8194" width="22.875" style="23" customWidth="1"/>
    <col min="8195" max="8203" width="9.125" style="23"/>
    <col min="8204" max="8204" width="11.375" style="23" customWidth="1"/>
    <col min="8205" max="8205" width="13.75" style="23" customWidth="1"/>
    <col min="8206" max="8206" width="22.875" style="23" customWidth="1"/>
    <col min="8207" max="8448" width="9.125" style="23"/>
    <col min="8449" max="8449" width="16" style="23" customWidth="1"/>
    <col min="8450" max="8450" width="22.875" style="23" customWidth="1"/>
    <col min="8451" max="8459" width="9.125" style="23"/>
    <col min="8460" max="8460" width="11.375" style="23" customWidth="1"/>
    <col min="8461" max="8461" width="13.75" style="23" customWidth="1"/>
    <col min="8462" max="8462" width="22.875" style="23" customWidth="1"/>
    <col min="8463" max="8704" width="9.125" style="23"/>
    <col min="8705" max="8705" width="16" style="23" customWidth="1"/>
    <col min="8706" max="8706" width="22.875" style="23" customWidth="1"/>
    <col min="8707" max="8715" width="9.125" style="23"/>
    <col min="8716" max="8716" width="11.375" style="23" customWidth="1"/>
    <col min="8717" max="8717" width="13.75" style="23" customWidth="1"/>
    <col min="8718" max="8718" width="22.875" style="23" customWidth="1"/>
    <col min="8719" max="8960" width="9.125" style="23"/>
    <col min="8961" max="8961" width="16" style="23" customWidth="1"/>
    <col min="8962" max="8962" width="22.875" style="23" customWidth="1"/>
    <col min="8963" max="8971" width="9.125" style="23"/>
    <col min="8972" max="8972" width="11.375" style="23" customWidth="1"/>
    <col min="8973" max="8973" width="13.75" style="23" customWidth="1"/>
    <col min="8974" max="8974" width="22.875" style="23" customWidth="1"/>
    <col min="8975" max="9216" width="9.125" style="23"/>
    <col min="9217" max="9217" width="16" style="23" customWidth="1"/>
    <col min="9218" max="9218" width="22.875" style="23" customWidth="1"/>
    <col min="9219" max="9227" width="9.125" style="23"/>
    <col min="9228" max="9228" width="11.375" style="23" customWidth="1"/>
    <col min="9229" max="9229" width="13.75" style="23" customWidth="1"/>
    <col min="9230" max="9230" width="22.875" style="23" customWidth="1"/>
    <col min="9231" max="9472" width="9.125" style="23"/>
    <col min="9473" max="9473" width="16" style="23" customWidth="1"/>
    <col min="9474" max="9474" width="22.875" style="23" customWidth="1"/>
    <col min="9475" max="9483" width="9.125" style="23"/>
    <col min="9484" max="9484" width="11.375" style="23" customWidth="1"/>
    <col min="9485" max="9485" width="13.75" style="23" customWidth="1"/>
    <col min="9486" max="9486" width="22.875" style="23" customWidth="1"/>
    <col min="9487" max="9728" width="9.125" style="23"/>
    <col min="9729" max="9729" width="16" style="23" customWidth="1"/>
    <col min="9730" max="9730" width="22.875" style="23" customWidth="1"/>
    <col min="9731" max="9739" width="9.125" style="23"/>
    <col min="9740" max="9740" width="11.375" style="23" customWidth="1"/>
    <col min="9741" max="9741" width="13.75" style="23" customWidth="1"/>
    <col min="9742" max="9742" width="22.875" style="23" customWidth="1"/>
    <col min="9743" max="9984" width="9.125" style="23"/>
    <col min="9985" max="9985" width="16" style="23" customWidth="1"/>
    <col min="9986" max="9986" width="22.875" style="23" customWidth="1"/>
    <col min="9987" max="9995" width="9.125" style="23"/>
    <col min="9996" max="9996" width="11.375" style="23" customWidth="1"/>
    <col min="9997" max="9997" width="13.75" style="23" customWidth="1"/>
    <col min="9998" max="9998" width="22.875" style="23" customWidth="1"/>
    <col min="9999" max="10240" width="9.125" style="23"/>
    <col min="10241" max="10241" width="16" style="23" customWidth="1"/>
    <col min="10242" max="10242" width="22.875" style="23" customWidth="1"/>
    <col min="10243" max="10251" width="9.125" style="23"/>
    <col min="10252" max="10252" width="11.375" style="23" customWidth="1"/>
    <col min="10253" max="10253" width="13.75" style="23" customWidth="1"/>
    <col min="10254" max="10254" width="22.875" style="23" customWidth="1"/>
    <col min="10255" max="10496" width="9.125" style="23"/>
    <col min="10497" max="10497" width="16" style="23" customWidth="1"/>
    <col min="10498" max="10498" width="22.875" style="23" customWidth="1"/>
    <col min="10499" max="10507" width="9.125" style="23"/>
    <col min="10508" max="10508" width="11.375" style="23" customWidth="1"/>
    <col min="10509" max="10509" width="13.75" style="23" customWidth="1"/>
    <col min="10510" max="10510" width="22.875" style="23" customWidth="1"/>
    <col min="10511" max="10752" width="9.125" style="23"/>
    <col min="10753" max="10753" width="16" style="23" customWidth="1"/>
    <col min="10754" max="10754" width="22.875" style="23" customWidth="1"/>
    <col min="10755" max="10763" width="9.125" style="23"/>
    <col min="10764" max="10764" width="11.375" style="23" customWidth="1"/>
    <col min="10765" max="10765" width="13.75" style="23" customWidth="1"/>
    <col min="10766" max="10766" width="22.875" style="23" customWidth="1"/>
    <col min="10767" max="11008" width="9.125" style="23"/>
    <col min="11009" max="11009" width="16" style="23" customWidth="1"/>
    <col min="11010" max="11010" width="22.875" style="23" customWidth="1"/>
    <col min="11011" max="11019" width="9.125" style="23"/>
    <col min="11020" max="11020" width="11.375" style="23" customWidth="1"/>
    <col min="11021" max="11021" width="13.75" style="23" customWidth="1"/>
    <col min="11022" max="11022" width="22.875" style="23" customWidth="1"/>
    <col min="11023" max="11264" width="9.125" style="23"/>
    <col min="11265" max="11265" width="16" style="23" customWidth="1"/>
    <col min="11266" max="11266" width="22.875" style="23" customWidth="1"/>
    <col min="11267" max="11275" width="9.125" style="23"/>
    <col min="11276" max="11276" width="11.375" style="23" customWidth="1"/>
    <col min="11277" max="11277" width="13.75" style="23" customWidth="1"/>
    <col min="11278" max="11278" width="22.875" style="23" customWidth="1"/>
    <col min="11279" max="11520" width="9.125" style="23"/>
    <col min="11521" max="11521" width="16" style="23" customWidth="1"/>
    <col min="11522" max="11522" width="22.875" style="23" customWidth="1"/>
    <col min="11523" max="11531" width="9.125" style="23"/>
    <col min="11532" max="11532" width="11.375" style="23" customWidth="1"/>
    <col min="11533" max="11533" width="13.75" style="23" customWidth="1"/>
    <col min="11534" max="11534" width="22.875" style="23" customWidth="1"/>
    <col min="11535" max="11776" width="9.125" style="23"/>
    <col min="11777" max="11777" width="16" style="23" customWidth="1"/>
    <col min="11778" max="11778" width="22.875" style="23" customWidth="1"/>
    <col min="11779" max="11787" width="9.125" style="23"/>
    <col min="11788" max="11788" width="11.375" style="23" customWidth="1"/>
    <col min="11789" max="11789" width="13.75" style="23" customWidth="1"/>
    <col min="11790" max="11790" width="22.875" style="23" customWidth="1"/>
    <col min="11791" max="12032" width="9.125" style="23"/>
    <col min="12033" max="12033" width="16" style="23" customWidth="1"/>
    <col min="12034" max="12034" width="22.875" style="23" customWidth="1"/>
    <col min="12035" max="12043" width="9.125" style="23"/>
    <col min="12044" max="12044" width="11.375" style="23" customWidth="1"/>
    <col min="12045" max="12045" width="13.75" style="23" customWidth="1"/>
    <col min="12046" max="12046" width="22.875" style="23" customWidth="1"/>
    <col min="12047" max="12288" width="9.125" style="23"/>
    <col min="12289" max="12289" width="16" style="23" customWidth="1"/>
    <col min="12290" max="12290" width="22.875" style="23" customWidth="1"/>
    <col min="12291" max="12299" width="9.125" style="23"/>
    <col min="12300" max="12300" width="11.375" style="23" customWidth="1"/>
    <col min="12301" max="12301" width="13.75" style="23" customWidth="1"/>
    <col min="12302" max="12302" width="22.875" style="23" customWidth="1"/>
    <col min="12303" max="12544" width="9.125" style="23"/>
    <col min="12545" max="12545" width="16" style="23" customWidth="1"/>
    <col min="12546" max="12546" width="22.875" style="23" customWidth="1"/>
    <col min="12547" max="12555" width="9.125" style="23"/>
    <col min="12556" max="12556" width="11.375" style="23" customWidth="1"/>
    <col min="12557" max="12557" width="13.75" style="23" customWidth="1"/>
    <col min="12558" max="12558" width="22.875" style="23" customWidth="1"/>
    <col min="12559" max="12800" width="9.125" style="23"/>
    <col min="12801" max="12801" width="16" style="23" customWidth="1"/>
    <col min="12802" max="12802" width="22.875" style="23" customWidth="1"/>
    <col min="12803" max="12811" width="9.125" style="23"/>
    <col min="12812" max="12812" width="11.375" style="23" customWidth="1"/>
    <col min="12813" max="12813" width="13.75" style="23" customWidth="1"/>
    <col min="12814" max="12814" width="22.875" style="23" customWidth="1"/>
    <col min="12815" max="13056" width="9.125" style="23"/>
    <col min="13057" max="13057" width="16" style="23" customWidth="1"/>
    <col min="13058" max="13058" width="22.875" style="23" customWidth="1"/>
    <col min="13059" max="13067" width="9.125" style="23"/>
    <col min="13068" max="13068" width="11.375" style="23" customWidth="1"/>
    <col min="13069" max="13069" width="13.75" style="23" customWidth="1"/>
    <col min="13070" max="13070" width="22.875" style="23" customWidth="1"/>
    <col min="13071" max="13312" width="9.125" style="23"/>
    <col min="13313" max="13313" width="16" style="23" customWidth="1"/>
    <col min="13314" max="13314" width="22.875" style="23" customWidth="1"/>
    <col min="13315" max="13323" width="9.125" style="23"/>
    <col min="13324" max="13324" width="11.375" style="23" customWidth="1"/>
    <col min="13325" max="13325" width="13.75" style="23" customWidth="1"/>
    <col min="13326" max="13326" width="22.875" style="23" customWidth="1"/>
    <col min="13327" max="13568" width="9.125" style="23"/>
    <col min="13569" max="13569" width="16" style="23" customWidth="1"/>
    <col min="13570" max="13570" width="22.875" style="23" customWidth="1"/>
    <col min="13571" max="13579" width="9.125" style="23"/>
    <col min="13580" max="13580" width="11.375" style="23" customWidth="1"/>
    <col min="13581" max="13581" width="13.75" style="23" customWidth="1"/>
    <col min="13582" max="13582" width="22.875" style="23" customWidth="1"/>
    <col min="13583" max="13824" width="9.125" style="23"/>
    <col min="13825" max="13825" width="16" style="23" customWidth="1"/>
    <col min="13826" max="13826" width="22.875" style="23" customWidth="1"/>
    <col min="13827" max="13835" width="9.125" style="23"/>
    <col min="13836" max="13836" width="11.375" style="23" customWidth="1"/>
    <col min="13837" max="13837" width="13.75" style="23" customWidth="1"/>
    <col min="13838" max="13838" width="22.875" style="23" customWidth="1"/>
    <col min="13839" max="14080" width="9.125" style="23"/>
    <col min="14081" max="14081" width="16" style="23" customWidth="1"/>
    <col min="14082" max="14082" width="22.875" style="23" customWidth="1"/>
    <col min="14083" max="14091" width="9.125" style="23"/>
    <col min="14092" max="14092" width="11.375" style="23" customWidth="1"/>
    <col min="14093" max="14093" width="13.75" style="23" customWidth="1"/>
    <col min="14094" max="14094" width="22.875" style="23" customWidth="1"/>
    <col min="14095" max="14336" width="9.125" style="23"/>
    <col min="14337" max="14337" width="16" style="23" customWidth="1"/>
    <col min="14338" max="14338" width="22.875" style="23" customWidth="1"/>
    <col min="14339" max="14347" width="9.125" style="23"/>
    <col min="14348" max="14348" width="11.375" style="23" customWidth="1"/>
    <col min="14349" max="14349" width="13.75" style="23" customWidth="1"/>
    <col min="14350" max="14350" width="22.875" style="23" customWidth="1"/>
    <col min="14351" max="14592" width="9.125" style="23"/>
    <col min="14593" max="14593" width="16" style="23" customWidth="1"/>
    <col min="14594" max="14594" width="22.875" style="23" customWidth="1"/>
    <col min="14595" max="14603" width="9.125" style="23"/>
    <col min="14604" max="14604" width="11.375" style="23" customWidth="1"/>
    <col min="14605" max="14605" width="13.75" style="23" customWidth="1"/>
    <col min="14606" max="14606" width="22.875" style="23" customWidth="1"/>
    <col min="14607" max="14848" width="9.125" style="23"/>
    <col min="14849" max="14849" width="16" style="23" customWidth="1"/>
    <col min="14850" max="14850" width="22.875" style="23" customWidth="1"/>
    <col min="14851" max="14859" width="9.125" style="23"/>
    <col min="14860" max="14860" width="11.375" style="23" customWidth="1"/>
    <col min="14861" max="14861" width="13.75" style="23" customWidth="1"/>
    <col min="14862" max="14862" width="22.875" style="23" customWidth="1"/>
    <col min="14863" max="15104" width="9.125" style="23"/>
    <col min="15105" max="15105" width="16" style="23" customWidth="1"/>
    <col min="15106" max="15106" width="22.875" style="23" customWidth="1"/>
    <col min="15107" max="15115" width="9.125" style="23"/>
    <col min="15116" max="15116" width="11.375" style="23" customWidth="1"/>
    <col min="15117" max="15117" width="13.75" style="23" customWidth="1"/>
    <col min="15118" max="15118" width="22.875" style="23" customWidth="1"/>
    <col min="15119" max="15360" width="9.125" style="23"/>
    <col min="15361" max="15361" width="16" style="23" customWidth="1"/>
    <col min="15362" max="15362" width="22.875" style="23" customWidth="1"/>
    <col min="15363" max="15371" width="9.125" style="23"/>
    <col min="15372" max="15372" width="11.375" style="23" customWidth="1"/>
    <col min="15373" max="15373" width="13.75" style="23" customWidth="1"/>
    <col min="15374" max="15374" width="22.875" style="23" customWidth="1"/>
    <col min="15375" max="15616" width="9.125" style="23"/>
    <col min="15617" max="15617" width="16" style="23" customWidth="1"/>
    <col min="15618" max="15618" width="22.875" style="23" customWidth="1"/>
    <col min="15619" max="15627" width="9.125" style="23"/>
    <col min="15628" max="15628" width="11.375" style="23" customWidth="1"/>
    <col min="15629" max="15629" width="13.75" style="23" customWidth="1"/>
    <col min="15630" max="15630" width="22.875" style="23" customWidth="1"/>
    <col min="15631" max="15872" width="9.125" style="23"/>
    <col min="15873" max="15873" width="16" style="23" customWidth="1"/>
    <col min="15874" max="15874" width="22.875" style="23" customWidth="1"/>
    <col min="15875" max="15883" width="9.125" style="23"/>
    <col min="15884" max="15884" width="11.375" style="23" customWidth="1"/>
    <col min="15885" max="15885" width="13.75" style="23" customWidth="1"/>
    <col min="15886" max="15886" width="22.875" style="23" customWidth="1"/>
    <col min="15887" max="16128" width="9.125" style="23"/>
    <col min="16129" max="16129" width="16" style="23" customWidth="1"/>
    <col min="16130" max="16130" width="22.875" style="23" customWidth="1"/>
    <col min="16131" max="16139" width="9.125" style="23"/>
    <col min="16140" max="16140" width="11.375" style="23" customWidth="1"/>
    <col min="16141" max="16141" width="13.75" style="23" customWidth="1"/>
    <col min="16142" max="16142" width="22.875" style="23" customWidth="1"/>
    <col min="16143" max="16384" width="9.125" style="23"/>
  </cols>
  <sheetData>
    <row r="1" spans="1:15" ht="26.25" customHeight="1" x14ac:dyDescent="0.3">
      <c r="A1" s="134" t="s">
        <v>94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</row>
    <row r="2" spans="1:15" ht="11.25" customHeight="1" x14ac:dyDescent="0.3">
      <c r="A2" s="133" t="s">
        <v>38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5" ht="11.25" customHeight="1" x14ac:dyDescent="0.3">
      <c r="A3" s="133" t="s">
        <v>95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</row>
    <row r="4" spans="1:15" ht="11.25" customHeight="1" x14ac:dyDescent="0.3">
      <c r="A4" s="133" t="s">
        <v>105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</row>
    <row r="5" spans="1:15" ht="11.25" customHeight="1" x14ac:dyDescent="0.3">
      <c r="A5" s="133" t="s">
        <v>106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</row>
    <row r="6" spans="1:15" ht="11.25" customHeight="1" x14ac:dyDescent="0.3">
      <c r="A6" s="133" t="s">
        <v>39</v>
      </c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</row>
    <row r="7" spans="1:15" ht="11.25" customHeight="1" thickBot="1" x14ac:dyDescent="0.35">
      <c r="A7" s="135" t="s">
        <v>107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</row>
    <row r="8" spans="1:15" ht="10.5" customHeight="1" thickBot="1" x14ac:dyDescent="0.35">
      <c r="A8" s="136" t="s">
        <v>40</v>
      </c>
      <c r="B8" s="136" t="s">
        <v>41</v>
      </c>
      <c r="C8" s="137" t="s">
        <v>42</v>
      </c>
      <c r="D8" s="138"/>
      <c r="E8" s="138"/>
      <c r="F8" s="138"/>
      <c r="G8" s="138"/>
      <c r="H8" s="138"/>
      <c r="I8" s="138"/>
      <c r="J8" s="138" t="s">
        <v>30</v>
      </c>
      <c r="K8" s="140" t="s">
        <v>43</v>
      </c>
      <c r="L8" s="136" t="s">
        <v>44</v>
      </c>
      <c r="M8" s="136" t="s">
        <v>45</v>
      </c>
      <c r="N8" s="136" t="s">
        <v>28</v>
      </c>
    </row>
    <row r="9" spans="1:15" ht="10.5" customHeight="1" thickBot="1" x14ac:dyDescent="0.35">
      <c r="A9" s="136"/>
      <c r="B9" s="136"/>
      <c r="C9" s="24" t="s">
        <v>46</v>
      </c>
      <c r="D9" s="63" t="s">
        <v>47</v>
      </c>
      <c r="E9" s="63" t="s">
        <v>48</v>
      </c>
      <c r="F9" s="63" t="s">
        <v>49</v>
      </c>
      <c r="G9" s="63" t="s">
        <v>50</v>
      </c>
      <c r="H9" s="63" t="s">
        <v>51</v>
      </c>
      <c r="I9" s="63"/>
      <c r="J9" s="139"/>
      <c r="K9" s="141"/>
      <c r="L9" s="136"/>
      <c r="M9" s="136"/>
      <c r="N9" s="136"/>
    </row>
    <row r="10" spans="1:15" ht="10.5" customHeight="1" x14ac:dyDescent="0.3">
      <c r="A10" s="25" t="s">
        <v>52</v>
      </c>
      <c r="B10" s="26" t="s">
        <v>89</v>
      </c>
      <c r="C10" s="27">
        <v>240</v>
      </c>
      <c r="D10" s="28">
        <v>2580</v>
      </c>
      <c r="E10" s="28">
        <v>120</v>
      </c>
      <c r="F10" s="28">
        <v>120</v>
      </c>
      <c r="G10" s="28">
        <v>120</v>
      </c>
      <c r="H10" s="28">
        <v>120</v>
      </c>
      <c r="I10" s="28"/>
      <c r="J10" s="28">
        <f>SUM($C$10:$I$10)</f>
        <v>3300</v>
      </c>
      <c r="K10" s="29">
        <v>2.4500000000000002</v>
      </c>
      <c r="L10" s="30">
        <v>8085</v>
      </c>
      <c r="M10" s="29">
        <v>8</v>
      </c>
      <c r="N10" s="142" t="s">
        <v>96</v>
      </c>
      <c r="O10" s="145" t="s">
        <v>108</v>
      </c>
    </row>
    <row r="11" spans="1:15" ht="10.5" customHeight="1" x14ac:dyDescent="0.3">
      <c r="A11" s="60" t="s">
        <v>53</v>
      </c>
      <c r="B11" s="31" t="s">
        <v>90</v>
      </c>
      <c r="C11" s="32">
        <v>372</v>
      </c>
      <c r="D11" s="33">
        <v>3960</v>
      </c>
      <c r="E11" s="33">
        <v>144</v>
      </c>
      <c r="F11" s="33">
        <v>144</v>
      </c>
      <c r="G11" s="33">
        <v>144</v>
      </c>
      <c r="H11" s="33">
        <v>144</v>
      </c>
      <c r="I11" s="33"/>
      <c r="J11" s="33">
        <f>SUM($C$11:$I$11)</f>
        <v>4908</v>
      </c>
      <c r="K11" s="34">
        <v>2.4500000000000002</v>
      </c>
      <c r="L11" s="35">
        <v>12024.6</v>
      </c>
      <c r="M11" s="34">
        <v>8</v>
      </c>
      <c r="N11" s="143"/>
      <c r="O11" s="145"/>
    </row>
    <row r="12" spans="1:15" ht="10.5" customHeight="1" x14ac:dyDescent="0.3">
      <c r="A12" s="36" t="s">
        <v>109</v>
      </c>
      <c r="B12" s="31" t="s">
        <v>91</v>
      </c>
      <c r="C12" s="32">
        <v>396</v>
      </c>
      <c r="D12" s="33">
        <v>4188</v>
      </c>
      <c r="E12" s="33">
        <v>204</v>
      </c>
      <c r="F12" s="33">
        <v>204</v>
      </c>
      <c r="G12" s="33">
        <v>204</v>
      </c>
      <c r="H12" s="33">
        <v>204</v>
      </c>
      <c r="I12" s="33"/>
      <c r="J12" s="33">
        <f>SUM($C$12:$I$12)</f>
        <v>5400</v>
      </c>
      <c r="K12" s="34">
        <v>2.4500000000000002</v>
      </c>
      <c r="L12" s="35">
        <v>13230</v>
      </c>
      <c r="M12" s="34">
        <v>8</v>
      </c>
      <c r="N12" s="143"/>
      <c r="O12" s="145"/>
    </row>
    <row r="13" spans="1:15" ht="10.5" customHeight="1" x14ac:dyDescent="0.3">
      <c r="A13" s="60" t="s">
        <v>54</v>
      </c>
      <c r="B13" s="31" t="s">
        <v>93</v>
      </c>
      <c r="C13" s="32">
        <v>312</v>
      </c>
      <c r="D13" s="33">
        <v>3312</v>
      </c>
      <c r="E13" s="33">
        <v>144</v>
      </c>
      <c r="F13" s="33">
        <v>144</v>
      </c>
      <c r="G13" s="33">
        <v>144</v>
      </c>
      <c r="H13" s="33">
        <v>144</v>
      </c>
      <c r="I13" s="33"/>
      <c r="J13" s="33">
        <f>SUM($C$13:$I$13)</f>
        <v>4200</v>
      </c>
      <c r="K13" s="34">
        <v>2.4500000000000002</v>
      </c>
      <c r="L13" s="35">
        <v>10290</v>
      </c>
      <c r="M13" s="34">
        <v>8</v>
      </c>
      <c r="N13" s="144"/>
      <c r="O13" s="145"/>
    </row>
    <row r="14" spans="1:15" ht="10.5" customHeight="1" thickBot="1" x14ac:dyDescent="0.35">
      <c r="A14" s="60"/>
      <c r="B14" s="75" t="s">
        <v>92</v>
      </c>
      <c r="C14" s="32">
        <v>48</v>
      </c>
      <c r="D14" s="33">
        <v>120</v>
      </c>
      <c r="E14" s="33">
        <v>780</v>
      </c>
      <c r="F14" s="33">
        <v>780</v>
      </c>
      <c r="G14" s="33">
        <v>300</v>
      </c>
      <c r="H14" s="33">
        <v>204</v>
      </c>
      <c r="I14" s="33"/>
      <c r="J14" s="33">
        <f>SUM($C$14:$I$14)</f>
        <v>2232</v>
      </c>
      <c r="K14" s="34">
        <v>2.4500000000000002</v>
      </c>
      <c r="L14" s="35">
        <v>5468.4</v>
      </c>
      <c r="M14" s="34">
        <v>8</v>
      </c>
      <c r="N14" s="146" t="s">
        <v>124</v>
      </c>
      <c r="O14" s="145"/>
    </row>
    <row r="15" spans="1:15" ht="10.5" customHeight="1" thickBot="1" x14ac:dyDescent="0.35">
      <c r="A15" s="61"/>
      <c r="B15" s="38" t="s">
        <v>55</v>
      </c>
      <c r="C15" s="39">
        <f>$C$10+$C$11+$C$12+$C$13+$C$14</f>
        <v>1368</v>
      </c>
      <c r="D15" s="40">
        <f>$D$10+$D$11+$D$12+$D$13+$D$14</f>
        <v>14160</v>
      </c>
      <c r="E15" s="40">
        <f>$E$10+$E$11+$E$12+$E$13+$E$14</f>
        <v>1392</v>
      </c>
      <c r="F15" s="40">
        <f>$F$10+$F$11+$F$12+$F$13+$F$14</f>
        <v>1392</v>
      </c>
      <c r="G15" s="40">
        <f>$G$10+$G$11+$G$12+$G$13+$G$14</f>
        <v>912</v>
      </c>
      <c r="H15" s="40">
        <f>$H$10+$H$11+$H$12+$H$13+$H$14</f>
        <v>816</v>
      </c>
      <c r="I15" s="40">
        <f>$I$10+$I$11+$I$12+$I$13+$I$14</f>
        <v>0</v>
      </c>
      <c r="J15" s="40">
        <f>SUM($C$15:$I$15)</f>
        <v>20040</v>
      </c>
      <c r="K15" s="41"/>
      <c r="L15" s="42">
        <f>SUM(L$10:L$14)</f>
        <v>49098</v>
      </c>
      <c r="M15" s="43"/>
      <c r="N15" s="147"/>
      <c r="O15" s="145"/>
    </row>
    <row r="16" spans="1:15" ht="10.5" customHeight="1" x14ac:dyDescent="0.3">
      <c r="A16" s="25" t="s">
        <v>56</v>
      </c>
      <c r="B16" s="26" t="s">
        <v>89</v>
      </c>
      <c r="C16" s="27"/>
      <c r="D16" s="28"/>
      <c r="E16" s="28">
        <v>1848</v>
      </c>
      <c r="F16" s="28">
        <v>1860</v>
      </c>
      <c r="G16" s="28">
        <v>684</v>
      </c>
      <c r="H16" s="28">
        <v>300</v>
      </c>
      <c r="I16" s="28"/>
      <c r="J16" s="28">
        <f>SUM($C$16:$I$16)</f>
        <v>4692</v>
      </c>
      <c r="K16" s="29">
        <v>2.4500000000000002</v>
      </c>
      <c r="L16" s="30">
        <v>11495.4</v>
      </c>
      <c r="M16" s="29">
        <v>8</v>
      </c>
      <c r="N16" s="148" t="s">
        <v>97</v>
      </c>
      <c r="O16" s="145"/>
    </row>
    <row r="17" spans="1:15" ht="10.5" customHeight="1" x14ac:dyDescent="0.3">
      <c r="A17" s="60" t="s">
        <v>57</v>
      </c>
      <c r="B17" s="31" t="s">
        <v>90</v>
      </c>
      <c r="C17" s="32"/>
      <c r="D17" s="33"/>
      <c r="E17" s="33">
        <v>276</v>
      </c>
      <c r="F17" s="33">
        <v>276</v>
      </c>
      <c r="G17" s="33">
        <v>84</v>
      </c>
      <c r="H17" s="33">
        <v>60</v>
      </c>
      <c r="I17" s="33"/>
      <c r="J17" s="33">
        <f>SUM($C$17:$I$17)</f>
        <v>696</v>
      </c>
      <c r="K17" s="34">
        <v>2.4500000000000002</v>
      </c>
      <c r="L17" s="35">
        <v>1705.2</v>
      </c>
      <c r="M17" s="34">
        <v>8</v>
      </c>
      <c r="N17" s="149"/>
      <c r="O17" s="145"/>
    </row>
    <row r="18" spans="1:15" ht="10.5" customHeight="1" x14ac:dyDescent="0.3">
      <c r="A18" s="60" t="s">
        <v>110</v>
      </c>
      <c r="B18" s="31" t="s">
        <v>91</v>
      </c>
      <c r="C18" s="32"/>
      <c r="D18" s="33"/>
      <c r="E18" s="33">
        <v>348</v>
      </c>
      <c r="F18" s="33">
        <v>360</v>
      </c>
      <c r="G18" s="33">
        <v>120</v>
      </c>
      <c r="H18" s="33">
        <v>72</v>
      </c>
      <c r="I18" s="33"/>
      <c r="J18" s="33">
        <f>SUM($C$18:$I$18)</f>
        <v>900</v>
      </c>
      <c r="K18" s="34">
        <v>2.4500000000000002</v>
      </c>
      <c r="L18" s="35">
        <v>2205</v>
      </c>
      <c r="M18" s="34">
        <v>8</v>
      </c>
      <c r="N18" s="149"/>
      <c r="O18" s="145"/>
    </row>
    <row r="19" spans="1:15" ht="10.5" customHeight="1" thickBot="1" x14ac:dyDescent="0.35">
      <c r="A19" s="60" t="s">
        <v>61</v>
      </c>
      <c r="B19" s="31" t="s">
        <v>93</v>
      </c>
      <c r="C19" s="32"/>
      <c r="D19" s="33"/>
      <c r="E19" s="33">
        <v>444</v>
      </c>
      <c r="F19" s="33">
        <v>444</v>
      </c>
      <c r="G19" s="33">
        <v>180</v>
      </c>
      <c r="H19" s="33">
        <v>84</v>
      </c>
      <c r="I19" s="33"/>
      <c r="J19" s="33">
        <f>SUM($C$19:$I$19)</f>
        <v>1152</v>
      </c>
      <c r="K19" s="34">
        <v>2.4500000000000002</v>
      </c>
      <c r="L19" s="35">
        <v>2822.4</v>
      </c>
      <c r="M19" s="34">
        <v>8</v>
      </c>
      <c r="N19" s="149"/>
      <c r="O19" s="145"/>
    </row>
    <row r="20" spans="1:15" ht="10.5" customHeight="1" thickBot="1" x14ac:dyDescent="0.35">
      <c r="A20" s="61"/>
      <c r="B20" s="38" t="s">
        <v>55</v>
      </c>
      <c r="C20" s="39">
        <f>$C$16+$C$17+$C$18+$C$19</f>
        <v>0</v>
      </c>
      <c r="D20" s="40">
        <f>$D$16+$D$17+$D$18+$D$19</f>
        <v>0</v>
      </c>
      <c r="E20" s="40">
        <f>$E$16+$E$17+$E$18+$E$19</f>
        <v>2916</v>
      </c>
      <c r="F20" s="40">
        <f>$F$16+$F$17+$F$18+$F$19</f>
        <v>2940</v>
      </c>
      <c r="G20" s="40">
        <f>$G$16+$G$17+$G$18+$G$19</f>
        <v>1068</v>
      </c>
      <c r="H20" s="40">
        <f>$H$16+$H$17+$H$18+$H$19</f>
        <v>516</v>
      </c>
      <c r="I20" s="40">
        <f>$I$16+$I$17+$I$18+$I$19</f>
        <v>0</v>
      </c>
      <c r="J20" s="40">
        <f>SUM($C$20:$I$20)</f>
        <v>7440</v>
      </c>
      <c r="K20" s="41"/>
      <c r="L20" s="42">
        <f>SUM(L$16:L$19)</f>
        <v>18228</v>
      </c>
      <c r="M20" s="43"/>
      <c r="N20" s="150"/>
      <c r="O20" s="145"/>
    </row>
    <row r="21" spans="1:15" ht="10.5" customHeight="1" x14ac:dyDescent="0.3">
      <c r="A21" s="25" t="s">
        <v>58</v>
      </c>
      <c r="B21" s="26" t="s">
        <v>89</v>
      </c>
      <c r="C21" s="27"/>
      <c r="D21" s="28"/>
      <c r="E21" s="28">
        <v>3530</v>
      </c>
      <c r="F21" s="28">
        <v>3530</v>
      </c>
      <c r="G21" s="28">
        <v>1765</v>
      </c>
      <c r="H21" s="28">
        <v>1765</v>
      </c>
      <c r="I21" s="28"/>
      <c r="J21" s="28">
        <f>SUM($C$21:$I$21)</f>
        <v>10590</v>
      </c>
      <c r="K21" s="29">
        <v>2.4500000000000002</v>
      </c>
      <c r="L21" s="30">
        <v>25945.5</v>
      </c>
      <c r="M21" s="29">
        <v>8</v>
      </c>
      <c r="N21" s="148" t="s">
        <v>97</v>
      </c>
      <c r="O21" s="145"/>
    </row>
    <row r="22" spans="1:15" ht="10.5" customHeight="1" x14ac:dyDescent="0.3">
      <c r="A22" s="60" t="s">
        <v>57</v>
      </c>
      <c r="B22" s="31" t="s">
        <v>90</v>
      </c>
      <c r="C22" s="32"/>
      <c r="D22" s="33"/>
      <c r="E22" s="33">
        <v>5295</v>
      </c>
      <c r="F22" s="33">
        <v>5295</v>
      </c>
      <c r="G22" s="33">
        <v>3530</v>
      </c>
      <c r="H22" s="33">
        <v>1765</v>
      </c>
      <c r="I22" s="33"/>
      <c r="J22" s="33">
        <f>SUM($C$22:$I$22)</f>
        <v>15885</v>
      </c>
      <c r="K22" s="34">
        <v>2.4500000000000002</v>
      </c>
      <c r="L22" s="35">
        <v>38918.25</v>
      </c>
      <c r="M22" s="34">
        <v>8</v>
      </c>
      <c r="N22" s="149"/>
      <c r="O22" s="145"/>
    </row>
    <row r="23" spans="1:15" ht="10.5" customHeight="1" x14ac:dyDescent="0.3">
      <c r="A23" s="44" t="s">
        <v>98</v>
      </c>
      <c r="B23" s="31" t="s">
        <v>91</v>
      </c>
      <c r="C23" s="32"/>
      <c r="D23" s="33"/>
      <c r="E23" s="33">
        <v>5295</v>
      </c>
      <c r="F23" s="33">
        <v>5295</v>
      </c>
      <c r="G23" s="33">
        <v>3530</v>
      </c>
      <c r="H23" s="33">
        <v>1765</v>
      </c>
      <c r="I23" s="33"/>
      <c r="J23" s="33">
        <f>SUM($C$23:$I$23)</f>
        <v>15885</v>
      </c>
      <c r="K23" s="34">
        <v>2.4500000000000002</v>
      </c>
      <c r="L23" s="35">
        <v>38918.25</v>
      </c>
      <c r="M23" s="34">
        <v>8</v>
      </c>
      <c r="N23" s="149"/>
      <c r="O23" s="145"/>
    </row>
    <row r="24" spans="1:15" ht="10.5" customHeight="1" thickBot="1" x14ac:dyDescent="0.35">
      <c r="A24" s="76" t="s">
        <v>125</v>
      </c>
      <c r="B24" s="31" t="s">
        <v>93</v>
      </c>
      <c r="C24" s="32"/>
      <c r="D24" s="33"/>
      <c r="E24" s="33">
        <v>5295</v>
      </c>
      <c r="F24" s="33">
        <v>5295</v>
      </c>
      <c r="G24" s="33">
        <v>1765</v>
      </c>
      <c r="H24" s="33">
        <v>1765</v>
      </c>
      <c r="I24" s="33"/>
      <c r="J24" s="33">
        <f>SUM($C$24:$I$24)</f>
        <v>14120</v>
      </c>
      <c r="K24" s="34">
        <v>2.4500000000000002</v>
      </c>
      <c r="L24" s="35">
        <v>34594</v>
      </c>
      <c r="M24" s="34">
        <v>8</v>
      </c>
      <c r="N24" s="149"/>
      <c r="O24" s="145"/>
    </row>
    <row r="25" spans="1:15" ht="10.5" customHeight="1" thickBot="1" x14ac:dyDescent="0.35">
      <c r="A25" s="61"/>
      <c r="B25" s="38" t="s">
        <v>55</v>
      </c>
      <c r="C25" s="39">
        <f>$C$21+$C$22+$C$23+$C$24</f>
        <v>0</v>
      </c>
      <c r="D25" s="40">
        <f>$D$21+$D$22+$D$23+$D$24</f>
        <v>0</v>
      </c>
      <c r="E25" s="40">
        <f>$E$21+$E$22+$E$23+$E$24</f>
        <v>19415</v>
      </c>
      <c r="F25" s="40">
        <f>$F$21+$F$22+$F$23+$F$24</f>
        <v>19415</v>
      </c>
      <c r="G25" s="40">
        <f>$G$21+$G$22+$G$23+$G$24</f>
        <v>10590</v>
      </c>
      <c r="H25" s="40">
        <f>$H$21+$H$22+$H$23+$H$24</f>
        <v>7060</v>
      </c>
      <c r="I25" s="40">
        <f>$I$21+$I$22+$I$23+$I$24</f>
        <v>0</v>
      </c>
      <c r="J25" s="40">
        <f>SUM($C$25:$I$25)</f>
        <v>56480</v>
      </c>
      <c r="K25" s="41"/>
      <c r="L25" s="42">
        <f>SUM(L$21:L$24)</f>
        <v>138376</v>
      </c>
      <c r="M25" s="43"/>
      <c r="N25" s="150"/>
      <c r="O25" s="145"/>
    </row>
    <row r="26" spans="1:15" ht="10.5" customHeight="1" x14ac:dyDescent="0.3">
      <c r="A26" s="25" t="s">
        <v>59</v>
      </c>
      <c r="B26" s="26" t="s">
        <v>89</v>
      </c>
      <c r="C26" s="27"/>
      <c r="D26" s="28"/>
      <c r="E26" s="28">
        <v>1152</v>
      </c>
      <c r="F26" s="28">
        <v>1164</v>
      </c>
      <c r="G26" s="28">
        <v>432</v>
      </c>
      <c r="H26" s="28">
        <v>192</v>
      </c>
      <c r="I26" s="28"/>
      <c r="J26" s="28">
        <f>SUM($C$26:$I$26)</f>
        <v>2940</v>
      </c>
      <c r="K26" s="29">
        <v>2.4500000000000002</v>
      </c>
      <c r="L26" s="30">
        <v>7203</v>
      </c>
      <c r="M26" s="29">
        <v>8</v>
      </c>
      <c r="N26" s="148" t="s">
        <v>97</v>
      </c>
      <c r="O26" s="145"/>
    </row>
    <row r="27" spans="1:15" ht="10.5" customHeight="1" x14ac:dyDescent="0.3">
      <c r="A27" s="60" t="s">
        <v>60</v>
      </c>
      <c r="B27" s="31" t="s">
        <v>90</v>
      </c>
      <c r="C27" s="32"/>
      <c r="D27" s="33"/>
      <c r="E27" s="33">
        <v>648</v>
      </c>
      <c r="F27" s="33">
        <v>648</v>
      </c>
      <c r="G27" s="33">
        <v>216</v>
      </c>
      <c r="H27" s="33">
        <v>132</v>
      </c>
      <c r="I27" s="33"/>
      <c r="J27" s="33">
        <f>SUM($C$27:$I$27)</f>
        <v>1644</v>
      </c>
      <c r="K27" s="34">
        <v>2.4500000000000002</v>
      </c>
      <c r="L27" s="35">
        <v>4027.8</v>
      </c>
      <c r="M27" s="34">
        <v>8</v>
      </c>
      <c r="N27" s="149"/>
      <c r="O27" s="145"/>
    </row>
    <row r="28" spans="1:15" ht="10.5" customHeight="1" x14ac:dyDescent="0.3">
      <c r="A28" s="60" t="s">
        <v>111</v>
      </c>
      <c r="B28" s="31" t="s">
        <v>91</v>
      </c>
      <c r="C28" s="32"/>
      <c r="D28" s="33"/>
      <c r="E28" s="33">
        <v>1128</v>
      </c>
      <c r="F28" s="33">
        <v>1140</v>
      </c>
      <c r="G28" s="33">
        <v>372</v>
      </c>
      <c r="H28" s="33">
        <v>240</v>
      </c>
      <c r="I28" s="33"/>
      <c r="J28" s="33">
        <f>SUM($C$28:$I$28)</f>
        <v>2880</v>
      </c>
      <c r="K28" s="34">
        <v>2.4500000000000002</v>
      </c>
      <c r="L28" s="35">
        <v>7056</v>
      </c>
      <c r="M28" s="34">
        <v>8</v>
      </c>
      <c r="N28" s="149"/>
      <c r="O28" s="145"/>
    </row>
    <row r="29" spans="1:15" ht="10.5" customHeight="1" thickBot="1" x14ac:dyDescent="0.35">
      <c r="A29" s="60" t="s">
        <v>61</v>
      </c>
      <c r="B29" s="31" t="s">
        <v>93</v>
      </c>
      <c r="C29" s="32"/>
      <c r="D29" s="33"/>
      <c r="E29" s="33">
        <v>1224</v>
      </c>
      <c r="F29" s="33">
        <v>1236</v>
      </c>
      <c r="G29" s="33">
        <v>516</v>
      </c>
      <c r="H29" s="33">
        <v>252</v>
      </c>
      <c r="I29" s="33"/>
      <c r="J29" s="33">
        <f>SUM($C$29:$I$29)</f>
        <v>3228</v>
      </c>
      <c r="K29" s="34">
        <v>2.4500000000000002</v>
      </c>
      <c r="L29" s="35">
        <v>7908.6</v>
      </c>
      <c r="M29" s="34">
        <v>8</v>
      </c>
      <c r="N29" s="149"/>
      <c r="O29" s="145"/>
    </row>
    <row r="30" spans="1:15" ht="10.5" customHeight="1" thickBot="1" x14ac:dyDescent="0.35">
      <c r="A30" s="61"/>
      <c r="B30" s="38" t="s">
        <v>55</v>
      </c>
      <c r="C30" s="39">
        <f>$C$26+$C$27+$C$28+$C$29</f>
        <v>0</v>
      </c>
      <c r="D30" s="40">
        <f>$D$26+$D$27+$D$28+$D$29</f>
        <v>0</v>
      </c>
      <c r="E30" s="40">
        <f>$E$26+$E$27+$E$28+$E$29</f>
        <v>4152</v>
      </c>
      <c r="F30" s="40">
        <f>$F$26+$F$27+$F$28+$F$29</f>
        <v>4188</v>
      </c>
      <c r="G30" s="40">
        <f>$G$26+$G$27+$G$28+$G$29</f>
        <v>1536</v>
      </c>
      <c r="H30" s="40">
        <f>$H$26+$H$27+$H$28+$H$29</f>
        <v>816</v>
      </c>
      <c r="I30" s="40">
        <f>$I$26+$I$27+$I$28+$I$29</f>
        <v>0</v>
      </c>
      <c r="J30" s="40">
        <f>SUM($C$30:$I$30)</f>
        <v>10692</v>
      </c>
      <c r="K30" s="41"/>
      <c r="L30" s="42">
        <f>SUM(L$26:L$29)</f>
        <v>26195.4</v>
      </c>
      <c r="M30" s="43"/>
      <c r="N30" s="150"/>
      <c r="O30" s="145"/>
    </row>
    <row r="31" spans="1:15" ht="10.5" customHeight="1" x14ac:dyDescent="0.3">
      <c r="A31" s="25" t="s">
        <v>62</v>
      </c>
      <c r="B31" s="26" t="s">
        <v>89</v>
      </c>
      <c r="C31" s="27"/>
      <c r="D31" s="28"/>
      <c r="E31" s="28">
        <v>1152</v>
      </c>
      <c r="F31" s="28">
        <v>1164</v>
      </c>
      <c r="G31" s="28">
        <v>432</v>
      </c>
      <c r="H31" s="28">
        <v>192</v>
      </c>
      <c r="I31" s="28"/>
      <c r="J31" s="28">
        <f>SUM($C$31:$I$31)</f>
        <v>2940</v>
      </c>
      <c r="K31" s="29">
        <v>2.4500000000000002</v>
      </c>
      <c r="L31" s="30">
        <v>7203</v>
      </c>
      <c r="M31" s="29">
        <v>8</v>
      </c>
      <c r="N31" s="148" t="s">
        <v>97</v>
      </c>
      <c r="O31" s="145"/>
    </row>
    <row r="32" spans="1:15" ht="10.5" customHeight="1" x14ac:dyDescent="0.3">
      <c r="A32" s="60" t="s">
        <v>63</v>
      </c>
      <c r="B32" s="31" t="s">
        <v>90</v>
      </c>
      <c r="C32" s="32"/>
      <c r="D32" s="33"/>
      <c r="E32" s="33">
        <v>10128</v>
      </c>
      <c r="F32" s="33">
        <v>10200</v>
      </c>
      <c r="G32" s="33">
        <v>3348</v>
      </c>
      <c r="H32" s="33">
        <v>2124</v>
      </c>
      <c r="I32" s="33"/>
      <c r="J32" s="33">
        <f>SUM($C$32:$I$32)</f>
        <v>25800</v>
      </c>
      <c r="K32" s="34">
        <v>2.4500000000000002</v>
      </c>
      <c r="L32" s="35">
        <v>63210</v>
      </c>
      <c r="M32" s="34">
        <v>8</v>
      </c>
      <c r="N32" s="149"/>
      <c r="O32" s="145"/>
    </row>
    <row r="33" spans="1:15" ht="10.5" customHeight="1" x14ac:dyDescent="0.3">
      <c r="A33" s="60" t="s">
        <v>112</v>
      </c>
      <c r="B33" s="31" t="s">
        <v>91</v>
      </c>
      <c r="C33" s="32"/>
      <c r="D33" s="33"/>
      <c r="E33" s="33">
        <v>1512</v>
      </c>
      <c r="F33" s="33">
        <v>1524</v>
      </c>
      <c r="G33" s="33">
        <v>504</v>
      </c>
      <c r="H33" s="33">
        <v>312</v>
      </c>
      <c r="I33" s="33"/>
      <c r="J33" s="33">
        <f>SUM($C$33:$I$33)</f>
        <v>3852</v>
      </c>
      <c r="K33" s="34">
        <v>2.4500000000000002</v>
      </c>
      <c r="L33" s="35">
        <v>9437.4</v>
      </c>
      <c r="M33" s="34">
        <v>8</v>
      </c>
      <c r="N33" s="149"/>
      <c r="O33" s="145"/>
    </row>
    <row r="34" spans="1:15" ht="10.5" customHeight="1" thickBot="1" x14ac:dyDescent="0.35">
      <c r="A34" s="60" t="s">
        <v>61</v>
      </c>
      <c r="B34" s="31" t="s">
        <v>93</v>
      </c>
      <c r="C34" s="32"/>
      <c r="D34" s="33"/>
      <c r="E34" s="33">
        <v>1632</v>
      </c>
      <c r="F34" s="33">
        <v>1644</v>
      </c>
      <c r="G34" s="33">
        <v>684</v>
      </c>
      <c r="H34" s="33">
        <v>336</v>
      </c>
      <c r="I34" s="33"/>
      <c r="J34" s="33">
        <f>SUM($C$34:$I$34)</f>
        <v>4296</v>
      </c>
      <c r="K34" s="34">
        <v>2.4500000000000002</v>
      </c>
      <c r="L34" s="35">
        <v>10525.2</v>
      </c>
      <c r="M34" s="34">
        <v>8</v>
      </c>
      <c r="N34" s="149"/>
      <c r="O34" s="145"/>
    </row>
    <row r="35" spans="1:15" ht="10.5" customHeight="1" thickBot="1" x14ac:dyDescent="0.35">
      <c r="A35" s="61"/>
      <c r="B35" s="38" t="s">
        <v>55</v>
      </c>
      <c r="C35" s="39">
        <f>$C$31+$C$32+$C$33+$C$34</f>
        <v>0</v>
      </c>
      <c r="D35" s="40">
        <f>$D$31+$D$32+$D$33+$D$34</f>
        <v>0</v>
      </c>
      <c r="E35" s="40">
        <f>$E$31+$E$32+$E$33+$E$34</f>
        <v>14424</v>
      </c>
      <c r="F35" s="40">
        <f>$F$31+$F$32+$F$33+$F$34</f>
        <v>14532</v>
      </c>
      <c r="G35" s="40">
        <f>$G$31+$G$32+$G$33+$G$34</f>
        <v>4968</v>
      </c>
      <c r="H35" s="40">
        <f>$H$31+$H$32+$H$33+$H$34</f>
        <v>2964</v>
      </c>
      <c r="I35" s="40">
        <f>$I$31+$I$32+$I$33+$I$34</f>
        <v>0</v>
      </c>
      <c r="J35" s="40">
        <f>SUM($C$35:$I$35)</f>
        <v>36888</v>
      </c>
      <c r="K35" s="41"/>
      <c r="L35" s="42">
        <f>SUM(L$31:L$34)</f>
        <v>90375.599999999991</v>
      </c>
      <c r="M35" s="43"/>
      <c r="N35" s="150"/>
      <c r="O35" s="145"/>
    </row>
    <row r="36" spans="1:15" ht="10.5" customHeight="1" x14ac:dyDescent="0.3">
      <c r="A36" s="25" t="s">
        <v>64</v>
      </c>
      <c r="B36" s="26" t="s">
        <v>89</v>
      </c>
      <c r="C36" s="27"/>
      <c r="D36" s="28"/>
      <c r="E36" s="28">
        <v>3084</v>
      </c>
      <c r="F36" s="28">
        <v>3108</v>
      </c>
      <c r="G36" s="28">
        <v>1140</v>
      </c>
      <c r="H36" s="28">
        <v>504</v>
      </c>
      <c r="I36" s="28"/>
      <c r="J36" s="28">
        <f>SUM($C$36:$I$36)</f>
        <v>7836</v>
      </c>
      <c r="K36" s="29">
        <v>2.4500000000000002</v>
      </c>
      <c r="L36" s="30">
        <v>19198.2</v>
      </c>
      <c r="M36" s="29">
        <v>8</v>
      </c>
      <c r="N36" s="148" t="s">
        <v>97</v>
      </c>
      <c r="O36" s="145"/>
    </row>
    <row r="37" spans="1:15" ht="10.5" customHeight="1" x14ac:dyDescent="0.3">
      <c r="A37" s="60" t="s">
        <v>65</v>
      </c>
      <c r="B37" s="31" t="s">
        <v>90</v>
      </c>
      <c r="C37" s="32"/>
      <c r="D37" s="33"/>
      <c r="E37" s="33">
        <v>2580</v>
      </c>
      <c r="F37" s="33">
        <v>2604</v>
      </c>
      <c r="G37" s="33">
        <v>852</v>
      </c>
      <c r="H37" s="33">
        <v>540</v>
      </c>
      <c r="I37" s="33"/>
      <c r="J37" s="33">
        <f>SUM($C$37:$I$37)</f>
        <v>6576</v>
      </c>
      <c r="K37" s="34">
        <v>2.4500000000000002</v>
      </c>
      <c r="L37" s="35">
        <v>16111.2</v>
      </c>
      <c r="M37" s="34">
        <v>8</v>
      </c>
      <c r="N37" s="149"/>
      <c r="O37" s="145"/>
    </row>
    <row r="38" spans="1:15" ht="10.5" customHeight="1" x14ac:dyDescent="0.3">
      <c r="A38" s="60" t="s">
        <v>113</v>
      </c>
      <c r="B38" s="31" t="s">
        <v>91</v>
      </c>
      <c r="C38" s="32"/>
      <c r="D38" s="33"/>
      <c r="E38" s="33">
        <v>4908</v>
      </c>
      <c r="F38" s="33">
        <v>4944</v>
      </c>
      <c r="G38" s="33">
        <v>1644</v>
      </c>
      <c r="H38" s="33">
        <v>1032</v>
      </c>
      <c r="I38" s="33"/>
      <c r="J38" s="33">
        <f>SUM($C$38:$I$38)</f>
        <v>12528</v>
      </c>
      <c r="K38" s="34">
        <v>2.4500000000000002</v>
      </c>
      <c r="L38" s="35">
        <v>30693.599999999999</v>
      </c>
      <c r="M38" s="34">
        <v>8</v>
      </c>
      <c r="N38" s="149"/>
      <c r="O38" s="145"/>
    </row>
    <row r="39" spans="1:15" ht="10.5" customHeight="1" thickBot="1" x14ac:dyDescent="0.35">
      <c r="A39" s="60" t="s">
        <v>61</v>
      </c>
      <c r="B39" s="31" t="s">
        <v>93</v>
      </c>
      <c r="C39" s="32"/>
      <c r="D39" s="33"/>
      <c r="E39" s="33">
        <v>3264</v>
      </c>
      <c r="F39" s="33">
        <v>3288</v>
      </c>
      <c r="G39" s="33">
        <v>1368</v>
      </c>
      <c r="H39" s="33">
        <v>660</v>
      </c>
      <c r="I39" s="33"/>
      <c r="J39" s="33">
        <f>SUM($C$39:$I$39)</f>
        <v>8580</v>
      </c>
      <c r="K39" s="34">
        <v>2.4500000000000002</v>
      </c>
      <c r="L39" s="35">
        <v>21021</v>
      </c>
      <c r="M39" s="34">
        <v>8</v>
      </c>
      <c r="N39" s="149"/>
      <c r="O39" s="145"/>
    </row>
    <row r="40" spans="1:15" ht="10.5" customHeight="1" thickBot="1" x14ac:dyDescent="0.35">
      <c r="A40" s="61"/>
      <c r="B40" s="38" t="s">
        <v>55</v>
      </c>
      <c r="C40" s="39">
        <f>$C$36+$C$37+$C$38+$C$39</f>
        <v>0</v>
      </c>
      <c r="D40" s="40">
        <f>$D$36+$D$37+$D$38+$D$39</f>
        <v>0</v>
      </c>
      <c r="E40" s="40">
        <f>$E$36+$E$37+$E$38+$E$39</f>
        <v>13836</v>
      </c>
      <c r="F40" s="40">
        <f>$F$36+$F$37+$F$38+$F$39</f>
        <v>13944</v>
      </c>
      <c r="G40" s="40">
        <f>$G$36+$G$37+$G$38+$G$39</f>
        <v>5004</v>
      </c>
      <c r="H40" s="40">
        <f>$H$36+$H$37+$H$38+$H$39</f>
        <v>2736</v>
      </c>
      <c r="I40" s="40">
        <f>$I$36+$I$37+$I$38+$I$39</f>
        <v>0</v>
      </c>
      <c r="J40" s="40">
        <f>SUM($C$40:$I$40)</f>
        <v>35520</v>
      </c>
      <c r="K40" s="41"/>
      <c r="L40" s="42">
        <f>SUM(L$36:L$39)</f>
        <v>87024</v>
      </c>
      <c r="M40" s="43"/>
      <c r="N40" s="150"/>
      <c r="O40" s="145"/>
    </row>
    <row r="41" spans="1:15" ht="10.5" customHeight="1" x14ac:dyDescent="0.3">
      <c r="A41" s="25" t="s">
        <v>66</v>
      </c>
      <c r="B41" s="26" t="s">
        <v>89</v>
      </c>
      <c r="C41" s="27"/>
      <c r="D41" s="28"/>
      <c r="E41" s="28">
        <v>1932</v>
      </c>
      <c r="F41" s="28">
        <v>1944</v>
      </c>
      <c r="G41" s="28">
        <v>720</v>
      </c>
      <c r="H41" s="28">
        <v>312</v>
      </c>
      <c r="I41" s="28"/>
      <c r="J41" s="28">
        <f>SUM($C$41:$I$41)</f>
        <v>4908</v>
      </c>
      <c r="K41" s="29">
        <v>2.4500000000000002</v>
      </c>
      <c r="L41" s="30">
        <v>12024.6</v>
      </c>
      <c r="M41" s="29">
        <v>8</v>
      </c>
      <c r="N41" s="148" t="s">
        <v>97</v>
      </c>
      <c r="O41" s="145" t="s">
        <v>114</v>
      </c>
    </row>
    <row r="42" spans="1:15" ht="10.5" customHeight="1" x14ac:dyDescent="0.3">
      <c r="A42" s="60" t="s">
        <v>67</v>
      </c>
      <c r="B42" s="31" t="s">
        <v>90</v>
      </c>
      <c r="C42" s="32"/>
      <c r="D42" s="33"/>
      <c r="E42" s="33">
        <v>1728</v>
      </c>
      <c r="F42" s="33">
        <v>1740</v>
      </c>
      <c r="G42" s="33">
        <v>576</v>
      </c>
      <c r="H42" s="33">
        <v>360</v>
      </c>
      <c r="I42" s="33"/>
      <c r="J42" s="33">
        <f>SUM($C$42:$I$42)</f>
        <v>4404</v>
      </c>
      <c r="K42" s="34">
        <v>2.4500000000000002</v>
      </c>
      <c r="L42" s="35">
        <v>10789.8</v>
      </c>
      <c r="M42" s="34">
        <v>8</v>
      </c>
      <c r="N42" s="149"/>
      <c r="O42" s="145"/>
    </row>
    <row r="43" spans="1:15" ht="10.5" customHeight="1" x14ac:dyDescent="0.3">
      <c r="A43" s="60" t="s">
        <v>115</v>
      </c>
      <c r="B43" s="31" t="s">
        <v>91</v>
      </c>
      <c r="C43" s="32"/>
      <c r="D43" s="33"/>
      <c r="E43" s="33">
        <v>3396</v>
      </c>
      <c r="F43" s="33">
        <v>3420</v>
      </c>
      <c r="G43" s="33">
        <v>1140</v>
      </c>
      <c r="H43" s="33">
        <v>708</v>
      </c>
      <c r="I43" s="33"/>
      <c r="J43" s="33">
        <f>SUM($C$43:$I$43)</f>
        <v>8664</v>
      </c>
      <c r="K43" s="34">
        <v>2.4500000000000002</v>
      </c>
      <c r="L43" s="35">
        <v>21226.799999999999</v>
      </c>
      <c r="M43" s="34">
        <v>8</v>
      </c>
      <c r="N43" s="149"/>
      <c r="O43" s="145"/>
    </row>
    <row r="44" spans="1:15" ht="10.5" customHeight="1" thickBot="1" x14ac:dyDescent="0.35">
      <c r="A44" s="60" t="s">
        <v>61</v>
      </c>
      <c r="B44" s="31" t="s">
        <v>93</v>
      </c>
      <c r="C44" s="32"/>
      <c r="D44" s="33"/>
      <c r="E44" s="33">
        <v>2040</v>
      </c>
      <c r="F44" s="33">
        <v>2052</v>
      </c>
      <c r="G44" s="33">
        <v>852</v>
      </c>
      <c r="H44" s="33">
        <v>408</v>
      </c>
      <c r="I44" s="33"/>
      <c r="J44" s="33">
        <f>SUM($C$44:$I$44)</f>
        <v>5352</v>
      </c>
      <c r="K44" s="34">
        <v>2.4500000000000002</v>
      </c>
      <c r="L44" s="35">
        <v>13112.4</v>
      </c>
      <c r="M44" s="34">
        <v>8</v>
      </c>
      <c r="N44" s="149"/>
      <c r="O44" s="145"/>
    </row>
    <row r="45" spans="1:15" ht="10.5" customHeight="1" thickBot="1" x14ac:dyDescent="0.35">
      <c r="A45" s="61"/>
      <c r="B45" s="38" t="s">
        <v>55</v>
      </c>
      <c r="C45" s="39">
        <f>$C$41+$C$42+$C$43+$C$44</f>
        <v>0</v>
      </c>
      <c r="D45" s="40">
        <f>$D$41+$D$42+$D$43+$D$44</f>
        <v>0</v>
      </c>
      <c r="E45" s="40">
        <f>$E$41+$E$42+$E$43+$E$44</f>
        <v>9096</v>
      </c>
      <c r="F45" s="40">
        <f>$F$41+$F$42+$F$43+$F$44</f>
        <v>9156</v>
      </c>
      <c r="G45" s="40">
        <f>$G$41+$G$42+$G$43+$G$44</f>
        <v>3288</v>
      </c>
      <c r="H45" s="40">
        <f>$H$41+$H$42+$H$43+$H$44</f>
        <v>1788</v>
      </c>
      <c r="I45" s="40">
        <f>$I$41+$I$42+$I$43+$I$44</f>
        <v>0</v>
      </c>
      <c r="J45" s="40">
        <f>SUM($C$45:$I$45)</f>
        <v>23328</v>
      </c>
      <c r="K45" s="41"/>
      <c r="L45" s="42">
        <f>SUM(L$41:L$44)</f>
        <v>57153.599999999999</v>
      </c>
      <c r="M45" s="43"/>
      <c r="N45" s="150"/>
      <c r="O45" s="145"/>
    </row>
    <row r="46" spans="1:15" ht="10.5" customHeight="1" x14ac:dyDescent="0.3">
      <c r="A46" s="25" t="s">
        <v>68</v>
      </c>
      <c r="B46" s="26" t="s">
        <v>89</v>
      </c>
      <c r="C46" s="27"/>
      <c r="D46" s="28"/>
      <c r="E46" s="28">
        <v>1536</v>
      </c>
      <c r="F46" s="28">
        <v>1548</v>
      </c>
      <c r="G46" s="28">
        <v>576</v>
      </c>
      <c r="H46" s="28">
        <v>252</v>
      </c>
      <c r="I46" s="28"/>
      <c r="J46" s="28">
        <f>SUM($C$46:$I$46)</f>
        <v>3912</v>
      </c>
      <c r="K46" s="29">
        <v>2.4500000000000002</v>
      </c>
      <c r="L46" s="30">
        <v>9584.4</v>
      </c>
      <c r="M46" s="29">
        <v>8</v>
      </c>
      <c r="N46" s="148" t="s">
        <v>97</v>
      </c>
      <c r="O46" s="145"/>
    </row>
    <row r="47" spans="1:15" ht="10.5" customHeight="1" x14ac:dyDescent="0.3">
      <c r="A47" s="60" t="s">
        <v>69</v>
      </c>
      <c r="B47" s="31" t="s">
        <v>90</v>
      </c>
      <c r="C47" s="32"/>
      <c r="D47" s="33"/>
      <c r="E47" s="33">
        <v>1296</v>
      </c>
      <c r="F47" s="33">
        <v>1296</v>
      </c>
      <c r="G47" s="33">
        <v>432</v>
      </c>
      <c r="H47" s="33">
        <v>276</v>
      </c>
      <c r="I47" s="33"/>
      <c r="J47" s="33">
        <f>SUM($C$47:$I$47)</f>
        <v>3300</v>
      </c>
      <c r="K47" s="34">
        <v>2.4500000000000002</v>
      </c>
      <c r="L47" s="35">
        <v>8085</v>
      </c>
      <c r="M47" s="34">
        <v>8</v>
      </c>
      <c r="N47" s="149"/>
      <c r="O47" s="145"/>
    </row>
    <row r="48" spans="1:15" ht="10.5" customHeight="1" x14ac:dyDescent="0.3">
      <c r="A48" s="60" t="s">
        <v>116</v>
      </c>
      <c r="B48" s="31" t="s">
        <v>91</v>
      </c>
      <c r="C48" s="32"/>
      <c r="D48" s="33"/>
      <c r="E48" s="33">
        <v>3024</v>
      </c>
      <c r="F48" s="33">
        <v>3036</v>
      </c>
      <c r="G48" s="33">
        <v>1008</v>
      </c>
      <c r="H48" s="33">
        <v>636</v>
      </c>
      <c r="I48" s="33"/>
      <c r="J48" s="33">
        <f>SUM($C$48:$I$48)</f>
        <v>7704</v>
      </c>
      <c r="K48" s="34">
        <v>2.4500000000000002</v>
      </c>
      <c r="L48" s="35">
        <v>18874.8</v>
      </c>
      <c r="M48" s="34">
        <v>8</v>
      </c>
      <c r="N48" s="149"/>
      <c r="O48" s="145"/>
    </row>
    <row r="49" spans="1:15" ht="10.5" customHeight="1" thickBot="1" x14ac:dyDescent="0.35">
      <c r="A49" s="60" t="s">
        <v>61</v>
      </c>
      <c r="B49" s="31" t="s">
        <v>93</v>
      </c>
      <c r="C49" s="32"/>
      <c r="D49" s="33"/>
      <c r="E49" s="33">
        <v>1632</v>
      </c>
      <c r="F49" s="33">
        <v>1644</v>
      </c>
      <c r="G49" s="33">
        <v>684</v>
      </c>
      <c r="H49" s="33">
        <v>336</v>
      </c>
      <c r="I49" s="33"/>
      <c r="J49" s="33">
        <f>SUM($C$49:$I$49)</f>
        <v>4296</v>
      </c>
      <c r="K49" s="34">
        <v>2.4500000000000002</v>
      </c>
      <c r="L49" s="35">
        <v>10525.2</v>
      </c>
      <c r="M49" s="34">
        <v>8</v>
      </c>
      <c r="N49" s="149"/>
      <c r="O49" s="145"/>
    </row>
    <row r="50" spans="1:15" ht="10.5" customHeight="1" thickBot="1" x14ac:dyDescent="0.35">
      <c r="A50" s="61"/>
      <c r="B50" s="38" t="s">
        <v>55</v>
      </c>
      <c r="C50" s="39">
        <f>$C$46+$C$47+$C$48+$C$49</f>
        <v>0</v>
      </c>
      <c r="D50" s="40">
        <f>$D$46+$D$47+$D$48+$D$49</f>
        <v>0</v>
      </c>
      <c r="E50" s="40">
        <f>$E$46+$E$47+$E$48+$E$49</f>
        <v>7488</v>
      </c>
      <c r="F50" s="40">
        <f>$F$46+$F$47+$F$48+$F$49</f>
        <v>7524</v>
      </c>
      <c r="G50" s="40">
        <f>$G$46+$G$47+$G$48+$G$49</f>
        <v>2700</v>
      </c>
      <c r="H50" s="40">
        <f>$H$46+$H$47+$H$48+$H$49</f>
        <v>1500</v>
      </c>
      <c r="I50" s="40">
        <f>$I$46+$I$47+$I$48+$I$49</f>
        <v>0</v>
      </c>
      <c r="J50" s="40">
        <f>SUM($C$50:$I$50)</f>
        <v>19212</v>
      </c>
      <c r="K50" s="41"/>
      <c r="L50" s="42">
        <f>SUM(L$46:L$49)</f>
        <v>47069.399999999994</v>
      </c>
      <c r="M50" s="43"/>
      <c r="N50" s="150"/>
      <c r="O50" s="145"/>
    </row>
    <row r="51" spans="1:15" ht="10.5" customHeight="1" x14ac:dyDescent="0.3">
      <c r="A51" s="25" t="s">
        <v>70</v>
      </c>
      <c r="B51" s="26" t="s">
        <v>89</v>
      </c>
      <c r="C51" s="27"/>
      <c r="D51" s="28"/>
      <c r="E51" s="28">
        <v>1152</v>
      </c>
      <c r="F51" s="28">
        <v>1164</v>
      </c>
      <c r="G51" s="28">
        <v>432</v>
      </c>
      <c r="H51" s="28">
        <v>192</v>
      </c>
      <c r="I51" s="28"/>
      <c r="J51" s="28">
        <f>SUM($C$51:$I$51)</f>
        <v>2940</v>
      </c>
      <c r="K51" s="29">
        <v>2.4500000000000002</v>
      </c>
      <c r="L51" s="30">
        <v>7203</v>
      </c>
      <c r="M51" s="29">
        <v>8</v>
      </c>
      <c r="N51" s="148" t="s">
        <v>97</v>
      </c>
      <c r="O51" s="145"/>
    </row>
    <row r="52" spans="1:15" ht="10.5" customHeight="1" x14ac:dyDescent="0.3">
      <c r="A52" s="60" t="s">
        <v>71</v>
      </c>
      <c r="B52" s="31" t="s">
        <v>90</v>
      </c>
      <c r="C52" s="32"/>
      <c r="D52" s="33"/>
      <c r="E52" s="33">
        <v>1080</v>
      </c>
      <c r="F52" s="33">
        <v>1080</v>
      </c>
      <c r="G52" s="33">
        <v>360</v>
      </c>
      <c r="H52" s="33">
        <v>228</v>
      </c>
      <c r="I52" s="33"/>
      <c r="J52" s="33">
        <f>SUM($C$52:$I$52)</f>
        <v>2748</v>
      </c>
      <c r="K52" s="34">
        <v>2.4500000000000002</v>
      </c>
      <c r="L52" s="35">
        <v>6732.6</v>
      </c>
      <c r="M52" s="34">
        <v>8</v>
      </c>
      <c r="N52" s="149"/>
      <c r="O52" s="145"/>
    </row>
    <row r="53" spans="1:15" ht="10.5" customHeight="1" x14ac:dyDescent="0.3">
      <c r="A53" s="60" t="s">
        <v>117</v>
      </c>
      <c r="B53" s="31" t="s">
        <v>91</v>
      </c>
      <c r="C53" s="32"/>
      <c r="D53" s="33"/>
      <c r="E53" s="33">
        <v>2628</v>
      </c>
      <c r="F53" s="33">
        <v>2652</v>
      </c>
      <c r="G53" s="33">
        <v>876</v>
      </c>
      <c r="H53" s="33">
        <v>552</v>
      </c>
      <c r="I53" s="33"/>
      <c r="J53" s="33">
        <f>SUM($C$53:$I$53)</f>
        <v>6708</v>
      </c>
      <c r="K53" s="34">
        <v>2.4500000000000002</v>
      </c>
      <c r="L53" s="35">
        <v>16434.599999999999</v>
      </c>
      <c r="M53" s="34">
        <v>8</v>
      </c>
      <c r="N53" s="149"/>
      <c r="O53" s="145"/>
    </row>
    <row r="54" spans="1:15" ht="10.5" customHeight="1" thickBot="1" x14ac:dyDescent="0.35">
      <c r="A54" s="60" t="s">
        <v>61</v>
      </c>
      <c r="B54" s="31" t="s">
        <v>93</v>
      </c>
      <c r="C54" s="32"/>
      <c r="D54" s="33"/>
      <c r="E54" s="33">
        <v>1224</v>
      </c>
      <c r="F54" s="33">
        <v>1236</v>
      </c>
      <c r="G54" s="33">
        <v>516</v>
      </c>
      <c r="H54" s="33">
        <v>252</v>
      </c>
      <c r="I54" s="33"/>
      <c r="J54" s="33">
        <f>SUM($C$54:$I$54)</f>
        <v>3228</v>
      </c>
      <c r="K54" s="34">
        <v>2.4500000000000002</v>
      </c>
      <c r="L54" s="35">
        <v>7908.6</v>
      </c>
      <c r="M54" s="34">
        <v>8</v>
      </c>
      <c r="N54" s="149"/>
      <c r="O54" s="145"/>
    </row>
    <row r="55" spans="1:15" ht="10.5" customHeight="1" thickBot="1" x14ac:dyDescent="0.35">
      <c r="A55" s="61"/>
      <c r="B55" s="38" t="s">
        <v>55</v>
      </c>
      <c r="C55" s="39">
        <f>$C$51+$C$52+$C$53+$C$54</f>
        <v>0</v>
      </c>
      <c r="D55" s="40">
        <f>$D$51+$D$52+$D$53+$D$54</f>
        <v>0</v>
      </c>
      <c r="E55" s="40">
        <f>$E$51+$E$52+$E$53+$E$54</f>
        <v>6084</v>
      </c>
      <c r="F55" s="40">
        <f>$F$51+$F$52+$F$53+$F$54</f>
        <v>6132</v>
      </c>
      <c r="G55" s="40">
        <f>$G$51+$G$52+$G$53+$G$54</f>
        <v>2184</v>
      </c>
      <c r="H55" s="40">
        <f>$H$51+$H$52+$H$53+$H$54</f>
        <v>1224</v>
      </c>
      <c r="I55" s="40">
        <f>$I$51+$I$52+$I$53+$I$54</f>
        <v>0</v>
      </c>
      <c r="J55" s="40">
        <f>SUM($C$55:$I$55)</f>
        <v>15624</v>
      </c>
      <c r="K55" s="41"/>
      <c r="L55" s="42">
        <f>SUM(L$51:L$54)</f>
        <v>38278.799999999996</v>
      </c>
      <c r="M55" s="43"/>
      <c r="N55" s="150"/>
      <c r="O55" s="145"/>
    </row>
    <row r="56" spans="1:15" ht="10.5" customHeight="1" x14ac:dyDescent="0.3">
      <c r="A56" s="25" t="s">
        <v>72</v>
      </c>
      <c r="B56" s="26" t="s">
        <v>89</v>
      </c>
      <c r="C56" s="27"/>
      <c r="D56" s="28"/>
      <c r="E56" s="28">
        <v>1008</v>
      </c>
      <c r="F56" s="28">
        <v>1008</v>
      </c>
      <c r="G56" s="28">
        <v>372</v>
      </c>
      <c r="H56" s="28">
        <v>168</v>
      </c>
      <c r="I56" s="28"/>
      <c r="J56" s="28">
        <f>SUM($C$56:$I$56)</f>
        <v>2556</v>
      </c>
      <c r="K56" s="29">
        <v>2.4500000000000002</v>
      </c>
      <c r="L56" s="30">
        <v>6262.2</v>
      </c>
      <c r="M56" s="29">
        <v>8</v>
      </c>
      <c r="N56" s="148" t="s">
        <v>97</v>
      </c>
      <c r="O56" s="145"/>
    </row>
    <row r="57" spans="1:15" ht="10.5" customHeight="1" x14ac:dyDescent="0.3">
      <c r="A57" s="60" t="s">
        <v>73</v>
      </c>
      <c r="B57" s="31" t="s">
        <v>90</v>
      </c>
      <c r="C57" s="32"/>
      <c r="D57" s="33"/>
      <c r="E57" s="33">
        <v>1080</v>
      </c>
      <c r="F57" s="33">
        <v>1080</v>
      </c>
      <c r="G57" s="33">
        <v>360</v>
      </c>
      <c r="H57" s="33">
        <v>228</v>
      </c>
      <c r="I57" s="33"/>
      <c r="J57" s="33">
        <f>SUM($C$57:$I$57)</f>
        <v>2748</v>
      </c>
      <c r="K57" s="34">
        <v>2.4500000000000002</v>
      </c>
      <c r="L57" s="35">
        <v>6732.6</v>
      </c>
      <c r="M57" s="34">
        <v>8</v>
      </c>
      <c r="N57" s="149"/>
      <c r="O57" s="145"/>
    </row>
    <row r="58" spans="1:15" ht="10.5" customHeight="1" x14ac:dyDescent="0.3">
      <c r="A58" s="60" t="s">
        <v>118</v>
      </c>
      <c r="B58" s="31" t="s">
        <v>91</v>
      </c>
      <c r="C58" s="32"/>
      <c r="D58" s="33"/>
      <c r="E58" s="33">
        <v>1512</v>
      </c>
      <c r="F58" s="33">
        <v>1524</v>
      </c>
      <c r="G58" s="33">
        <v>504</v>
      </c>
      <c r="H58" s="33">
        <v>312</v>
      </c>
      <c r="I58" s="33"/>
      <c r="J58" s="33">
        <f>SUM($C$58:$I$58)</f>
        <v>3852</v>
      </c>
      <c r="K58" s="34">
        <v>2.4500000000000002</v>
      </c>
      <c r="L58" s="35">
        <v>9437.4</v>
      </c>
      <c r="M58" s="34">
        <v>8</v>
      </c>
      <c r="N58" s="149"/>
      <c r="O58" s="145"/>
    </row>
    <row r="59" spans="1:15" ht="10.5" customHeight="1" thickBot="1" x14ac:dyDescent="0.35">
      <c r="A59" s="60" t="s">
        <v>61</v>
      </c>
      <c r="B59" s="31" t="s">
        <v>93</v>
      </c>
      <c r="C59" s="32"/>
      <c r="D59" s="33"/>
      <c r="E59" s="33">
        <v>1224</v>
      </c>
      <c r="F59" s="33">
        <v>1236</v>
      </c>
      <c r="G59" s="33">
        <v>516</v>
      </c>
      <c r="H59" s="33">
        <v>252</v>
      </c>
      <c r="I59" s="33"/>
      <c r="J59" s="33">
        <f>SUM($C$59:$I$59)</f>
        <v>3228</v>
      </c>
      <c r="K59" s="34">
        <v>2.4500000000000002</v>
      </c>
      <c r="L59" s="35">
        <v>7908.6</v>
      </c>
      <c r="M59" s="34">
        <v>8</v>
      </c>
      <c r="N59" s="149"/>
      <c r="O59" s="145"/>
    </row>
    <row r="60" spans="1:15" ht="10.5" customHeight="1" thickBot="1" x14ac:dyDescent="0.35">
      <c r="A60" s="61"/>
      <c r="B60" s="38" t="s">
        <v>55</v>
      </c>
      <c r="C60" s="39">
        <f>$C$56+$C$57+$C$58+$C$59</f>
        <v>0</v>
      </c>
      <c r="D60" s="40">
        <f>$D$56+$D$57+$D$58+$D$59</f>
        <v>0</v>
      </c>
      <c r="E60" s="40">
        <f>$E$56+$E$57+$E$58+$E$59</f>
        <v>4824</v>
      </c>
      <c r="F60" s="40">
        <f>$F$56+$F$57+$F$58+$F$59</f>
        <v>4848</v>
      </c>
      <c r="G60" s="40">
        <f>$G$56+$G$57+$G$58+$G$59</f>
        <v>1752</v>
      </c>
      <c r="H60" s="40">
        <f>$H$56+$H$57+$H$58+$H$59</f>
        <v>960</v>
      </c>
      <c r="I60" s="40">
        <f>$I$56+$I$57+$I$58+$I$59</f>
        <v>0</v>
      </c>
      <c r="J60" s="40">
        <f>SUM($C$60:$I$60)</f>
        <v>12384</v>
      </c>
      <c r="K60" s="41"/>
      <c r="L60" s="42">
        <f>SUM(L$56:L$59)</f>
        <v>30340.799999999996</v>
      </c>
      <c r="M60" s="43"/>
      <c r="N60" s="150"/>
      <c r="O60" s="145"/>
    </row>
    <row r="61" spans="1:15" ht="10.5" customHeight="1" x14ac:dyDescent="0.3">
      <c r="A61" s="25" t="s">
        <v>74</v>
      </c>
      <c r="B61" s="26" t="s">
        <v>89</v>
      </c>
      <c r="C61" s="27"/>
      <c r="D61" s="28"/>
      <c r="E61" s="28">
        <v>768</v>
      </c>
      <c r="F61" s="28">
        <v>780</v>
      </c>
      <c r="G61" s="28">
        <v>288</v>
      </c>
      <c r="H61" s="28">
        <v>132</v>
      </c>
      <c r="I61" s="28"/>
      <c r="J61" s="28">
        <f>SUM($C$61:$I$61)</f>
        <v>1968</v>
      </c>
      <c r="K61" s="29">
        <v>2.4500000000000002</v>
      </c>
      <c r="L61" s="30">
        <v>4821.6000000000004</v>
      </c>
      <c r="M61" s="29">
        <v>8</v>
      </c>
      <c r="N61" s="148" t="s">
        <v>97</v>
      </c>
      <c r="O61" s="145"/>
    </row>
    <row r="62" spans="1:15" ht="10.5" customHeight="1" x14ac:dyDescent="0.3">
      <c r="A62" s="60" t="s">
        <v>75</v>
      </c>
      <c r="B62" s="31" t="s">
        <v>90</v>
      </c>
      <c r="C62" s="32"/>
      <c r="D62" s="33"/>
      <c r="E62" s="33">
        <v>648</v>
      </c>
      <c r="F62" s="33">
        <v>648</v>
      </c>
      <c r="G62" s="33">
        <v>216</v>
      </c>
      <c r="H62" s="33">
        <v>132</v>
      </c>
      <c r="I62" s="33"/>
      <c r="J62" s="33">
        <f>SUM($C$62:$I$62)</f>
        <v>1644</v>
      </c>
      <c r="K62" s="34">
        <v>2.4500000000000002</v>
      </c>
      <c r="L62" s="35">
        <v>4027.8</v>
      </c>
      <c r="M62" s="34">
        <v>8</v>
      </c>
      <c r="N62" s="149"/>
      <c r="O62" s="145"/>
    </row>
    <row r="63" spans="1:15" ht="10.5" customHeight="1" x14ac:dyDescent="0.3">
      <c r="A63" s="60" t="s">
        <v>119</v>
      </c>
      <c r="B63" s="31" t="s">
        <v>91</v>
      </c>
      <c r="C63" s="32"/>
      <c r="D63" s="33"/>
      <c r="E63" s="33">
        <v>1128</v>
      </c>
      <c r="F63" s="33">
        <v>1140</v>
      </c>
      <c r="G63" s="33">
        <v>372</v>
      </c>
      <c r="H63" s="33">
        <v>240</v>
      </c>
      <c r="I63" s="33"/>
      <c r="J63" s="33">
        <f>SUM($C$63:$I$63)</f>
        <v>2880</v>
      </c>
      <c r="K63" s="34">
        <v>2.4500000000000002</v>
      </c>
      <c r="L63" s="35">
        <v>7056</v>
      </c>
      <c r="M63" s="34">
        <v>8</v>
      </c>
      <c r="N63" s="149"/>
      <c r="O63" s="145"/>
    </row>
    <row r="64" spans="1:15" ht="10.5" customHeight="1" thickBot="1" x14ac:dyDescent="0.35">
      <c r="A64" s="60" t="s">
        <v>61</v>
      </c>
      <c r="B64" s="31" t="s">
        <v>93</v>
      </c>
      <c r="C64" s="32"/>
      <c r="D64" s="33"/>
      <c r="E64" s="33">
        <v>816</v>
      </c>
      <c r="F64" s="33">
        <v>828</v>
      </c>
      <c r="G64" s="33">
        <v>336</v>
      </c>
      <c r="H64" s="33">
        <v>168</v>
      </c>
      <c r="I64" s="33"/>
      <c r="J64" s="33">
        <f>SUM($C$64:$I$64)</f>
        <v>2148</v>
      </c>
      <c r="K64" s="34">
        <v>2.4500000000000002</v>
      </c>
      <c r="L64" s="35">
        <v>5262.6</v>
      </c>
      <c r="M64" s="34">
        <v>8</v>
      </c>
      <c r="N64" s="149"/>
      <c r="O64" s="145"/>
    </row>
    <row r="65" spans="1:15" ht="10.5" customHeight="1" thickBot="1" x14ac:dyDescent="0.35">
      <c r="A65" s="61"/>
      <c r="B65" s="38" t="s">
        <v>55</v>
      </c>
      <c r="C65" s="39">
        <f>$C$61+$C$62+$C$63+$C$64</f>
        <v>0</v>
      </c>
      <c r="D65" s="40">
        <f>$D$61+$D$62+$D$63+$D$64</f>
        <v>0</v>
      </c>
      <c r="E65" s="40">
        <f>$E$61+$E$62+$E$63+$E$64</f>
        <v>3360</v>
      </c>
      <c r="F65" s="40">
        <f>$F$61+$F$62+$F$63+$F$64</f>
        <v>3396</v>
      </c>
      <c r="G65" s="40">
        <f>$G$61+$G$62+$G$63+$G$64</f>
        <v>1212</v>
      </c>
      <c r="H65" s="40">
        <f>$H$61+$H$62+$H$63+$H$64</f>
        <v>672</v>
      </c>
      <c r="I65" s="40">
        <f>$I$61+$I$62+$I$63+$I$64</f>
        <v>0</v>
      </c>
      <c r="J65" s="40">
        <f>SUM($C$65:$I$65)</f>
        <v>8640</v>
      </c>
      <c r="K65" s="41"/>
      <c r="L65" s="42">
        <f>SUM(L$61:L$64)</f>
        <v>21168</v>
      </c>
      <c r="M65" s="43"/>
      <c r="N65" s="150"/>
      <c r="O65" s="145"/>
    </row>
    <row r="66" spans="1:15" ht="10.5" customHeight="1" x14ac:dyDescent="0.3">
      <c r="A66" s="25" t="s">
        <v>76</v>
      </c>
      <c r="B66" s="26" t="s">
        <v>90</v>
      </c>
      <c r="C66" s="27"/>
      <c r="D66" s="28"/>
      <c r="E66" s="28">
        <v>432</v>
      </c>
      <c r="F66" s="28">
        <v>432</v>
      </c>
      <c r="G66" s="28">
        <v>144</v>
      </c>
      <c r="H66" s="28">
        <v>84</v>
      </c>
      <c r="I66" s="28"/>
      <c r="J66" s="28">
        <f>SUM($C$66:$I$66)</f>
        <v>1092</v>
      </c>
      <c r="K66" s="29">
        <v>2.4500000000000002</v>
      </c>
      <c r="L66" s="30">
        <v>2675.4</v>
      </c>
      <c r="M66" s="29">
        <v>8</v>
      </c>
      <c r="N66" s="148" t="s">
        <v>97</v>
      </c>
      <c r="O66" s="145"/>
    </row>
    <row r="67" spans="1:15" ht="10.5" customHeight="1" x14ac:dyDescent="0.3">
      <c r="A67" s="60" t="s">
        <v>77</v>
      </c>
      <c r="B67" s="31" t="s">
        <v>91</v>
      </c>
      <c r="C67" s="32"/>
      <c r="D67" s="33"/>
      <c r="E67" s="33">
        <v>756</v>
      </c>
      <c r="F67" s="33">
        <v>756</v>
      </c>
      <c r="G67" s="33">
        <v>252</v>
      </c>
      <c r="H67" s="33">
        <v>156</v>
      </c>
      <c r="I67" s="33"/>
      <c r="J67" s="33">
        <f>SUM($C$67:$I$67)</f>
        <v>1920</v>
      </c>
      <c r="K67" s="34">
        <v>2.4500000000000002</v>
      </c>
      <c r="L67" s="35">
        <v>4704</v>
      </c>
      <c r="M67" s="34">
        <v>8</v>
      </c>
      <c r="N67" s="149"/>
      <c r="O67" s="145"/>
    </row>
    <row r="68" spans="1:15" ht="10.5" customHeight="1" x14ac:dyDescent="0.3">
      <c r="A68" s="60" t="s">
        <v>120</v>
      </c>
      <c r="B68" s="31" t="s">
        <v>93</v>
      </c>
      <c r="C68" s="32"/>
      <c r="D68" s="33"/>
      <c r="E68" s="33">
        <v>816</v>
      </c>
      <c r="F68" s="33">
        <v>828</v>
      </c>
      <c r="G68" s="33">
        <v>336</v>
      </c>
      <c r="H68" s="33">
        <v>168</v>
      </c>
      <c r="I68" s="33"/>
      <c r="J68" s="33">
        <f>SUM($C$68:$I$68)</f>
        <v>2148</v>
      </c>
      <c r="K68" s="34">
        <v>2.4500000000000002</v>
      </c>
      <c r="L68" s="35">
        <v>5262.6</v>
      </c>
      <c r="M68" s="34">
        <v>8</v>
      </c>
      <c r="N68" s="149"/>
      <c r="O68" s="145"/>
    </row>
    <row r="69" spans="1:15" ht="10.5" customHeight="1" thickBot="1" x14ac:dyDescent="0.35">
      <c r="A69" s="60" t="s">
        <v>61</v>
      </c>
      <c r="B69" s="31"/>
      <c r="C69" s="32"/>
      <c r="D69" s="33"/>
      <c r="E69" s="33"/>
      <c r="F69" s="33"/>
      <c r="G69" s="33"/>
      <c r="H69" s="33"/>
      <c r="I69" s="33"/>
      <c r="J69" s="33">
        <f>SUM($C$69:$I$69)</f>
        <v>0</v>
      </c>
      <c r="K69" s="37"/>
      <c r="L69" s="35"/>
      <c r="M69" s="34"/>
      <c r="N69" s="149"/>
      <c r="O69" s="145"/>
    </row>
    <row r="70" spans="1:15" ht="10.5" customHeight="1" thickBot="1" x14ac:dyDescent="0.35">
      <c r="A70" s="61"/>
      <c r="B70" s="38" t="s">
        <v>55</v>
      </c>
      <c r="C70" s="39">
        <f>$C$66+$C$67+$C$68+$C$69</f>
        <v>0</v>
      </c>
      <c r="D70" s="40">
        <f>$D$66+$D$67+$D$68+$D$69</f>
        <v>0</v>
      </c>
      <c r="E70" s="40">
        <f>$E$66+$E$67+$E$68+$E$69</f>
        <v>2004</v>
      </c>
      <c r="F70" s="40">
        <f>$F$66+$F$67+$F$68+$F$69</f>
        <v>2016</v>
      </c>
      <c r="G70" s="40">
        <f>$G$66+$G$67+$G$68+$G$69</f>
        <v>732</v>
      </c>
      <c r="H70" s="40">
        <f>$H$66+$H$67+$H$68+$H$69</f>
        <v>408</v>
      </c>
      <c r="I70" s="40">
        <f>$I$66+$I$67+$I$68+$I$69</f>
        <v>0</v>
      </c>
      <c r="J70" s="40">
        <f>SUM($C$70:$I$70)</f>
        <v>5160</v>
      </c>
      <c r="K70" s="41"/>
      <c r="L70" s="42">
        <f>SUM(L$66:L$69)</f>
        <v>12642</v>
      </c>
      <c r="M70" s="43"/>
      <c r="N70" s="150"/>
      <c r="O70" s="145"/>
    </row>
    <row r="71" spans="1:15" ht="10.5" customHeight="1" x14ac:dyDescent="0.3">
      <c r="A71" s="25" t="s">
        <v>78</v>
      </c>
      <c r="B71" s="26" t="s">
        <v>90</v>
      </c>
      <c r="C71" s="27"/>
      <c r="D71" s="28"/>
      <c r="E71" s="28">
        <v>432</v>
      </c>
      <c r="F71" s="28">
        <v>432</v>
      </c>
      <c r="G71" s="28">
        <v>144</v>
      </c>
      <c r="H71" s="28">
        <v>84</v>
      </c>
      <c r="I71" s="28"/>
      <c r="J71" s="28">
        <f>SUM($C$71:$I$71)</f>
        <v>1092</v>
      </c>
      <c r="K71" s="29">
        <v>2.4500000000000002</v>
      </c>
      <c r="L71" s="30">
        <v>2675.4</v>
      </c>
      <c r="M71" s="29">
        <v>8</v>
      </c>
      <c r="N71" s="148" t="s">
        <v>97</v>
      </c>
      <c r="O71" s="145"/>
    </row>
    <row r="72" spans="1:15" ht="10.5" customHeight="1" x14ac:dyDescent="0.3">
      <c r="A72" s="60" t="s">
        <v>79</v>
      </c>
      <c r="B72" s="31" t="s">
        <v>91</v>
      </c>
      <c r="C72" s="32"/>
      <c r="D72" s="33"/>
      <c r="E72" s="33">
        <v>756</v>
      </c>
      <c r="F72" s="33">
        <v>756</v>
      </c>
      <c r="G72" s="33">
        <v>252</v>
      </c>
      <c r="H72" s="33">
        <v>156</v>
      </c>
      <c r="I72" s="33"/>
      <c r="J72" s="33">
        <f>SUM($C$72:$I$72)</f>
        <v>1920</v>
      </c>
      <c r="K72" s="34">
        <v>2.4500000000000002</v>
      </c>
      <c r="L72" s="35">
        <v>4704</v>
      </c>
      <c r="M72" s="34">
        <v>8</v>
      </c>
      <c r="N72" s="149"/>
      <c r="O72" s="145"/>
    </row>
    <row r="73" spans="1:15" ht="10.5" customHeight="1" x14ac:dyDescent="0.3">
      <c r="A73" s="60" t="s">
        <v>121</v>
      </c>
      <c r="B73" s="31" t="s">
        <v>93</v>
      </c>
      <c r="C73" s="32"/>
      <c r="D73" s="33"/>
      <c r="E73" s="33">
        <v>816</v>
      </c>
      <c r="F73" s="33">
        <v>828</v>
      </c>
      <c r="G73" s="33">
        <v>336</v>
      </c>
      <c r="H73" s="33">
        <v>168</v>
      </c>
      <c r="I73" s="33"/>
      <c r="J73" s="33">
        <f>SUM($C$73:$I$73)</f>
        <v>2148</v>
      </c>
      <c r="K73" s="34">
        <v>2.4500000000000002</v>
      </c>
      <c r="L73" s="35">
        <v>5262.6</v>
      </c>
      <c r="M73" s="34">
        <v>8</v>
      </c>
      <c r="N73" s="149"/>
      <c r="O73" s="145"/>
    </row>
    <row r="74" spans="1:15" ht="10.5" customHeight="1" thickBot="1" x14ac:dyDescent="0.35">
      <c r="A74" s="60" t="s">
        <v>61</v>
      </c>
      <c r="B74" s="31"/>
      <c r="C74" s="32"/>
      <c r="D74" s="33"/>
      <c r="E74" s="33"/>
      <c r="F74" s="33"/>
      <c r="G74" s="33"/>
      <c r="H74" s="33"/>
      <c r="I74" s="33"/>
      <c r="J74" s="33">
        <f>SUM($C$74:$I$74)</f>
        <v>0</v>
      </c>
      <c r="K74" s="37"/>
      <c r="L74" s="35"/>
      <c r="M74" s="34"/>
      <c r="N74" s="149"/>
      <c r="O74" s="145"/>
    </row>
    <row r="75" spans="1:15" ht="10.5" customHeight="1" thickBot="1" x14ac:dyDescent="0.35">
      <c r="A75" s="61"/>
      <c r="B75" s="38" t="s">
        <v>55</v>
      </c>
      <c r="C75" s="39">
        <f>$C$71+$C$72+$C$73+$C$74</f>
        <v>0</v>
      </c>
      <c r="D75" s="40">
        <f>$D$71+$D$72+$D$73+$D$74</f>
        <v>0</v>
      </c>
      <c r="E75" s="40">
        <f>$E$71+$E$72+$E$73+$E$74</f>
        <v>2004</v>
      </c>
      <c r="F75" s="40">
        <f>$F$71+$F$72+$F$73+$F$74</f>
        <v>2016</v>
      </c>
      <c r="G75" s="40">
        <f>$G$71+$G$72+$G$73+$G$74</f>
        <v>732</v>
      </c>
      <c r="H75" s="40">
        <f>$H$71+$H$72+$H$73+$H$74</f>
        <v>408</v>
      </c>
      <c r="I75" s="40">
        <f>$I$71+$I$72+$I$73+$I$74</f>
        <v>0</v>
      </c>
      <c r="J75" s="40">
        <f>SUM($C$75:$I$75)</f>
        <v>5160</v>
      </c>
      <c r="K75" s="41"/>
      <c r="L75" s="42">
        <f>SUM(L$71:L$74)</f>
        <v>12642</v>
      </c>
      <c r="M75" s="43"/>
      <c r="N75" s="150"/>
      <c r="O75" s="145"/>
    </row>
    <row r="76" spans="1:15" ht="10.5" customHeight="1" x14ac:dyDescent="0.3">
      <c r="A76" s="25" t="s">
        <v>80</v>
      </c>
      <c r="B76" s="26" t="s">
        <v>90</v>
      </c>
      <c r="C76" s="27"/>
      <c r="D76" s="28"/>
      <c r="E76" s="28">
        <v>432</v>
      </c>
      <c r="F76" s="28">
        <v>432</v>
      </c>
      <c r="G76" s="28">
        <v>144</v>
      </c>
      <c r="H76" s="28">
        <v>84</v>
      </c>
      <c r="I76" s="28"/>
      <c r="J76" s="28">
        <f>SUM($C$76:$I$76)</f>
        <v>1092</v>
      </c>
      <c r="K76" s="29">
        <v>2.4500000000000002</v>
      </c>
      <c r="L76" s="30">
        <v>2675.4</v>
      </c>
      <c r="M76" s="29">
        <v>8</v>
      </c>
      <c r="N76" s="148" t="s">
        <v>97</v>
      </c>
      <c r="O76" s="145"/>
    </row>
    <row r="77" spans="1:15" ht="10.5" customHeight="1" x14ac:dyDescent="0.3">
      <c r="A77" s="60" t="s">
        <v>81</v>
      </c>
      <c r="B77" s="31" t="s">
        <v>91</v>
      </c>
      <c r="C77" s="32"/>
      <c r="D77" s="33"/>
      <c r="E77" s="33">
        <v>756</v>
      </c>
      <c r="F77" s="33">
        <v>756</v>
      </c>
      <c r="G77" s="33">
        <v>252</v>
      </c>
      <c r="H77" s="33">
        <v>156</v>
      </c>
      <c r="I77" s="33"/>
      <c r="J77" s="33">
        <f>SUM($C$77:$I$77)</f>
        <v>1920</v>
      </c>
      <c r="K77" s="34">
        <v>2.4500000000000002</v>
      </c>
      <c r="L77" s="35">
        <v>4704</v>
      </c>
      <c r="M77" s="34">
        <v>8</v>
      </c>
      <c r="N77" s="149"/>
      <c r="O77" s="145"/>
    </row>
    <row r="78" spans="1:15" ht="10.5" customHeight="1" x14ac:dyDescent="0.3">
      <c r="A78" s="60" t="s">
        <v>122</v>
      </c>
      <c r="B78" s="31" t="s">
        <v>93</v>
      </c>
      <c r="C78" s="32"/>
      <c r="D78" s="33"/>
      <c r="E78" s="33">
        <v>816</v>
      </c>
      <c r="F78" s="33">
        <v>828</v>
      </c>
      <c r="G78" s="33">
        <v>336</v>
      </c>
      <c r="H78" s="33">
        <v>168</v>
      </c>
      <c r="I78" s="33"/>
      <c r="J78" s="33">
        <f>SUM($C$78:$I$78)</f>
        <v>2148</v>
      </c>
      <c r="K78" s="34">
        <v>2.4500000000000002</v>
      </c>
      <c r="L78" s="35">
        <v>5262.6</v>
      </c>
      <c r="M78" s="34">
        <v>8</v>
      </c>
      <c r="N78" s="149"/>
      <c r="O78" s="145"/>
    </row>
    <row r="79" spans="1:15" ht="10.5" customHeight="1" thickBot="1" x14ac:dyDescent="0.35">
      <c r="A79" s="60" t="s">
        <v>61</v>
      </c>
      <c r="B79" s="31"/>
      <c r="C79" s="32"/>
      <c r="D79" s="33"/>
      <c r="E79" s="33"/>
      <c r="F79" s="33"/>
      <c r="G79" s="33"/>
      <c r="H79" s="33"/>
      <c r="I79" s="33"/>
      <c r="J79" s="33">
        <f>SUM($C$79:$I$79)</f>
        <v>0</v>
      </c>
      <c r="K79" s="37"/>
      <c r="L79" s="35"/>
      <c r="M79" s="34"/>
      <c r="N79" s="149"/>
      <c r="O79" s="145"/>
    </row>
    <row r="80" spans="1:15" ht="10.5" customHeight="1" thickBot="1" x14ac:dyDescent="0.35">
      <c r="A80" s="61"/>
      <c r="B80" s="38" t="s">
        <v>55</v>
      </c>
      <c r="C80" s="39">
        <f>$C$76+$C$77+$C$78+$C$79</f>
        <v>0</v>
      </c>
      <c r="D80" s="40">
        <f>$D$76+$D$77+$D$78+$D$79</f>
        <v>0</v>
      </c>
      <c r="E80" s="40">
        <f>$E$76+$E$77+$E$78+$E$79</f>
        <v>2004</v>
      </c>
      <c r="F80" s="40">
        <f>$F$76+$F$77+$F$78+$F$79</f>
        <v>2016</v>
      </c>
      <c r="G80" s="40">
        <f>$G$76+$G$77+$G$78+$G$79</f>
        <v>732</v>
      </c>
      <c r="H80" s="40">
        <f>$H$76+$H$77+$H$78+$H$79</f>
        <v>408</v>
      </c>
      <c r="I80" s="40">
        <f>$I$76+$I$77+$I$78+$I$79</f>
        <v>0</v>
      </c>
      <c r="J80" s="40">
        <f>SUM($C$80:$I$80)</f>
        <v>5160</v>
      </c>
      <c r="K80" s="41"/>
      <c r="L80" s="42">
        <f>SUM(L$76:L$79)</f>
        <v>12642</v>
      </c>
      <c r="M80" s="43"/>
      <c r="N80" s="150"/>
      <c r="O80" s="145"/>
    </row>
    <row r="81" spans="1:15" ht="10.5" customHeight="1" x14ac:dyDescent="0.3">
      <c r="A81" s="25" t="s">
        <v>82</v>
      </c>
      <c r="B81" s="26" t="s">
        <v>90</v>
      </c>
      <c r="C81" s="27"/>
      <c r="D81" s="28"/>
      <c r="E81" s="28">
        <v>432</v>
      </c>
      <c r="F81" s="28">
        <v>432</v>
      </c>
      <c r="G81" s="28">
        <v>144</v>
      </c>
      <c r="H81" s="28">
        <v>84</v>
      </c>
      <c r="I81" s="28"/>
      <c r="J81" s="28">
        <f>SUM($C$81:$I$81)</f>
        <v>1092</v>
      </c>
      <c r="K81" s="29">
        <v>2.4500000000000002</v>
      </c>
      <c r="L81" s="30">
        <v>2675.4</v>
      </c>
      <c r="M81" s="29">
        <v>8</v>
      </c>
      <c r="N81" s="148" t="s">
        <v>97</v>
      </c>
      <c r="O81" s="145"/>
    </row>
    <row r="82" spans="1:15" ht="10.5" customHeight="1" x14ac:dyDescent="0.3">
      <c r="A82" s="60" t="s">
        <v>83</v>
      </c>
      <c r="B82" s="31" t="s">
        <v>91</v>
      </c>
      <c r="C82" s="32"/>
      <c r="D82" s="33"/>
      <c r="E82" s="33">
        <v>756</v>
      </c>
      <c r="F82" s="33">
        <v>756</v>
      </c>
      <c r="G82" s="33">
        <v>252</v>
      </c>
      <c r="H82" s="33">
        <v>156</v>
      </c>
      <c r="I82" s="33"/>
      <c r="J82" s="33">
        <f>SUM($C$82:$I$82)</f>
        <v>1920</v>
      </c>
      <c r="K82" s="34">
        <v>2.4500000000000002</v>
      </c>
      <c r="L82" s="35">
        <v>4704</v>
      </c>
      <c r="M82" s="34">
        <v>8</v>
      </c>
      <c r="N82" s="149"/>
      <c r="O82" s="145"/>
    </row>
    <row r="83" spans="1:15" ht="10.5" customHeight="1" x14ac:dyDescent="0.3">
      <c r="A83" s="60" t="s">
        <v>123</v>
      </c>
      <c r="B83" s="31" t="s">
        <v>93</v>
      </c>
      <c r="C83" s="32"/>
      <c r="D83" s="33"/>
      <c r="E83" s="33">
        <v>816</v>
      </c>
      <c r="F83" s="33">
        <v>828</v>
      </c>
      <c r="G83" s="33">
        <v>336</v>
      </c>
      <c r="H83" s="33">
        <v>168</v>
      </c>
      <c r="I83" s="33"/>
      <c r="J83" s="33">
        <f>SUM($C$83:$I$83)</f>
        <v>2148</v>
      </c>
      <c r="K83" s="34">
        <v>2.4500000000000002</v>
      </c>
      <c r="L83" s="35">
        <v>5262.6</v>
      </c>
      <c r="M83" s="34">
        <v>8</v>
      </c>
      <c r="N83" s="149"/>
      <c r="O83" s="145"/>
    </row>
    <row r="84" spans="1:15" ht="10.5" customHeight="1" thickBot="1" x14ac:dyDescent="0.35">
      <c r="A84" s="60" t="s">
        <v>61</v>
      </c>
      <c r="B84" s="31"/>
      <c r="C84" s="32"/>
      <c r="D84" s="33"/>
      <c r="E84" s="33"/>
      <c r="F84" s="33"/>
      <c r="G84" s="33"/>
      <c r="H84" s="33"/>
      <c r="I84" s="33"/>
      <c r="J84" s="33">
        <f>SUM($C$84:$I$84)</f>
        <v>0</v>
      </c>
      <c r="K84" s="37"/>
      <c r="L84" s="35"/>
      <c r="M84" s="34"/>
      <c r="N84" s="149"/>
      <c r="O84" s="145"/>
    </row>
    <row r="85" spans="1:15" ht="10.5" customHeight="1" thickBot="1" x14ac:dyDescent="0.35">
      <c r="A85" s="61"/>
      <c r="B85" s="38" t="s">
        <v>55</v>
      </c>
      <c r="C85" s="39">
        <f>$C$81+$C$82+$C$83+$C$84</f>
        <v>0</v>
      </c>
      <c r="D85" s="40">
        <f>$D$81+$D$82+$D$83+$D$84</f>
        <v>0</v>
      </c>
      <c r="E85" s="40">
        <f>$E$81+$E$82+$E$83+$E$84</f>
        <v>2004</v>
      </c>
      <c r="F85" s="40">
        <f>$F$81+$F$82+$F$83+$F$84</f>
        <v>2016</v>
      </c>
      <c r="G85" s="40">
        <f>$G$81+$G$82+$G$83+$G$84</f>
        <v>732</v>
      </c>
      <c r="H85" s="40">
        <f>$H$81+$H$82+$H$83+$H$84</f>
        <v>408</v>
      </c>
      <c r="I85" s="40">
        <f>$I$81+$I$82+$I$83+$I$84</f>
        <v>0</v>
      </c>
      <c r="J85" s="40">
        <f>SUM($C$85:$I$85)</f>
        <v>5160</v>
      </c>
      <c r="K85" s="41"/>
      <c r="L85" s="42">
        <f>SUM(L$81:L$84)</f>
        <v>12642</v>
      </c>
      <c r="M85" s="43"/>
      <c r="N85" s="150"/>
      <c r="O85" s="145"/>
    </row>
    <row r="86" spans="1:15" ht="10.5" customHeight="1" thickBot="1" x14ac:dyDescent="0.35">
      <c r="A86" s="45" t="s">
        <v>99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</row>
    <row r="87" spans="1:15" ht="10.5" customHeight="1" thickBot="1" x14ac:dyDescent="0.35">
      <c r="A87" s="62" t="s">
        <v>84</v>
      </c>
      <c r="B87" s="46" t="s">
        <v>41</v>
      </c>
      <c r="C87" s="46" t="s">
        <v>46</v>
      </c>
      <c r="D87" s="47" t="s">
        <v>47</v>
      </c>
      <c r="E87" s="47" t="s">
        <v>48</v>
      </c>
      <c r="F87" s="47" t="s">
        <v>49</v>
      </c>
      <c r="G87" s="47" t="s">
        <v>50</v>
      </c>
      <c r="H87" s="47" t="s">
        <v>51</v>
      </c>
      <c r="I87" s="47"/>
      <c r="J87" s="47" t="s">
        <v>30</v>
      </c>
      <c r="K87" s="47" t="s">
        <v>43</v>
      </c>
      <c r="L87" s="46" t="s">
        <v>44</v>
      </c>
      <c r="M87" s="46" t="s">
        <v>45</v>
      </c>
      <c r="N87" s="46" t="s">
        <v>28</v>
      </c>
    </row>
    <row r="88" spans="1:15" ht="10.5" customHeight="1" x14ac:dyDescent="0.3">
      <c r="A88" s="151"/>
      <c r="B88" s="26" t="s">
        <v>89</v>
      </c>
      <c r="C88" s="27">
        <v>240</v>
      </c>
      <c r="D88" s="28">
        <v>2580</v>
      </c>
      <c r="E88" s="28">
        <v>17282</v>
      </c>
      <c r="F88" s="28">
        <v>17390</v>
      </c>
      <c r="G88" s="28">
        <v>6961</v>
      </c>
      <c r="H88" s="28">
        <v>4129</v>
      </c>
      <c r="I88" s="28"/>
      <c r="J88" s="28">
        <f>SUM($C$88:$I$88)</f>
        <v>48582</v>
      </c>
      <c r="K88" s="29">
        <v>2.4500000000000002</v>
      </c>
      <c r="L88" s="30">
        <v>119025.9</v>
      </c>
      <c r="M88" s="29"/>
      <c r="N88" s="48"/>
    </row>
    <row r="89" spans="1:15" ht="10.5" customHeight="1" x14ac:dyDescent="0.3">
      <c r="A89" s="152"/>
      <c r="B89" s="31" t="s">
        <v>90</v>
      </c>
      <c r="C89" s="32">
        <v>372</v>
      </c>
      <c r="D89" s="33">
        <v>3960</v>
      </c>
      <c r="E89" s="33">
        <v>26631</v>
      </c>
      <c r="F89" s="33">
        <v>26739</v>
      </c>
      <c r="G89" s="33">
        <v>10694</v>
      </c>
      <c r="H89" s="33">
        <v>6325</v>
      </c>
      <c r="I89" s="33"/>
      <c r="J89" s="33">
        <f>SUM($C$89:$I$89)</f>
        <v>74721</v>
      </c>
      <c r="K89" s="34">
        <v>2.4500000000000002</v>
      </c>
      <c r="L89" s="35">
        <v>183066.45</v>
      </c>
      <c r="M89" s="34"/>
      <c r="N89" s="49"/>
    </row>
    <row r="90" spans="1:15" ht="10.5" customHeight="1" x14ac:dyDescent="0.3">
      <c r="A90" s="152"/>
      <c r="B90" s="31" t="s">
        <v>91</v>
      </c>
      <c r="C90" s="32">
        <v>396</v>
      </c>
      <c r="D90" s="33">
        <v>4188</v>
      </c>
      <c r="E90" s="33">
        <v>28107</v>
      </c>
      <c r="F90" s="33">
        <v>28263</v>
      </c>
      <c r="G90" s="33">
        <v>11282</v>
      </c>
      <c r="H90" s="33">
        <v>6697</v>
      </c>
      <c r="I90" s="33"/>
      <c r="J90" s="33">
        <f>SUM($C$90:$I$90)</f>
        <v>78933</v>
      </c>
      <c r="K90" s="34">
        <v>2.4500000000000002</v>
      </c>
      <c r="L90" s="35">
        <v>193385.85</v>
      </c>
      <c r="M90" s="34"/>
      <c r="N90" s="49"/>
    </row>
    <row r="91" spans="1:15" ht="10.5" customHeight="1" x14ac:dyDescent="0.3">
      <c r="A91" s="152"/>
      <c r="B91" s="31" t="s">
        <v>93</v>
      </c>
      <c r="C91" s="32">
        <v>312</v>
      </c>
      <c r="D91" s="33">
        <v>3312</v>
      </c>
      <c r="E91" s="33">
        <v>22203</v>
      </c>
      <c r="F91" s="33">
        <v>22359</v>
      </c>
      <c r="G91" s="33">
        <v>8905</v>
      </c>
      <c r="H91" s="33">
        <v>5329</v>
      </c>
      <c r="I91" s="33"/>
      <c r="J91" s="33">
        <f>SUM($C$91:$I$91)</f>
        <v>62420</v>
      </c>
      <c r="K91" s="34">
        <v>2.4500000000000002</v>
      </c>
      <c r="L91" s="35">
        <v>152929</v>
      </c>
      <c r="M91" s="34"/>
      <c r="N91" s="49"/>
    </row>
    <row r="92" spans="1:15" ht="10.5" customHeight="1" thickBot="1" x14ac:dyDescent="0.35">
      <c r="A92" s="152"/>
      <c r="B92" s="31" t="s">
        <v>92</v>
      </c>
      <c r="C92" s="32">
        <v>48</v>
      </c>
      <c r="D92" s="33">
        <v>120</v>
      </c>
      <c r="E92" s="33">
        <v>780</v>
      </c>
      <c r="F92" s="33">
        <v>780</v>
      </c>
      <c r="G92" s="33">
        <v>300</v>
      </c>
      <c r="H92" s="33">
        <v>204</v>
      </c>
      <c r="I92" s="33"/>
      <c r="J92" s="33">
        <f>SUM($C$92:$I$92)</f>
        <v>2232</v>
      </c>
      <c r="K92" s="34">
        <v>2.4500000000000002</v>
      </c>
      <c r="L92" s="35">
        <v>5468.4</v>
      </c>
      <c r="M92" s="34"/>
      <c r="N92" s="49"/>
    </row>
    <row r="93" spans="1:15" ht="10.5" customHeight="1" thickBot="1" x14ac:dyDescent="0.35">
      <c r="A93" s="153"/>
      <c r="B93" s="38" t="s">
        <v>55</v>
      </c>
      <c r="C93" s="39">
        <f>$C$88+$C$89+$C$90+$C$91+$C$92</f>
        <v>1368</v>
      </c>
      <c r="D93" s="40">
        <f>$D$88+$D$89+$D$90+$D$91+$D$92</f>
        <v>14160</v>
      </c>
      <c r="E93" s="40">
        <f>$E$88+$E$89+$E$90+$E$91+$E$92</f>
        <v>95003</v>
      </c>
      <c r="F93" s="40">
        <f>$F$88+$F$89+$F$90+$F$91+$F$92</f>
        <v>95531</v>
      </c>
      <c r="G93" s="40">
        <f>$G$88+$G$89+$G$90+$G$91+$G$92</f>
        <v>38142</v>
      </c>
      <c r="H93" s="40">
        <f>$H$88+$H$89+$H$90+$H$91+$H$92</f>
        <v>22684</v>
      </c>
      <c r="I93" s="40">
        <f>$I$88+$I$89+$I$90+$I$91+$I$92</f>
        <v>0</v>
      </c>
      <c r="J93" s="40">
        <f>SUM($C$93:$I$93)</f>
        <v>266888</v>
      </c>
      <c r="K93" s="43">
        <f>$L$93/$J$93</f>
        <v>2.4499999999999997</v>
      </c>
      <c r="L93" s="42">
        <f>$L$88+$L$89+$L$90+$L$91+$L$92</f>
        <v>653875.6</v>
      </c>
      <c r="M93" s="43"/>
      <c r="N93" s="50"/>
    </row>
    <row r="94" spans="1:15" ht="10.5" customHeight="1" thickBot="1" x14ac:dyDescent="0.35">
      <c r="A94" s="51"/>
      <c r="B94" s="52" t="s">
        <v>85</v>
      </c>
      <c r="C94" s="53">
        <f>IF($C$93&lt;&gt;0,$C$93/$J$93*100,0)</f>
        <v>0.51257456311261651</v>
      </c>
      <c r="D94" s="54">
        <f>IF($D$93&lt;&gt;0,$D$93/$J$93*100,0)</f>
        <v>5.3055963550253296</v>
      </c>
      <c r="E94" s="54">
        <f>IF($E$93&lt;&gt;0,$E$93/$J$93*100,0)</f>
        <v>35.596579838733852</v>
      </c>
      <c r="F94" s="54">
        <f>IF($F$93&lt;&gt;0,$F$93/$J$93*100,0)</f>
        <v>35.794415635022929</v>
      </c>
      <c r="G94" s="54">
        <f>IF($G$93&lt;&gt;0,$G$93/$J$93*100,0)</f>
        <v>14.291388147837294</v>
      </c>
      <c r="H94" s="54">
        <f>IF($H$93&lt;&gt;0,$H$93/$J$93*100,0)</f>
        <v>8.4994454602679781</v>
      </c>
      <c r="I94" s="54">
        <f>IF($I$93&lt;&gt;0,$I$93/$J$93*100,0)</f>
        <v>0</v>
      </c>
      <c r="J94" s="54">
        <v>100</v>
      </c>
      <c r="K94" s="55"/>
      <c r="L94" s="55"/>
      <c r="M94" s="55"/>
      <c r="N94" s="55"/>
    </row>
  </sheetData>
  <mergeCells count="34">
    <mergeCell ref="A88:A93"/>
    <mergeCell ref="N41:N45"/>
    <mergeCell ref="O41:O85"/>
    <mergeCell ref="N46:N50"/>
    <mergeCell ref="N51:N55"/>
    <mergeCell ref="N56:N60"/>
    <mergeCell ref="N61:N65"/>
    <mergeCell ref="N66:N70"/>
    <mergeCell ref="N71:N75"/>
    <mergeCell ref="N76:N80"/>
    <mergeCell ref="N81:N85"/>
    <mergeCell ref="N10:N13"/>
    <mergeCell ref="O10:O40"/>
    <mergeCell ref="N14:N15"/>
    <mergeCell ref="N16:N20"/>
    <mergeCell ref="N21:N25"/>
    <mergeCell ref="N26:N30"/>
    <mergeCell ref="N31:N35"/>
    <mergeCell ref="N36:N40"/>
    <mergeCell ref="A7:N7"/>
    <mergeCell ref="A8:A9"/>
    <mergeCell ref="B8:B9"/>
    <mergeCell ref="C8:I8"/>
    <mergeCell ref="J8:J9"/>
    <mergeCell ref="K8:K9"/>
    <mergeCell ref="L8:L9"/>
    <mergeCell ref="M8:M9"/>
    <mergeCell ref="N8:N9"/>
    <mergeCell ref="A6:N6"/>
    <mergeCell ref="A1:N1"/>
    <mergeCell ref="A2:N2"/>
    <mergeCell ref="A3:N3"/>
    <mergeCell ref="A4:N4"/>
    <mergeCell ref="A5:N5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B333-2118-4F08-9C7B-4B91121F55A4}">
  <dimension ref="A1:Q12"/>
  <sheetViews>
    <sheetView workbookViewId="0">
      <selection activeCell="I24" sqref="I24"/>
    </sheetView>
  </sheetViews>
  <sheetFormatPr defaultRowHeight="16.5" x14ac:dyDescent="0.3"/>
  <sheetData>
    <row r="1" spans="1:17" x14ac:dyDescent="0.3">
      <c r="A1" s="166" t="s">
        <v>25</v>
      </c>
      <c r="B1" s="159" t="s">
        <v>26</v>
      </c>
      <c r="C1" s="162"/>
      <c r="D1" s="167" t="s">
        <v>87</v>
      </c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7" x14ac:dyDescent="0.3">
      <c r="A2" s="161"/>
      <c r="B2" s="159" t="s">
        <v>27</v>
      </c>
      <c r="C2" s="162"/>
      <c r="D2" s="167" t="s">
        <v>88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</row>
    <row r="3" spans="1:17" x14ac:dyDescent="0.3">
      <c r="A3" s="161"/>
      <c r="B3" s="168" t="s">
        <v>28</v>
      </c>
      <c r="C3" s="162"/>
      <c r="D3" s="169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</row>
    <row r="4" spans="1:17" x14ac:dyDescent="0.3">
      <c r="A4" s="161" t="s">
        <v>29</v>
      </c>
      <c r="B4" s="162"/>
      <c r="C4" s="162"/>
      <c r="D4" s="159" t="s">
        <v>89</v>
      </c>
      <c r="E4" s="159"/>
      <c r="F4" s="159" t="s">
        <v>90</v>
      </c>
      <c r="G4" s="159"/>
      <c r="H4" s="159" t="s">
        <v>91</v>
      </c>
      <c r="I4" s="159"/>
      <c r="J4" s="159" t="s">
        <v>92</v>
      </c>
      <c r="K4" s="159"/>
      <c r="L4" s="159" t="s">
        <v>93</v>
      </c>
      <c r="M4" s="159"/>
      <c r="N4" s="158" t="s">
        <v>30</v>
      </c>
      <c r="O4" s="159"/>
      <c r="P4" s="64"/>
      <c r="Q4" s="64"/>
    </row>
    <row r="5" spans="1:17" x14ac:dyDescent="0.3">
      <c r="A5" s="162"/>
      <c r="B5" s="162"/>
      <c r="C5" s="162"/>
      <c r="D5" s="160">
        <v>0.26900000000000002</v>
      </c>
      <c r="E5" s="160"/>
      <c r="F5" s="160">
        <v>0.26600000000000001</v>
      </c>
      <c r="G5" s="160"/>
      <c r="H5" s="160">
        <v>0.26600000000000001</v>
      </c>
      <c r="I5" s="160"/>
      <c r="J5" s="160">
        <v>0.27500000000000002</v>
      </c>
      <c r="K5" s="160"/>
      <c r="L5" s="160">
        <v>0.26600000000000001</v>
      </c>
      <c r="M5" s="160"/>
      <c r="N5" s="160"/>
      <c r="O5" s="160"/>
      <c r="P5" s="66"/>
      <c r="Q5" s="66"/>
    </row>
    <row r="6" spans="1:17" x14ac:dyDescent="0.3">
      <c r="A6" s="163"/>
      <c r="B6" s="164"/>
      <c r="C6" s="164"/>
      <c r="D6" s="67" t="s">
        <v>31</v>
      </c>
      <c r="E6" s="67" t="s">
        <v>32</v>
      </c>
      <c r="F6" s="67" t="s">
        <v>31</v>
      </c>
      <c r="G6" s="67" t="s">
        <v>32</v>
      </c>
      <c r="H6" s="67" t="s">
        <v>31</v>
      </c>
      <c r="I6" s="67" t="s">
        <v>32</v>
      </c>
      <c r="J6" s="67" t="s">
        <v>31</v>
      </c>
      <c r="K6" s="67" t="s">
        <v>32</v>
      </c>
      <c r="L6" s="67" t="s">
        <v>31</v>
      </c>
      <c r="M6" s="67" t="s">
        <v>32</v>
      </c>
      <c r="N6" s="68" t="s">
        <v>31</v>
      </c>
      <c r="O6" s="68" t="s">
        <v>32</v>
      </c>
      <c r="P6" s="67"/>
      <c r="Q6" s="67"/>
    </row>
    <row r="7" spans="1:17" x14ac:dyDescent="0.3">
      <c r="A7" s="165"/>
      <c r="B7" s="164"/>
      <c r="C7" s="164"/>
      <c r="D7" s="69">
        <v>12957</v>
      </c>
      <c r="E7" s="69">
        <v>48167.286245353156</v>
      </c>
      <c r="F7" s="69">
        <v>19684</v>
      </c>
      <c r="G7" s="69">
        <v>74000</v>
      </c>
      <c r="H7" s="69">
        <v>20794</v>
      </c>
      <c r="I7" s="69">
        <v>78172.932330827069</v>
      </c>
      <c r="J7" s="69">
        <v>627</v>
      </c>
      <c r="K7" s="69">
        <v>2280</v>
      </c>
      <c r="L7" s="69">
        <v>16444</v>
      </c>
      <c r="M7" s="69">
        <v>61819.54887218045</v>
      </c>
      <c r="N7" s="70">
        <v>70506</v>
      </c>
      <c r="O7" s="70">
        <v>264439.76744836068</v>
      </c>
      <c r="P7" s="69"/>
      <c r="Q7" s="69"/>
    </row>
    <row r="8" spans="1:17" x14ac:dyDescent="0.3">
      <c r="A8" s="71" t="s">
        <v>33</v>
      </c>
      <c r="B8" s="71" t="s">
        <v>34</v>
      </c>
      <c r="C8" s="71" t="s">
        <v>35</v>
      </c>
      <c r="D8" s="71" t="s">
        <v>31</v>
      </c>
      <c r="E8" s="71" t="s">
        <v>32</v>
      </c>
      <c r="F8" s="71" t="s">
        <v>31</v>
      </c>
      <c r="G8" s="71" t="s">
        <v>32</v>
      </c>
      <c r="H8" s="71" t="s">
        <v>31</v>
      </c>
      <c r="I8" s="71" t="s">
        <v>32</v>
      </c>
      <c r="J8" s="71" t="s">
        <v>31</v>
      </c>
      <c r="K8" s="71" t="s">
        <v>32</v>
      </c>
      <c r="L8" s="71" t="s">
        <v>31</v>
      </c>
      <c r="M8" s="71" t="s">
        <v>32</v>
      </c>
      <c r="N8" s="71" t="s">
        <v>31</v>
      </c>
      <c r="O8" s="71" t="s">
        <v>32</v>
      </c>
      <c r="P8" s="71"/>
      <c r="Q8" s="71"/>
    </row>
    <row r="9" spans="1:17" x14ac:dyDescent="0.3">
      <c r="A9" s="65"/>
      <c r="B9" s="64"/>
      <c r="C9" s="64"/>
      <c r="D9" s="72"/>
      <c r="E9" s="72">
        <v>0</v>
      </c>
      <c r="F9" s="72"/>
      <c r="G9" s="72">
        <v>0</v>
      </c>
      <c r="H9" s="72"/>
      <c r="I9" s="72">
        <v>0</v>
      </c>
      <c r="J9" s="72"/>
      <c r="K9" s="72">
        <v>0</v>
      </c>
      <c r="L9" s="72"/>
      <c r="M9" s="72">
        <v>0</v>
      </c>
      <c r="N9" s="73">
        <v>0</v>
      </c>
      <c r="O9" s="73">
        <v>0</v>
      </c>
      <c r="P9" s="72"/>
      <c r="Q9" s="72"/>
    </row>
    <row r="10" spans="1:17" x14ac:dyDescent="0.3">
      <c r="A10" s="157" t="s">
        <v>30</v>
      </c>
      <c r="B10" s="157"/>
      <c r="C10" s="157"/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  <c r="P10" s="69"/>
      <c r="Q10" s="69"/>
    </row>
    <row r="11" spans="1:17" x14ac:dyDescent="0.3">
      <c r="A11" s="157" t="s">
        <v>36</v>
      </c>
      <c r="B11" s="157"/>
      <c r="C11" s="157"/>
      <c r="D11" s="74">
        <v>-12957</v>
      </c>
      <c r="E11" s="74">
        <v>-48167.286245353156</v>
      </c>
      <c r="F11" s="74">
        <v>-19684</v>
      </c>
      <c r="G11" s="74">
        <v>-74000</v>
      </c>
      <c r="H11" s="74">
        <v>-20794</v>
      </c>
      <c r="I11" s="74">
        <v>-78172.932330827069</v>
      </c>
      <c r="J11" s="74">
        <v>-627</v>
      </c>
      <c r="K11" s="74">
        <v>-2280</v>
      </c>
      <c r="L11" s="74">
        <v>-16444</v>
      </c>
      <c r="M11" s="74">
        <v>-61819.54887218045</v>
      </c>
      <c r="N11" s="70">
        <v>-70506</v>
      </c>
      <c r="O11" s="70">
        <v>-264439.76744836068</v>
      </c>
      <c r="P11" s="69"/>
      <c r="Q11" s="69"/>
    </row>
    <row r="12" spans="1:17" x14ac:dyDescent="0.3">
      <c r="A12" s="157" t="s">
        <v>37</v>
      </c>
      <c r="B12" s="157"/>
      <c r="C12" s="157"/>
      <c r="D12" s="154">
        <v>0</v>
      </c>
      <c r="E12" s="155"/>
      <c r="F12" s="154">
        <v>0</v>
      </c>
      <c r="G12" s="155"/>
      <c r="H12" s="154">
        <v>0</v>
      </c>
      <c r="I12" s="155"/>
      <c r="J12" s="154">
        <v>0</v>
      </c>
      <c r="K12" s="155"/>
      <c r="L12" s="154">
        <v>0</v>
      </c>
      <c r="M12" s="155"/>
      <c r="N12" s="156">
        <v>0</v>
      </c>
      <c r="O12" s="155"/>
      <c r="P12" s="69"/>
      <c r="Q12" s="69"/>
    </row>
  </sheetData>
  <mergeCells count="28">
    <mergeCell ref="A1:A3"/>
    <mergeCell ref="B1:C1"/>
    <mergeCell ref="D1:Q1"/>
    <mergeCell ref="B2:C2"/>
    <mergeCell ref="D2:Q2"/>
    <mergeCell ref="B3:C3"/>
    <mergeCell ref="D3:Q3"/>
    <mergeCell ref="A4:C7"/>
    <mergeCell ref="D4:E4"/>
    <mergeCell ref="F4:G4"/>
    <mergeCell ref="H4:I4"/>
    <mergeCell ref="J4:K4"/>
    <mergeCell ref="N4:O5"/>
    <mergeCell ref="D5:E5"/>
    <mergeCell ref="F5:G5"/>
    <mergeCell ref="H5:I5"/>
    <mergeCell ref="J5:K5"/>
    <mergeCell ref="L5:M5"/>
    <mergeCell ref="L4:M4"/>
    <mergeCell ref="J12:K12"/>
    <mergeCell ref="L12:M12"/>
    <mergeCell ref="N12:O12"/>
    <mergeCell ref="A10:C10"/>
    <mergeCell ref="A11:C11"/>
    <mergeCell ref="A12:C12"/>
    <mergeCell ref="D12:E12"/>
    <mergeCell ref="F12:G12"/>
    <mergeCell ref="H12:I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PR4Z46-C322</vt:lpstr>
      <vt:lpstr>07.01</vt:lpstr>
      <vt:lpstr>FABRIC</vt:lpstr>
      <vt:lpstr>'PR4Z46-C322'!Print_Area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문수연주임(Claire Mun)</dc:creator>
  <cp:lastModifiedBy>CAD</cp:lastModifiedBy>
  <cp:lastPrinted>2022-01-25T01:38:25Z</cp:lastPrinted>
  <dcterms:created xsi:type="dcterms:W3CDTF">2020-08-25T02:37:28Z</dcterms:created>
  <dcterms:modified xsi:type="dcterms:W3CDTF">2022-01-27T08:09:11Z</dcterms:modified>
</cp:coreProperties>
</file>