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<sst xmlns="http://schemas.openxmlformats.org/spreadsheetml/2006/main" count="251" uniqueCount="241">
  <si>
    <t xml:space="preserve">puntos</t>
  </si>
  <si>
    <t xml:space="preserve">longitude</t>
  </si>
  <si>
    <t xml:space="preserve">latitude</t>
  </si>
  <si>
    <t xml:space="preserve">Medidas (PxAxL)</t>
  </si>
  <si>
    <t xml:space="preserve">Volumen</t>
  </si>
  <si>
    <t xml:space="preserve">Area</t>
  </si>
  <si>
    <t xml:space="preserve">Jardin</t>
  </si>
  <si>
    <t xml:space="preserve">Grupo Dosis</t>
  </si>
  <si>
    <t xml:space="preserve">3</t>
  </si>
  <si>
    <t xml:space="preserve">2.8016573</t>
  </si>
  <si>
    <t xml:space="preserve">41.6768339</t>
  </si>
  <si>
    <t xml:space="preserve">1x25x450</t>
  </si>
  <si>
    <t xml:space="preserve">2.8017689</t>
  </si>
  <si>
    <t xml:space="preserve">41.6770563</t>
  </si>
  <si>
    <t xml:space="preserve">1x12x195</t>
  </si>
  <si>
    <t xml:space="preserve">2.8015258</t>
  </si>
  <si>
    <t xml:space="preserve">41.6770557</t>
  </si>
  <si>
    <t xml:space="preserve">1x12x280</t>
  </si>
  <si>
    <t xml:space="preserve">2.8014937</t>
  </si>
  <si>
    <t xml:space="preserve">41.6769929</t>
  </si>
  <si>
    <t xml:space="preserve">1x22x295</t>
  </si>
  <si>
    <t xml:space="preserve">2.8023019</t>
  </si>
  <si>
    <t xml:space="preserve">41.6775524</t>
  </si>
  <si>
    <t xml:space="preserve">13x31x50</t>
  </si>
  <si>
    <t xml:space="preserve">21</t>
  </si>
  <si>
    <t xml:space="preserve">2.8020751</t>
  </si>
  <si>
    <t xml:space="preserve">41.6776659</t>
  </si>
  <si>
    <t xml:space="preserve">10x135x240</t>
  </si>
  <si>
    <t xml:space="preserve">21.1</t>
  </si>
  <si>
    <t xml:space="preserve">71x58x112</t>
  </si>
  <si>
    <t xml:space="preserve">27</t>
  </si>
  <si>
    <t xml:space="preserve">2.8025768</t>
  </si>
  <si>
    <t xml:space="preserve">41.6770059</t>
  </si>
  <si>
    <t xml:space="preserve">5x50x139</t>
  </si>
  <si>
    <t xml:space="preserve">41.6769377</t>
  </si>
  <si>
    <t xml:space="preserve">1x12x120</t>
  </si>
  <si>
    <t xml:space="preserve">35</t>
  </si>
  <si>
    <t xml:space="preserve">2.8033018</t>
  </si>
  <si>
    <t xml:space="preserve">41.6767871</t>
  </si>
  <si>
    <t xml:space="preserve">22X12X218</t>
  </si>
  <si>
    <t xml:space="preserve">36</t>
  </si>
  <si>
    <t xml:space="preserve">2.8034762</t>
  </si>
  <si>
    <t xml:space="preserve">41.6768706</t>
  </si>
  <si>
    <t xml:space="preserve">14x12x203</t>
  </si>
  <si>
    <t xml:space="preserve">2.8036155</t>
  </si>
  <si>
    <t xml:space="preserve">41.6769058</t>
  </si>
  <si>
    <t xml:space="preserve">11x14x250</t>
  </si>
  <si>
    <t xml:space="preserve">2.8037797</t>
  </si>
  <si>
    <t xml:space="preserve">41.6768897</t>
  </si>
  <si>
    <t xml:space="preserve">11x14x262</t>
  </si>
  <si>
    <t xml:space="preserve">2.8042158</t>
  </si>
  <si>
    <t xml:space="preserve">41.6769077</t>
  </si>
  <si>
    <t xml:space="preserve">1x14x200</t>
  </si>
  <si>
    <t xml:space="preserve">41</t>
  </si>
  <si>
    <t xml:space="preserve">41.6768922</t>
  </si>
  <si>
    <t xml:space="preserve">34x31x61</t>
  </si>
  <si>
    <t xml:space="preserve">43</t>
  </si>
  <si>
    <t xml:space="preserve">2.8041395</t>
  </si>
  <si>
    <t xml:space="preserve">41.6769965</t>
  </si>
  <si>
    <t xml:space="preserve">16x12x325</t>
  </si>
  <si>
    <t xml:space="preserve">44</t>
  </si>
  <si>
    <t xml:space="preserve">2.8040667</t>
  </si>
  <si>
    <t xml:space="preserve">41.6770288</t>
  </si>
  <si>
    <t xml:space="preserve">14x15x213</t>
  </si>
  <si>
    <t xml:space="preserve">2.8039316</t>
  </si>
  <si>
    <t xml:space="preserve">41.6770368</t>
  </si>
  <si>
    <t xml:space="preserve">22x43x40</t>
  </si>
  <si>
    <t xml:space="preserve">48</t>
  </si>
  <si>
    <t xml:space="preserve">2.8039117</t>
  </si>
  <si>
    <t xml:space="preserve">41.6770928</t>
  </si>
  <si>
    <t xml:space="preserve">2x40x57</t>
  </si>
  <si>
    <t xml:space="preserve">50</t>
  </si>
  <si>
    <t xml:space="preserve">2.8036519</t>
  </si>
  <si>
    <t xml:space="preserve">41.6772992</t>
  </si>
  <si>
    <t xml:space="preserve">25x20x325</t>
  </si>
  <si>
    <t xml:space="preserve">2.8035615</t>
  </si>
  <si>
    <t xml:space="preserve">41.677298</t>
  </si>
  <si>
    <t xml:space="preserve">38x36x80</t>
  </si>
  <si>
    <t xml:space="preserve">2.8035875</t>
  </si>
  <si>
    <t xml:space="preserve">41.6773776</t>
  </si>
  <si>
    <t xml:space="preserve">1x20x322</t>
  </si>
  <si>
    <t xml:space="preserve">2.8029864</t>
  </si>
  <si>
    <t xml:space="preserve">41.6771826</t>
  </si>
  <si>
    <t xml:space="preserve">6x14x265</t>
  </si>
  <si>
    <t xml:space="preserve">66</t>
  </si>
  <si>
    <t xml:space="preserve">2.8031424</t>
  </si>
  <si>
    <t xml:space="preserve">41.6771944</t>
  </si>
  <si>
    <t xml:space="preserve">8x12x218</t>
  </si>
  <si>
    <t xml:space="preserve">67</t>
  </si>
  <si>
    <t xml:space="preserve">2.8032275</t>
  </si>
  <si>
    <t xml:space="preserve">41.6771882</t>
  </si>
  <si>
    <t xml:space="preserve">10x13x360</t>
  </si>
  <si>
    <t xml:space="preserve">69</t>
  </si>
  <si>
    <t xml:space="preserve">2.80328</t>
  </si>
  <si>
    <t xml:space="preserve">41.6771658</t>
  </si>
  <si>
    <t xml:space="preserve">9x12x450</t>
  </si>
  <si>
    <t xml:space="preserve">70</t>
  </si>
  <si>
    <t xml:space="preserve">2.8032632</t>
  </si>
  <si>
    <t xml:space="preserve">41.6770976</t>
  </si>
  <si>
    <t xml:space="preserve">10x12x180</t>
  </si>
  <si>
    <t xml:space="preserve">2.8032408</t>
  </si>
  <si>
    <t xml:space="preserve">41.6770467</t>
  </si>
  <si>
    <t xml:space="preserve">8x14x205</t>
  </si>
  <si>
    <t xml:space="preserve">73</t>
  </si>
  <si>
    <t xml:space="preserve">2.8033487</t>
  </si>
  <si>
    <t xml:space="preserve">41.677042</t>
  </si>
  <si>
    <t xml:space="preserve">17x12x195</t>
  </si>
  <si>
    <t xml:space="preserve">2.8034108</t>
  </si>
  <si>
    <t xml:space="preserve">10x14x214</t>
  </si>
  <si>
    <t xml:space="preserve">2.8035048</t>
  </si>
  <si>
    <t xml:space="preserve">41.6770672</t>
  </si>
  <si>
    <t xml:space="preserve">12x14x200</t>
  </si>
  <si>
    <t xml:space="preserve">2.8036403</t>
  </si>
  <si>
    <t xml:space="preserve">41.6770794</t>
  </si>
  <si>
    <t xml:space="preserve">10x13x192</t>
  </si>
  <si>
    <t xml:space="preserve">2.8038043</t>
  </si>
  <si>
    <t xml:space="preserve">41.6770738</t>
  </si>
  <si>
    <t xml:space="preserve">13x12x202</t>
  </si>
  <si>
    <t xml:space="preserve">2.803151</t>
  </si>
  <si>
    <t xml:space="preserve">41.6769549</t>
  </si>
  <si>
    <t xml:space="preserve">13x13x175</t>
  </si>
  <si>
    <t xml:space="preserve">2.803088</t>
  </si>
  <si>
    <t xml:space="preserve">41.6769072</t>
  </si>
  <si>
    <t xml:space="preserve">18x12x210</t>
  </si>
  <si>
    <t xml:space="preserve">81</t>
  </si>
  <si>
    <t xml:space="preserve">2.8030151</t>
  </si>
  <si>
    <t xml:space="preserve">41.6768462</t>
  </si>
  <si>
    <t xml:space="preserve">16x12x200</t>
  </si>
  <si>
    <t xml:space="preserve">82</t>
  </si>
  <si>
    <t xml:space="preserve">2.8029572</t>
  </si>
  <si>
    <t xml:space="preserve">41.6769215</t>
  </si>
  <si>
    <t xml:space="preserve">18x12x102</t>
  </si>
  <si>
    <t xml:space="preserve">83</t>
  </si>
  <si>
    <t xml:space="preserve">2.8028604</t>
  </si>
  <si>
    <t xml:space="preserve">41.6769457</t>
  </si>
  <si>
    <t xml:space="preserve">8x12x185</t>
  </si>
  <si>
    <t xml:space="preserve">84</t>
  </si>
  <si>
    <t xml:space="preserve">2.8027901</t>
  </si>
  <si>
    <t xml:space="preserve">41.6770012</t>
  </si>
  <si>
    <t xml:space="preserve">2.8022505</t>
  </si>
  <si>
    <t xml:space="preserve">41.6769338</t>
  </si>
  <si>
    <t xml:space="preserve">30x42x43</t>
  </si>
  <si>
    <t xml:space="preserve">90</t>
  </si>
  <si>
    <t xml:space="preserve">2.8044253</t>
  </si>
  <si>
    <t xml:space="preserve">41.676844</t>
  </si>
  <si>
    <t xml:space="preserve">1x15x173</t>
  </si>
  <si>
    <t xml:space="preserve">2.8045981</t>
  </si>
  <si>
    <t xml:space="preserve">41.6767851</t>
  </si>
  <si>
    <t xml:space="preserve">1x14x170</t>
  </si>
  <si>
    <t xml:space="preserve">2.8047234</t>
  </si>
  <si>
    <t xml:space="preserve">41.6767572</t>
  </si>
  <si>
    <t xml:space="preserve">1x51x51</t>
  </si>
  <si>
    <t xml:space="preserve">95</t>
  </si>
  <si>
    <t xml:space="preserve">2.8047599</t>
  </si>
  <si>
    <t xml:space="preserve">41.6766506</t>
  </si>
  <si>
    <t xml:space="preserve">24x12x226</t>
  </si>
  <si>
    <t xml:space="preserve">98</t>
  </si>
  <si>
    <t xml:space="preserve">2.8050361</t>
  </si>
  <si>
    <t xml:space="preserve">41.676547</t>
  </si>
  <si>
    <t xml:space="preserve">22x24x272</t>
  </si>
  <si>
    <t xml:space="preserve">2.8052808</t>
  </si>
  <si>
    <t xml:space="preserve">41.6764066</t>
  </si>
  <si>
    <t xml:space="preserve">7x26x180</t>
  </si>
  <si>
    <t xml:space="preserve">2.8051443</t>
  </si>
  <si>
    <t xml:space="preserve">41.6762466</t>
  </si>
  <si>
    <t xml:space="preserve">1x14x214</t>
  </si>
  <si>
    <t xml:space="preserve">2.8050761</t>
  </si>
  <si>
    <t xml:space="preserve">41.6762324</t>
  </si>
  <si>
    <t xml:space="preserve">37x67x74</t>
  </si>
  <si>
    <t xml:space="preserve">112</t>
  </si>
  <si>
    <t xml:space="preserve">2.8052448</t>
  </si>
  <si>
    <t xml:space="preserve">41.6760818</t>
  </si>
  <si>
    <t xml:space="preserve">1x14x270</t>
  </si>
  <si>
    <t xml:space="preserve">2.8051255</t>
  </si>
  <si>
    <t xml:space="preserve">41.6760489</t>
  </si>
  <si>
    <t xml:space="preserve">14x14x255</t>
  </si>
  <si>
    <t xml:space="preserve">3x22x192</t>
  </si>
  <si>
    <t xml:space="preserve">2.8048972</t>
  </si>
  <si>
    <t xml:space="preserve">41.6760253</t>
  </si>
  <si>
    <t xml:space="preserve">25x33x190</t>
  </si>
  <si>
    <t xml:space="preserve">118.2</t>
  </si>
  <si>
    <t xml:space="preserve">2.8049730</t>
  </si>
  <si>
    <t xml:space="preserve">41.6761860</t>
  </si>
  <si>
    <t xml:space="preserve">4x8x240</t>
  </si>
  <si>
    <t xml:space="preserve">118.3</t>
  </si>
  <si>
    <t xml:space="preserve">2.8050520</t>
  </si>
  <si>
    <t xml:space="preserve">41.6762750</t>
  </si>
  <si>
    <t xml:space="preserve">2.8056856</t>
  </si>
  <si>
    <t xml:space="preserve">41.676396</t>
  </si>
  <si>
    <t xml:space="preserve">4x16x190</t>
  </si>
  <si>
    <t xml:space="preserve">2.8063713</t>
  </si>
  <si>
    <t xml:space="preserve">41.6768181</t>
  </si>
  <si>
    <t xml:space="preserve">1x14x180</t>
  </si>
  <si>
    <t xml:space="preserve">2.8060755</t>
  </si>
  <si>
    <t xml:space="preserve">41.6769487</t>
  </si>
  <si>
    <t xml:space="preserve">5x14x300</t>
  </si>
  <si>
    <t xml:space="preserve">2.8059367</t>
  </si>
  <si>
    <t xml:space="preserve">5x14x370</t>
  </si>
  <si>
    <t xml:space="preserve">2.8058896</t>
  </si>
  <si>
    <t xml:space="preserve">41.6770114</t>
  </si>
  <si>
    <t xml:space="preserve">19x14x270</t>
  </si>
  <si>
    <t xml:space="preserve">2.8058237</t>
  </si>
  <si>
    <t xml:space="preserve">41.6769926</t>
  </si>
  <si>
    <t xml:space="preserve">12x12x264</t>
  </si>
  <si>
    <t xml:space="preserve">2.8059704</t>
  </si>
  <si>
    <t xml:space="preserve">41.6768314</t>
  </si>
  <si>
    <t xml:space="preserve">4x22x190</t>
  </si>
  <si>
    <t xml:space="preserve">2.8057311</t>
  </si>
  <si>
    <t xml:space="preserve">41.6765403</t>
  </si>
  <si>
    <t xml:space="preserve">16x20x290</t>
  </si>
  <si>
    <t xml:space="preserve">151</t>
  </si>
  <si>
    <t xml:space="preserve">2.8053483</t>
  </si>
  <si>
    <t xml:space="preserve">41.6765093</t>
  </si>
  <si>
    <t xml:space="preserve">22x12x146</t>
  </si>
  <si>
    <t xml:space="preserve">153</t>
  </si>
  <si>
    <t xml:space="preserve">2.8050729</t>
  </si>
  <si>
    <t xml:space="preserve">41.676623</t>
  </si>
  <si>
    <t xml:space="preserve">22x35x228</t>
  </si>
  <si>
    <t xml:space="preserve">154</t>
  </si>
  <si>
    <t xml:space="preserve">2.8048596</t>
  </si>
  <si>
    <t xml:space="preserve">41.6766991</t>
  </si>
  <si>
    <t xml:space="preserve">1x20x191</t>
  </si>
  <si>
    <t xml:space="preserve">160.1</t>
  </si>
  <si>
    <t xml:space="preserve">2.8052966</t>
  </si>
  <si>
    <t xml:space="preserve">41.6768646</t>
  </si>
  <si>
    <t xml:space="preserve">1x24x242</t>
  </si>
  <si>
    <t xml:space="preserve">160.2</t>
  </si>
  <si>
    <t xml:space="preserve">2.8055220</t>
  </si>
  <si>
    <t xml:space="preserve">41.6770550</t>
  </si>
  <si>
    <t xml:space="preserve">1x24x265</t>
  </si>
  <si>
    <t xml:space="preserve">160.3</t>
  </si>
  <si>
    <t xml:space="preserve">2.8054020</t>
  </si>
  <si>
    <t xml:space="preserve">41.6769700</t>
  </si>
  <si>
    <t xml:space="preserve">1x24x135</t>
  </si>
  <si>
    <t xml:space="preserve">164.1</t>
  </si>
  <si>
    <t xml:space="preserve">2.8049761</t>
  </si>
  <si>
    <t xml:space="preserve">41.6767833</t>
  </si>
  <si>
    <t xml:space="preserve">20x56x65</t>
  </si>
  <si>
    <t xml:space="preserve">2.8048303</t>
  </si>
  <si>
    <t xml:space="preserve">41.6767362</t>
  </si>
  <si>
    <t xml:space="preserve">8x14x230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</si>
</sst>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General"/>
    <numFmt numFmtId="168" formatCode="#,##0"/>
    <numFmt numFmtId="169" formatCode="d/m/yy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name val="JetBrains Mono"/>
      <family val="3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7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H71" activeCellId="0" sqref="H71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6.26"/>
    <col collapsed="false" customWidth="true" hidden="false" outlineLevel="0" max="8" min="8" style="0" width="13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4"/>
      <c r="K1" s="5"/>
    </row>
    <row r="2" customFormat="false" ht="15.65" hidden="false" customHeight="true" outlineLevel="0" collapsed="false">
      <c r="A2" s="6" t="s">
        <v>8</v>
      </c>
      <c r="B2" s="7" t="s">
        <v>9</v>
      </c>
      <c r="C2" s="7" t="s">
        <v>10</v>
      </c>
      <c r="D2" s="8" t="s">
        <v>11</v>
      </c>
      <c r="E2" s="9" t="n">
        <f aca="false">1*25*450/1000</f>
        <v>11.25</v>
      </c>
      <c r="F2" s="9" t="n">
        <f aca="false">25*450/10000</f>
        <v>1.125</v>
      </c>
      <c r="G2" s="10" t="n">
        <v>1</v>
      </c>
      <c r="H2" s="11" t="n">
        <v>10</v>
      </c>
      <c r="I2" s="12"/>
      <c r="J2" s="12"/>
      <c r="K2" s="12"/>
      <c r="L2" s="12"/>
      <c r="M2" s="12"/>
      <c r="N2" s="12"/>
    </row>
    <row r="3" customFormat="false" ht="13.8" hidden="false" customHeight="false" outlineLevel="0" collapsed="false">
      <c r="A3" s="6" t="n">
        <v>9</v>
      </c>
      <c r="B3" s="13" t="s">
        <v>12</v>
      </c>
      <c r="C3" s="13" t="s">
        <v>13</v>
      </c>
      <c r="D3" s="14" t="s">
        <v>14</v>
      </c>
      <c r="E3" s="9" t="n">
        <f aca="false">12*195/1000</f>
        <v>2.34</v>
      </c>
      <c r="F3" s="9" t="n">
        <f aca="false">12*195/10000</f>
        <v>0.234</v>
      </c>
      <c r="G3" s="10" t="n">
        <v>1</v>
      </c>
      <c r="H3" s="11" t="n">
        <v>10</v>
      </c>
      <c r="I3" s="12"/>
      <c r="J3" s="12"/>
      <c r="K3" s="12"/>
      <c r="L3" s="12"/>
      <c r="M3" s="12"/>
      <c r="N3" s="12"/>
    </row>
    <row r="4" customFormat="false" ht="13.8" hidden="false" customHeight="false" outlineLevel="0" collapsed="false">
      <c r="A4" s="6" t="n">
        <v>11</v>
      </c>
      <c r="B4" s="13" t="s">
        <v>15</v>
      </c>
      <c r="C4" s="7" t="s">
        <v>16</v>
      </c>
      <c r="D4" s="9" t="s">
        <v>17</v>
      </c>
      <c r="E4" s="9" t="n">
        <f aca="false">12*280/1000</f>
        <v>3.36</v>
      </c>
      <c r="F4" s="9" t="n">
        <f aca="false">12*280/10000</f>
        <v>0.336</v>
      </c>
      <c r="G4" s="10" t="n">
        <v>1</v>
      </c>
      <c r="H4" s="11" t="n">
        <v>10</v>
      </c>
      <c r="I4" s="15"/>
      <c r="J4" s="12"/>
      <c r="K4" s="12"/>
      <c r="L4" s="12"/>
      <c r="M4" s="12"/>
      <c r="N4" s="12"/>
    </row>
    <row r="5" customFormat="false" ht="13.8" hidden="false" customHeight="false" outlineLevel="0" collapsed="false">
      <c r="A5" s="6" t="n">
        <v>13</v>
      </c>
      <c r="B5" s="13" t="s">
        <v>18</v>
      </c>
      <c r="C5" s="13" t="s">
        <v>19</v>
      </c>
      <c r="D5" s="9" t="s">
        <v>20</v>
      </c>
      <c r="E5" s="9" t="n">
        <f aca="false">22*295/1000</f>
        <v>6.49</v>
      </c>
      <c r="F5" s="9" t="n">
        <f aca="false">22*295/10000</f>
        <v>0.649</v>
      </c>
      <c r="G5" s="10" t="n">
        <v>1</v>
      </c>
      <c r="H5" s="11" t="n">
        <v>10</v>
      </c>
      <c r="I5" s="12"/>
      <c r="J5" s="12"/>
      <c r="K5" s="12"/>
      <c r="L5" s="12"/>
      <c r="M5" s="12"/>
      <c r="N5" s="12"/>
    </row>
    <row r="6" customFormat="false" ht="13.8" hidden="false" customHeight="false" outlineLevel="0" collapsed="false">
      <c r="A6" s="6" t="n">
        <v>19</v>
      </c>
      <c r="B6" s="13" t="s">
        <v>21</v>
      </c>
      <c r="C6" s="13" t="s">
        <v>22</v>
      </c>
      <c r="D6" s="16" t="s">
        <v>23</v>
      </c>
      <c r="E6" s="17" t="n">
        <f aca="false">13*31*50/1000</f>
        <v>20.15</v>
      </c>
      <c r="F6" s="17" t="n">
        <f aca="false">31*50/10000</f>
        <v>0.155</v>
      </c>
      <c r="G6" s="10" t="n">
        <v>1</v>
      </c>
      <c r="H6" s="11" t="n">
        <v>10</v>
      </c>
      <c r="I6" s="12"/>
      <c r="J6" s="12"/>
      <c r="K6" s="12"/>
      <c r="L6" s="12"/>
      <c r="M6" s="12"/>
      <c r="N6" s="12"/>
    </row>
    <row r="7" customFormat="false" ht="13.8" hidden="false" customHeight="false" outlineLevel="0" collapsed="false">
      <c r="A7" s="6" t="s">
        <v>24</v>
      </c>
      <c r="B7" s="18" t="s">
        <v>25</v>
      </c>
      <c r="C7" s="18" t="s">
        <v>26</v>
      </c>
      <c r="D7" s="16" t="s">
        <v>27</v>
      </c>
      <c r="E7" s="17" t="n">
        <f aca="false">10*135*240/1000</f>
        <v>324</v>
      </c>
      <c r="F7" s="17" t="n">
        <f aca="false">135*240/10000</f>
        <v>3.24</v>
      </c>
      <c r="G7" s="10" t="n">
        <v>1</v>
      </c>
      <c r="H7" s="11" t="n">
        <v>30</v>
      </c>
      <c r="I7" s="12"/>
      <c r="J7" s="12"/>
      <c r="K7" s="12"/>
      <c r="L7" s="12"/>
      <c r="M7" s="12"/>
      <c r="N7" s="12"/>
    </row>
    <row r="8" customFormat="false" ht="13.8" hidden="false" customHeight="false" outlineLevel="0" collapsed="false">
      <c r="A8" s="6" t="s">
        <v>28</v>
      </c>
      <c r="B8" s="18" t="s">
        <v>25</v>
      </c>
      <c r="C8" s="18" t="s">
        <v>26</v>
      </c>
      <c r="D8" s="9" t="s">
        <v>29</v>
      </c>
      <c r="E8" s="9" t="n">
        <f aca="false">71*58*112/1000</f>
        <v>461.216</v>
      </c>
      <c r="F8" s="9" t="n">
        <f aca="false">58*112/10000</f>
        <v>0.6496</v>
      </c>
      <c r="G8" s="10" t="n">
        <v>1</v>
      </c>
      <c r="H8" s="11" t="n">
        <v>30</v>
      </c>
      <c r="I8" s="12"/>
      <c r="J8" s="12"/>
      <c r="K8" s="12"/>
      <c r="L8" s="12"/>
      <c r="M8" s="12"/>
      <c r="N8" s="12"/>
    </row>
    <row r="9" customFormat="false" ht="13.8" hidden="false" customHeight="false" outlineLevel="0" collapsed="false">
      <c r="A9" s="6" t="s">
        <v>30</v>
      </c>
      <c r="B9" s="18" t="s">
        <v>31</v>
      </c>
      <c r="C9" s="18" t="s">
        <v>32</v>
      </c>
      <c r="D9" s="16" t="s">
        <v>33</v>
      </c>
      <c r="E9" s="17" t="n">
        <f aca="false">5*50*139/1000</f>
        <v>34.75</v>
      </c>
      <c r="F9" s="17" t="n">
        <f aca="false">50*139/10000</f>
        <v>0.695</v>
      </c>
      <c r="G9" s="10" t="n">
        <v>1</v>
      </c>
      <c r="H9" s="11" t="n">
        <v>10</v>
      </c>
      <c r="I9" s="12"/>
      <c r="J9" s="12"/>
      <c r="K9" s="12"/>
      <c r="L9" s="12"/>
      <c r="M9" s="12"/>
      <c r="N9" s="12"/>
    </row>
    <row r="10" customFormat="false" ht="13.8" hidden="false" customHeight="false" outlineLevel="0" collapsed="false">
      <c r="A10" s="6" t="n">
        <v>28</v>
      </c>
      <c r="B10" s="19" t="s">
        <v>31</v>
      </c>
      <c r="C10" s="19" t="s">
        <v>34</v>
      </c>
      <c r="D10" s="20" t="s">
        <v>35</v>
      </c>
      <c r="E10" s="20" t="n">
        <f aca="false">12*120/1000</f>
        <v>1.44</v>
      </c>
      <c r="F10" s="20" t="n">
        <f aca="false">12*120/10000</f>
        <v>0.144</v>
      </c>
      <c r="G10" s="10" t="n">
        <v>1</v>
      </c>
      <c r="H10" s="11" t="n">
        <v>10</v>
      </c>
      <c r="I10" s="12"/>
      <c r="J10" s="12"/>
      <c r="K10" s="12"/>
      <c r="L10" s="12"/>
      <c r="M10" s="12"/>
      <c r="N10" s="12"/>
    </row>
    <row r="11" customFormat="false" ht="13.8" hidden="false" customHeight="false" outlineLevel="0" collapsed="false">
      <c r="A11" s="6" t="s">
        <v>36</v>
      </c>
      <c r="B11" s="18" t="s">
        <v>37</v>
      </c>
      <c r="C11" s="18" t="s">
        <v>38</v>
      </c>
      <c r="D11" s="16" t="s">
        <v>39</v>
      </c>
      <c r="E11" s="17" t="n">
        <f aca="false">22*12*218/1000</f>
        <v>57.552</v>
      </c>
      <c r="F11" s="17" t="n">
        <f aca="false">12*218/10000</f>
        <v>0.2616</v>
      </c>
      <c r="G11" s="10" t="n">
        <v>2</v>
      </c>
      <c r="H11" s="11" t="n">
        <v>10</v>
      </c>
      <c r="I11" s="12"/>
      <c r="J11" s="12"/>
      <c r="K11" s="12"/>
      <c r="L11" s="12"/>
      <c r="M11" s="12"/>
      <c r="N11" s="12"/>
    </row>
    <row r="12" customFormat="false" ht="13.8" hidden="false" customHeight="false" outlineLevel="0" collapsed="false">
      <c r="A12" s="6" t="s">
        <v>40</v>
      </c>
      <c r="B12" s="18" t="s">
        <v>41</v>
      </c>
      <c r="C12" s="18" t="s">
        <v>42</v>
      </c>
      <c r="D12" s="16" t="s">
        <v>43</v>
      </c>
      <c r="E12" s="17" t="n">
        <f aca="false">14*12*203/1000</f>
        <v>34.104</v>
      </c>
      <c r="F12" s="17" t="n">
        <f aca="false">12*203/10000</f>
        <v>0.2436</v>
      </c>
      <c r="G12" s="10" t="n">
        <v>2</v>
      </c>
      <c r="H12" s="11" t="n">
        <v>10</v>
      </c>
      <c r="I12" s="12"/>
      <c r="J12" s="12"/>
      <c r="K12" s="12"/>
      <c r="L12" s="12"/>
      <c r="M12" s="12"/>
      <c r="N12" s="12"/>
    </row>
    <row r="13" customFormat="false" ht="13.8" hidden="false" customHeight="false" outlineLevel="0" collapsed="false">
      <c r="A13" s="6" t="n">
        <v>37</v>
      </c>
      <c r="B13" s="21" t="s">
        <v>44</v>
      </c>
      <c r="C13" s="21" t="s">
        <v>45</v>
      </c>
      <c r="D13" s="9" t="s">
        <v>46</v>
      </c>
      <c r="E13" s="9" t="n">
        <f aca="false">11*14*250/1000</f>
        <v>38.5</v>
      </c>
      <c r="F13" s="9" t="n">
        <f aca="false">14*250/10000</f>
        <v>0.35</v>
      </c>
      <c r="G13" s="10" t="n">
        <v>2</v>
      </c>
      <c r="H13" s="11" t="n">
        <v>10</v>
      </c>
      <c r="I13" s="12"/>
      <c r="J13" s="12"/>
      <c r="K13" s="12"/>
      <c r="L13" s="12"/>
      <c r="M13" s="12"/>
      <c r="N13" s="12"/>
    </row>
    <row r="14" customFormat="false" ht="13.8" hidden="false" customHeight="false" outlineLevel="0" collapsed="false">
      <c r="A14" s="6" t="n">
        <v>38</v>
      </c>
      <c r="B14" s="21" t="s">
        <v>47</v>
      </c>
      <c r="C14" s="21" t="s">
        <v>48</v>
      </c>
      <c r="D14" s="9" t="s">
        <v>49</v>
      </c>
      <c r="E14" s="9" t="n">
        <f aca="false">11*14*262/1000</f>
        <v>40.348</v>
      </c>
      <c r="F14" s="9" t="n">
        <f aca="false">14*262/10000</f>
        <v>0.3668</v>
      </c>
      <c r="G14" s="10" t="n">
        <v>2</v>
      </c>
      <c r="H14" s="11" t="n">
        <v>10</v>
      </c>
      <c r="I14" s="12"/>
      <c r="J14" s="12"/>
      <c r="K14" s="12"/>
      <c r="L14" s="12"/>
      <c r="M14" s="12"/>
      <c r="N14" s="12"/>
    </row>
    <row r="15" customFormat="false" ht="13.8" hidden="false" customHeight="false" outlineLevel="0" collapsed="false">
      <c r="A15" s="6" t="n">
        <v>40</v>
      </c>
      <c r="B15" s="21" t="s">
        <v>50</v>
      </c>
      <c r="C15" s="21" t="s">
        <v>51</v>
      </c>
      <c r="D15" s="20" t="s">
        <v>52</v>
      </c>
      <c r="E15" s="20" t="n">
        <f aca="false">14*200/1000</f>
        <v>2.8</v>
      </c>
      <c r="F15" s="20" t="n">
        <f aca="false">14*200/10000</f>
        <v>0.28</v>
      </c>
      <c r="G15" s="10" t="n">
        <v>2</v>
      </c>
      <c r="H15" s="11" t="n">
        <v>10</v>
      </c>
      <c r="I15" s="12"/>
      <c r="J15" s="12"/>
      <c r="K15" s="12"/>
      <c r="L15" s="12"/>
      <c r="M15" s="12"/>
      <c r="N15" s="12"/>
    </row>
    <row r="16" customFormat="false" ht="13.8" hidden="false" customHeight="false" outlineLevel="0" collapsed="false">
      <c r="A16" s="6" t="s">
        <v>53</v>
      </c>
      <c r="B16" s="18" t="s">
        <v>50</v>
      </c>
      <c r="C16" s="18" t="s">
        <v>54</v>
      </c>
      <c r="D16" s="16" t="s">
        <v>55</v>
      </c>
      <c r="E16" s="17" t="n">
        <f aca="false">34*31*61/1000</f>
        <v>64.294</v>
      </c>
      <c r="F16" s="17" t="n">
        <f aca="false">31*61/10000</f>
        <v>0.1891</v>
      </c>
      <c r="G16" s="10" t="n">
        <v>2</v>
      </c>
      <c r="H16" s="11" t="n">
        <v>10</v>
      </c>
      <c r="I16" s="12"/>
      <c r="J16" s="12"/>
      <c r="K16" s="12"/>
      <c r="L16" s="12"/>
      <c r="M16" s="12"/>
      <c r="N16" s="12"/>
    </row>
    <row r="17" customFormat="false" ht="13.8" hidden="false" customHeight="false" outlineLevel="0" collapsed="false">
      <c r="A17" s="6" t="s">
        <v>56</v>
      </c>
      <c r="B17" s="18" t="s">
        <v>57</v>
      </c>
      <c r="C17" s="18" t="s">
        <v>58</v>
      </c>
      <c r="D17" s="16" t="s">
        <v>59</v>
      </c>
      <c r="E17" s="17" t="n">
        <f aca="false">16*12*325/1000</f>
        <v>62.4</v>
      </c>
      <c r="F17" s="17" t="n">
        <f aca="false">12*325/10000</f>
        <v>0.39</v>
      </c>
      <c r="G17" s="10" t="n">
        <v>2</v>
      </c>
      <c r="H17" s="11" t="n">
        <v>10</v>
      </c>
      <c r="I17" s="12"/>
      <c r="J17" s="12"/>
      <c r="K17" s="12"/>
      <c r="L17" s="12"/>
      <c r="M17" s="12"/>
      <c r="N17" s="12"/>
    </row>
    <row r="18" customFormat="false" ht="13.8" hidden="false" customHeight="false" outlineLevel="0" collapsed="false">
      <c r="A18" s="6" t="s">
        <v>60</v>
      </c>
      <c r="B18" s="18" t="s">
        <v>61</v>
      </c>
      <c r="C18" s="18" t="s">
        <v>62</v>
      </c>
      <c r="D18" s="16" t="s">
        <v>63</v>
      </c>
      <c r="E18" s="17" t="n">
        <f aca="false">14*15*213/1000</f>
        <v>44.73</v>
      </c>
      <c r="F18" s="17" t="n">
        <f aca="false">15*213/10000</f>
        <v>0.3195</v>
      </c>
      <c r="G18" s="10" t="n">
        <v>2</v>
      </c>
      <c r="H18" s="11" t="n">
        <v>10</v>
      </c>
      <c r="I18" s="12"/>
      <c r="J18" s="12"/>
      <c r="K18" s="12"/>
      <c r="L18" s="12"/>
      <c r="M18" s="12"/>
      <c r="N18" s="12"/>
    </row>
    <row r="19" customFormat="false" ht="13.8" hidden="false" customHeight="false" outlineLevel="0" collapsed="false">
      <c r="A19" s="6" t="n">
        <v>46</v>
      </c>
      <c r="B19" s="21" t="s">
        <v>64</v>
      </c>
      <c r="C19" s="21" t="s">
        <v>65</v>
      </c>
      <c r="D19" s="9" t="s">
        <v>66</v>
      </c>
      <c r="E19" s="9" t="n">
        <f aca="false">22*43*40/1000</f>
        <v>37.84</v>
      </c>
      <c r="F19" s="9" t="n">
        <f aca="false">43*40/10000</f>
        <v>0.172</v>
      </c>
      <c r="G19" s="10" t="n">
        <v>2</v>
      </c>
      <c r="H19" s="11" t="n">
        <v>10</v>
      </c>
      <c r="I19" s="12"/>
      <c r="J19" s="12"/>
      <c r="K19" s="12"/>
      <c r="L19" s="12"/>
      <c r="M19" s="12"/>
      <c r="N19" s="12"/>
    </row>
    <row r="20" customFormat="false" ht="13.8" hidden="false" customHeight="false" outlineLevel="0" collapsed="false">
      <c r="A20" s="6" t="s">
        <v>67</v>
      </c>
      <c r="B20" s="18" t="s">
        <v>68</v>
      </c>
      <c r="C20" s="18" t="s">
        <v>69</v>
      </c>
      <c r="D20" s="16" t="s">
        <v>70</v>
      </c>
      <c r="E20" s="17" t="n">
        <f aca="false">2*40*57/1000</f>
        <v>4.56</v>
      </c>
      <c r="F20" s="17" t="n">
        <f aca="false">40*57/10000</f>
        <v>0.228</v>
      </c>
      <c r="G20" s="10" t="n">
        <v>2</v>
      </c>
      <c r="H20" s="11" t="n">
        <v>10</v>
      </c>
      <c r="I20" s="12"/>
      <c r="J20" s="12"/>
      <c r="K20" s="12"/>
      <c r="L20" s="12"/>
      <c r="M20" s="12"/>
      <c r="N20" s="12"/>
    </row>
    <row r="21" customFormat="false" ht="13.8" hidden="false" customHeight="false" outlineLevel="0" collapsed="false">
      <c r="A21" s="6" t="s">
        <v>71</v>
      </c>
      <c r="B21" s="18" t="s">
        <v>72</v>
      </c>
      <c r="C21" s="18" t="s">
        <v>73</v>
      </c>
      <c r="D21" s="16" t="s">
        <v>74</v>
      </c>
      <c r="E21" s="17" t="n">
        <f aca="false">25*20*325/1000</f>
        <v>162.5</v>
      </c>
      <c r="F21" s="17" t="n">
        <f aca="false">20*325/10000</f>
        <v>0.65</v>
      </c>
      <c r="G21" s="10" t="n">
        <v>2</v>
      </c>
      <c r="H21" s="11" t="n">
        <v>20</v>
      </c>
      <c r="I21" s="12"/>
      <c r="J21" s="12"/>
      <c r="K21" s="12"/>
      <c r="L21" s="12"/>
      <c r="M21" s="12"/>
      <c r="N21" s="12"/>
    </row>
    <row r="22" customFormat="false" ht="13.8" hidden="false" customHeight="false" outlineLevel="0" collapsed="false">
      <c r="A22" s="6" t="n">
        <v>53</v>
      </c>
      <c r="B22" s="21" t="s">
        <v>75</v>
      </c>
      <c r="C22" s="21" t="s">
        <v>76</v>
      </c>
      <c r="D22" s="16" t="s">
        <v>77</v>
      </c>
      <c r="E22" s="22" t="n">
        <f aca="false">38*36*80/1000</f>
        <v>109.44</v>
      </c>
      <c r="F22" s="22" t="n">
        <f aca="false">36*80/10000</f>
        <v>0.288</v>
      </c>
      <c r="G22" s="10" t="n">
        <v>2</v>
      </c>
      <c r="H22" s="11" t="n">
        <v>20</v>
      </c>
      <c r="I22" s="12"/>
      <c r="J22" s="12"/>
      <c r="K22" s="12"/>
      <c r="L22" s="12"/>
      <c r="M22" s="12"/>
      <c r="N22" s="12"/>
    </row>
    <row r="23" customFormat="false" ht="13.8" hidden="false" customHeight="false" outlineLevel="0" collapsed="false">
      <c r="A23" s="6" t="n">
        <v>54</v>
      </c>
      <c r="B23" s="21" t="s">
        <v>78</v>
      </c>
      <c r="C23" s="21" t="s">
        <v>79</v>
      </c>
      <c r="D23" s="20" t="s">
        <v>80</v>
      </c>
      <c r="E23" s="20" t="n">
        <f aca="false">20*322/1000</f>
        <v>6.44</v>
      </c>
      <c r="F23" s="20" t="n">
        <f aca="false">20*322/10000</f>
        <v>0.644</v>
      </c>
      <c r="G23" s="10" t="n">
        <v>2</v>
      </c>
      <c r="H23" s="11" t="n">
        <v>10</v>
      </c>
      <c r="I23" s="12"/>
      <c r="J23" s="12"/>
      <c r="K23" s="12"/>
      <c r="L23" s="12"/>
      <c r="M23" s="12"/>
      <c r="N23" s="12"/>
    </row>
    <row r="24" customFormat="false" ht="13.8" hidden="false" customHeight="false" outlineLevel="0" collapsed="false">
      <c r="A24" s="6" t="n">
        <v>65</v>
      </c>
      <c r="B24" s="21" t="s">
        <v>81</v>
      </c>
      <c r="C24" s="21" t="s">
        <v>82</v>
      </c>
      <c r="D24" s="20" t="s">
        <v>83</v>
      </c>
      <c r="E24" s="20" t="n">
        <f aca="false">6*14*265/1000</f>
        <v>22.26</v>
      </c>
      <c r="F24" s="20" t="n">
        <f aca="false">14*265/10000</f>
        <v>0.371</v>
      </c>
      <c r="G24" s="10" t="n">
        <v>2</v>
      </c>
      <c r="H24" s="11" t="n">
        <v>10</v>
      </c>
      <c r="I24" s="12"/>
      <c r="J24" s="12"/>
      <c r="K24" s="12"/>
      <c r="L24" s="12"/>
      <c r="M24" s="12"/>
      <c r="N24" s="12"/>
    </row>
    <row r="25" customFormat="false" ht="13.8" hidden="false" customHeight="false" outlineLevel="0" collapsed="false">
      <c r="A25" s="6" t="s">
        <v>84</v>
      </c>
      <c r="B25" s="18" t="s">
        <v>85</v>
      </c>
      <c r="C25" s="18" t="s">
        <v>86</v>
      </c>
      <c r="D25" s="16" t="s">
        <v>87</v>
      </c>
      <c r="E25" s="17" t="n">
        <f aca="false">8*12*218/1000</f>
        <v>20.928</v>
      </c>
      <c r="F25" s="17" t="n">
        <f aca="false">12*218/10000</f>
        <v>0.2616</v>
      </c>
      <c r="G25" s="10" t="n">
        <v>2</v>
      </c>
      <c r="H25" s="11" t="n">
        <v>10</v>
      </c>
      <c r="I25" s="12"/>
      <c r="J25" s="12"/>
      <c r="K25" s="12"/>
      <c r="L25" s="12"/>
      <c r="M25" s="12"/>
      <c r="N25" s="12"/>
    </row>
    <row r="26" customFormat="false" ht="13.8" hidden="false" customHeight="false" outlineLevel="0" collapsed="false">
      <c r="A26" s="6" t="s">
        <v>88</v>
      </c>
      <c r="B26" s="18" t="s">
        <v>89</v>
      </c>
      <c r="C26" s="18" t="s">
        <v>90</v>
      </c>
      <c r="D26" s="16" t="s">
        <v>91</v>
      </c>
      <c r="E26" s="17" t="n">
        <f aca="false">10*13*360/1000</f>
        <v>46.8</v>
      </c>
      <c r="F26" s="17" t="n">
        <f aca="false">13*360/10000</f>
        <v>0.468</v>
      </c>
      <c r="G26" s="10" t="n">
        <v>2</v>
      </c>
      <c r="H26" s="11" t="n">
        <v>10</v>
      </c>
      <c r="I26" s="12"/>
      <c r="J26" s="12"/>
      <c r="K26" s="12"/>
      <c r="L26" s="12"/>
      <c r="M26" s="12"/>
      <c r="N26" s="12"/>
    </row>
    <row r="27" customFormat="false" ht="13.8" hidden="false" customHeight="false" outlineLevel="0" collapsed="false">
      <c r="A27" s="6" t="s">
        <v>92</v>
      </c>
      <c r="B27" s="18" t="s">
        <v>93</v>
      </c>
      <c r="C27" s="18" t="s">
        <v>94</v>
      </c>
      <c r="D27" s="16" t="s">
        <v>95</v>
      </c>
      <c r="E27" s="17" t="n">
        <f aca="false">9*12*450/1000</f>
        <v>48.6</v>
      </c>
      <c r="F27" s="17" t="n">
        <f aca="false">12*450/10000</f>
        <v>0.54</v>
      </c>
      <c r="G27" s="10" t="n">
        <v>2</v>
      </c>
      <c r="H27" s="11" t="n">
        <v>10</v>
      </c>
      <c r="I27" s="12"/>
      <c r="J27" s="12"/>
      <c r="K27" s="12"/>
      <c r="L27" s="12"/>
      <c r="M27" s="12"/>
      <c r="N27" s="12"/>
    </row>
    <row r="28" customFormat="false" ht="13.8" hidden="false" customHeight="false" outlineLevel="0" collapsed="false">
      <c r="A28" s="6" t="s">
        <v>96</v>
      </c>
      <c r="B28" s="18" t="s">
        <v>97</v>
      </c>
      <c r="C28" s="18" t="s">
        <v>98</v>
      </c>
      <c r="D28" s="16" t="s">
        <v>99</v>
      </c>
      <c r="E28" s="17" t="n">
        <f aca="false">10*12*180/1000</f>
        <v>21.6</v>
      </c>
      <c r="F28" s="17" t="n">
        <f aca="false">12*180/10000</f>
        <v>0.216</v>
      </c>
      <c r="G28" s="10" t="n">
        <v>2</v>
      </c>
      <c r="H28" s="11" t="n">
        <v>10</v>
      </c>
      <c r="I28" s="12"/>
      <c r="J28" s="12"/>
      <c r="K28" s="12"/>
      <c r="L28" s="12"/>
      <c r="M28" s="12"/>
      <c r="N28" s="12"/>
    </row>
    <row r="29" customFormat="false" ht="13.8" hidden="false" customHeight="false" outlineLevel="0" collapsed="false">
      <c r="A29" s="6" t="n">
        <v>71</v>
      </c>
      <c r="B29" s="21" t="s">
        <v>100</v>
      </c>
      <c r="C29" s="21" t="s">
        <v>101</v>
      </c>
      <c r="D29" s="20" t="s">
        <v>102</v>
      </c>
      <c r="E29" s="20" t="n">
        <f aca="false">8*14*205/1000</f>
        <v>22.96</v>
      </c>
      <c r="F29" s="20" t="n">
        <f aca="false">14*205/10000</f>
        <v>0.287</v>
      </c>
      <c r="G29" s="10" t="n">
        <v>2</v>
      </c>
      <c r="H29" s="11" t="n">
        <v>10</v>
      </c>
      <c r="I29" s="12"/>
      <c r="J29" s="12"/>
      <c r="K29" s="12"/>
      <c r="L29" s="12"/>
      <c r="M29" s="12"/>
      <c r="N29" s="12"/>
    </row>
    <row r="30" customFormat="false" ht="13.8" hidden="false" customHeight="false" outlineLevel="0" collapsed="false">
      <c r="A30" s="6" t="s">
        <v>103</v>
      </c>
      <c r="B30" s="18" t="s">
        <v>104</v>
      </c>
      <c r="C30" s="18" t="s">
        <v>105</v>
      </c>
      <c r="D30" s="16" t="s">
        <v>106</v>
      </c>
      <c r="E30" s="17" t="n">
        <f aca="false">17*12*195/1000</f>
        <v>39.78</v>
      </c>
      <c r="F30" s="17" t="n">
        <f aca="false">12*195/10000</f>
        <v>0.234</v>
      </c>
      <c r="G30" s="10" t="n">
        <v>2</v>
      </c>
      <c r="H30" s="11" t="n">
        <v>10</v>
      </c>
      <c r="I30" s="12"/>
      <c r="J30" s="12"/>
      <c r="K30" s="12"/>
      <c r="L30" s="12"/>
      <c r="M30" s="12"/>
      <c r="N30" s="12"/>
    </row>
    <row r="31" customFormat="false" ht="13.8" hidden="false" customHeight="false" outlineLevel="0" collapsed="false">
      <c r="A31" s="6" t="n">
        <v>74</v>
      </c>
      <c r="B31" s="21" t="s">
        <v>107</v>
      </c>
      <c r="C31" s="21" t="s">
        <v>101</v>
      </c>
      <c r="D31" s="20" t="s">
        <v>108</v>
      </c>
      <c r="E31" s="20" t="n">
        <f aca="false">10*14*214/1000</f>
        <v>29.96</v>
      </c>
      <c r="F31" s="20" t="n">
        <f aca="false">14*214/10000</f>
        <v>0.2996</v>
      </c>
      <c r="G31" s="10" t="n">
        <v>2</v>
      </c>
      <c r="H31" s="11" t="n">
        <v>10</v>
      </c>
      <c r="I31" s="12"/>
      <c r="J31" s="12"/>
      <c r="K31" s="12"/>
      <c r="L31" s="12"/>
      <c r="M31" s="12"/>
      <c r="N31" s="12"/>
    </row>
    <row r="32" customFormat="false" ht="13.8" hidden="false" customHeight="false" outlineLevel="0" collapsed="false">
      <c r="A32" s="6" t="n">
        <v>75</v>
      </c>
      <c r="B32" s="21" t="s">
        <v>109</v>
      </c>
      <c r="C32" s="21" t="s">
        <v>110</v>
      </c>
      <c r="D32" s="20" t="s">
        <v>111</v>
      </c>
      <c r="E32" s="20" t="n">
        <f aca="false">12*14*200/1000</f>
        <v>33.6</v>
      </c>
      <c r="F32" s="20" t="n">
        <f aca="false">14*200/10000</f>
        <v>0.28</v>
      </c>
      <c r="G32" s="10" t="n">
        <v>2</v>
      </c>
      <c r="H32" s="11" t="n">
        <v>10</v>
      </c>
      <c r="I32" s="12"/>
      <c r="J32" s="12"/>
      <c r="K32" s="12"/>
      <c r="L32" s="12"/>
      <c r="M32" s="12"/>
      <c r="N32" s="12"/>
    </row>
    <row r="33" customFormat="false" ht="13.8" hidden="false" customHeight="false" outlineLevel="0" collapsed="false">
      <c r="A33" s="6" t="n">
        <v>76</v>
      </c>
      <c r="B33" s="21" t="s">
        <v>112</v>
      </c>
      <c r="C33" s="21" t="s">
        <v>113</v>
      </c>
      <c r="D33" s="16" t="s">
        <v>114</v>
      </c>
      <c r="E33" s="17" t="n">
        <f aca="false">10*13*192/1000</f>
        <v>24.96</v>
      </c>
      <c r="F33" s="17" t="n">
        <f aca="false">13*192/10000</f>
        <v>0.2496</v>
      </c>
      <c r="G33" s="10" t="n">
        <v>2</v>
      </c>
      <c r="H33" s="11" t="n">
        <v>10</v>
      </c>
      <c r="I33" s="12"/>
      <c r="J33" s="12"/>
      <c r="K33" s="12"/>
      <c r="L33" s="12"/>
      <c r="M33" s="12"/>
      <c r="N33" s="12"/>
    </row>
    <row r="34" customFormat="false" ht="13.8" hidden="false" customHeight="false" outlineLevel="0" collapsed="false">
      <c r="A34" s="6" t="n">
        <v>77</v>
      </c>
      <c r="B34" s="21" t="s">
        <v>115</v>
      </c>
      <c r="C34" s="21" t="s">
        <v>116</v>
      </c>
      <c r="D34" s="16" t="s">
        <v>117</v>
      </c>
      <c r="E34" s="17" t="n">
        <f aca="false">13*12*202/1000</f>
        <v>31.512</v>
      </c>
      <c r="F34" s="17" t="n">
        <f aca="false">12*202/10000</f>
        <v>0.2424</v>
      </c>
      <c r="G34" s="10" t="n">
        <v>2</v>
      </c>
      <c r="H34" s="11" t="n">
        <v>10</v>
      </c>
      <c r="I34" s="12"/>
      <c r="J34" s="12"/>
      <c r="K34" s="12"/>
      <c r="L34" s="12"/>
      <c r="M34" s="12"/>
      <c r="N34" s="12"/>
    </row>
    <row r="35" customFormat="false" ht="13.8" hidden="false" customHeight="false" outlineLevel="0" collapsed="false">
      <c r="A35" s="6" t="n">
        <v>79</v>
      </c>
      <c r="B35" s="21" t="s">
        <v>118</v>
      </c>
      <c r="C35" s="21" t="s">
        <v>119</v>
      </c>
      <c r="D35" s="16" t="s">
        <v>120</v>
      </c>
      <c r="E35" s="17" t="n">
        <f aca="false">13*13*175/1000</f>
        <v>29.575</v>
      </c>
      <c r="F35" s="17" t="n">
        <f aca="false">13*175/10000</f>
        <v>0.2275</v>
      </c>
      <c r="G35" s="10" t="n">
        <v>2</v>
      </c>
      <c r="H35" s="11" t="n">
        <v>10</v>
      </c>
      <c r="I35" s="3"/>
      <c r="J35" s="4"/>
    </row>
    <row r="36" customFormat="false" ht="13.8" hidden="false" customHeight="false" outlineLevel="0" collapsed="false">
      <c r="A36" s="6" t="n">
        <v>80</v>
      </c>
      <c r="B36" s="21" t="s">
        <v>121</v>
      </c>
      <c r="C36" s="21" t="s">
        <v>122</v>
      </c>
      <c r="D36" s="16" t="s">
        <v>123</v>
      </c>
      <c r="E36" s="17" t="n">
        <f aca="false">18*12*210/1000</f>
        <v>45.36</v>
      </c>
      <c r="F36" s="17" t="n">
        <f aca="false">12*210/10000</f>
        <v>0.252</v>
      </c>
      <c r="G36" s="10" t="n">
        <v>2</v>
      </c>
      <c r="H36" s="11" t="n">
        <v>10</v>
      </c>
      <c r="I36" s="3"/>
      <c r="J36" s="4"/>
    </row>
    <row r="37" customFormat="false" ht="13.8" hidden="false" customHeight="false" outlineLevel="0" collapsed="false">
      <c r="A37" s="6" t="s">
        <v>124</v>
      </c>
      <c r="B37" s="18" t="s">
        <v>125</v>
      </c>
      <c r="C37" s="18" t="s">
        <v>126</v>
      </c>
      <c r="D37" s="16" t="s">
        <v>127</v>
      </c>
      <c r="E37" s="17" t="n">
        <f aca="false">16*12*200/1000</f>
        <v>38.4</v>
      </c>
      <c r="F37" s="17" t="n">
        <f aca="false">12*200/10000</f>
        <v>0.24</v>
      </c>
      <c r="G37" s="10" t="n">
        <v>2</v>
      </c>
      <c r="H37" s="11" t="n">
        <v>10</v>
      </c>
      <c r="I37" s="3"/>
      <c r="J37" s="4"/>
      <c r="K37" s="23"/>
    </row>
    <row r="38" customFormat="false" ht="13.8" hidden="false" customHeight="false" outlineLevel="0" collapsed="false">
      <c r="A38" s="6" t="s">
        <v>128</v>
      </c>
      <c r="B38" s="18" t="s">
        <v>129</v>
      </c>
      <c r="C38" s="18" t="s">
        <v>130</v>
      </c>
      <c r="D38" s="16" t="s">
        <v>131</v>
      </c>
      <c r="E38" s="17" t="n">
        <f aca="false">18*12*102/1000</f>
        <v>22.032</v>
      </c>
      <c r="F38" s="17" t="n">
        <f aca="false">12*102/10000</f>
        <v>0.1224</v>
      </c>
      <c r="G38" s="10" t="n">
        <v>2</v>
      </c>
      <c r="H38" s="11" t="n">
        <v>10</v>
      </c>
      <c r="I38" s="3"/>
      <c r="J38" s="4"/>
      <c r="K38" s="23"/>
    </row>
    <row r="39" customFormat="false" ht="13.8" hidden="false" customHeight="false" outlineLevel="0" collapsed="false">
      <c r="A39" s="6" t="s">
        <v>132</v>
      </c>
      <c r="B39" s="18" t="s">
        <v>133</v>
      </c>
      <c r="C39" s="18" t="s">
        <v>134</v>
      </c>
      <c r="D39" s="16" t="s">
        <v>135</v>
      </c>
      <c r="E39" s="17" t="n">
        <f aca="false">8*12*185/1000</f>
        <v>17.76</v>
      </c>
      <c r="F39" s="17" t="n">
        <f aca="false">12*185/10000</f>
        <v>0.222</v>
      </c>
      <c r="G39" s="10" t="n">
        <v>2</v>
      </c>
      <c r="H39" s="11" t="n">
        <v>10</v>
      </c>
      <c r="I39" s="3"/>
      <c r="J39" s="4"/>
      <c r="K39" s="23"/>
    </row>
    <row r="40" customFormat="false" ht="13.8" hidden="false" customHeight="false" outlineLevel="0" collapsed="false">
      <c r="A40" s="6" t="s">
        <v>136</v>
      </c>
      <c r="B40" s="18" t="s">
        <v>137</v>
      </c>
      <c r="C40" s="18" t="s">
        <v>138</v>
      </c>
      <c r="D40" s="16" t="s">
        <v>43</v>
      </c>
      <c r="E40" s="17" t="n">
        <f aca="false">14*12*203/1000</f>
        <v>34.104</v>
      </c>
      <c r="F40" s="17" t="n">
        <f aca="false">12*203/10000</f>
        <v>0.2436</v>
      </c>
      <c r="G40" s="10" t="n">
        <v>2</v>
      </c>
      <c r="H40" s="11" t="n">
        <v>10</v>
      </c>
      <c r="I40" s="3"/>
      <c r="J40" s="4"/>
      <c r="K40" s="23"/>
    </row>
    <row r="41" customFormat="false" ht="13.8" hidden="false" customHeight="false" outlineLevel="0" collapsed="false">
      <c r="A41" s="6" t="n">
        <v>87</v>
      </c>
      <c r="B41" s="21" t="s">
        <v>139</v>
      </c>
      <c r="C41" s="21" t="s">
        <v>140</v>
      </c>
      <c r="D41" s="20" t="s">
        <v>141</v>
      </c>
      <c r="E41" s="20" t="n">
        <f aca="false">30*42*43/1000</f>
        <v>54.18</v>
      </c>
      <c r="F41" s="20" t="n">
        <f aca="false">42*43/10000</f>
        <v>0.1806</v>
      </c>
      <c r="G41" s="10" t="n">
        <v>1</v>
      </c>
      <c r="H41" s="11" t="n">
        <v>10</v>
      </c>
      <c r="I41" s="3"/>
      <c r="J41" s="4"/>
      <c r="K41" s="23"/>
    </row>
    <row r="42" customFormat="false" ht="13.8" hidden="false" customHeight="false" outlineLevel="0" collapsed="false">
      <c r="A42" s="6" t="s">
        <v>142</v>
      </c>
      <c r="B42" s="18" t="s">
        <v>143</v>
      </c>
      <c r="C42" s="18" t="s">
        <v>144</v>
      </c>
      <c r="D42" s="16" t="s">
        <v>145</v>
      </c>
      <c r="E42" s="17" t="n">
        <f aca="false">1*15*173/1000</f>
        <v>2.595</v>
      </c>
      <c r="F42" s="17" t="n">
        <f aca="false">15*173/10000</f>
        <v>0.2595</v>
      </c>
      <c r="G42" s="10" t="n">
        <v>2</v>
      </c>
      <c r="H42" s="11" t="n">
        <v>10</v>
      </c>
      <c r="I42" s="3"/>
      <c r="J42" s="4"/>
      <c r="K42" s="23"/>
    </row>
    <row r="43" customFormat="false" ht="13.8" hidden="false" customHeight="false" outlineLevel="0" collapsed="false">
      <c r="A43" s="6" t="n">
        <v>91</v>
      </c>
      <c r="B43" s="21" t="s">
        <v>146</v>
      </c>
      <c r="C43" s="21" t="s">
        <v>147</v>
      </c>
      <c r="D43" s="9" t="s">
        <v>148</v>
      </c>
      <c r="E43" s="9" t="n">
        <f aca="false">14*170/1000</f>
        <v>2.38</v>
      </c>
      <c r="F43" s="9" t="n">
        <f aca="false">14*170/10000</f>
        <v>0.238</v>
      </c>
      <c r="G43" s="10" t="n">
        <v>3</v>
      </c>
      <c r="H43" s="11" t="n">
        <v>10</v>
      </c>
      <c r="I43" s="3"/>
      <c r="J43" s="4"/>
      <c r="K43" s="23"/>
    </row>
    <row r="44" customFormat="false" ht="13.8" hidden="false" customHeight="false" outlineLevel="0" collapsed="false">
      <c r="A44" s="6" t="n">
        <v>93</v>
      </c>
      <c r="B44" s="21" t="s">
        <v>149</v>
      </c>
      <c r="C44" s="21" t="s">
        <v>150</v>
      </c>
      <c r="D44" s="9" t="s">
        <v>151</v>
      </c>
      <c r="E44" s="9" t="n">
        <f aca="false">51*51/1000</f>
        <v>2.601</v>
      </c>
      <c r="F44" s="9" t="n">
        <f aca="false">51*51/10000</f>
        <v>0.2601</v>
      </c>
      <c r="G44" s="10" t="n">
        <v>3</v>
      </c>
      <c r="H44" s="11" t="n">
        <v>10</v>
      </c>
      <c r="I44" s="3"/>
      <c r="J44" s="4"/>
      <c r="K44" s="23"/>
    </row>
    <row r="45" customFormat="false" ht="13.8" hidden="false" customHeight="false" outlineLevel="0" collapsed="false">
      <c r="A45" s="6" t="s">
        <v>152</v>
      </c>
      <c r="B45" s="18" t="s">
        <v>153</v>
      </c>
      <c r="C45" s="18" t="s">
        <v>154</v>
      </c>
      <c r="D45" s="16" t="s">
        <v>155</v>
      </c>
      <c r="E45" s="17" t="n">
        <f aca="false">24*12*226/1000</f>
        <v>65.088</v>
      </c>
      <c r="F45" s="17" t="n">
        <f aca="false">12*226/10000</f>
        <v>0.2712</v>
      </c>
      <c r="G45" s="10" t="n">
        <v>3</v>
      </c>
      <c r="H45" s="11" t="n">
        <v>10</v>
      </c>
      <c r="J45" s="24"/>
    </row>
    <row r="46" customFormat="false" ht="13.8" hidden="false" customHeight="false" outlineLevel="0" collapsed="false">
      <c r="A46" s="6" t="s">
        <v>156</v>
      </c>
      <c r="B46" s="18" t="s">
        <v>157</v>
      </c>
      <c r="C46" s="18" t="s">
        <v>158</v>
      </c>
      <c r="D46" s="16" t="s">
        <v>159</v>
      </c>
      <c r="E46" s="17" t="n">
        <f aca="false">22*24*272/1000</f>
        <v>143.616</v>
      </c>
      <c r="F46" s="17" t="n">
        <f aca="false">24*272/10000</f>
        <v>0.6528</v>
      </c>
      <c r="G46" s="10" t="n">
        <v>3</v>
      </c>
      <c r="H46" s="11" t="n">
        <v>20</v>
      </c>
      <c r="J46" s="24"/>
    </row>
    <row r="47" customFormat="false" ht="13.8" hidden="false" customHeight="false" outlineLevel="0" collapsed="false">
      <c r="A47" s="6" t="n">
        <v>100</v>
      </c>
      <c r="B47" s="21" t="s">
        <v>160</v>
      </c>
      <c r="C47" s="21" t="s">
        <v>161</v>
      </c>
      <c r="D47" s="9" t="s">
        <v>162</v>
      </c>
      <c r="E47" s="25" t="n">
        <f aca="false">7*26*180/1000</f>
        <v>32.76</v>
      </c>
      <c r="F47" s="9" t="n">
        <f aca="false">26*180/10000</f>
        <v>0.468</v>
      </c>
      <c r="G47" s="10" t="n">
        <v>3</v>
      </c>
      <c r="H47" s="11" t="n">
        <v>10</v>
      </c>
      <c r="J47" s="24"/>
    </row>
    <row r="48" customFormat="false" ht="13.8" hidden="false" customHeight="false" outlineLevel="0" collapsed="false">
      <c r="A48" s="6" t="n">
        <v>109</v>
      </c>
      <c r="B48" s="21" t="s">
        <v>163</v>
      </c>
      <c r="C48" s="21" t="s">
        <v>164</v>
      </c>
      <c r="D48" s="14" t="s">
        <v>165</v>
      </c>
      <c r="E48" s="14" t="n">
        <f aca="false">14*214/1000</f>
        <v>2.996</v>
      </c>
      <c r="F48" s="14" t="n">
        <f aca="false">14*214/10000</f>
        <v>0.2996</v>
      </c>
      <c r="G48" s="10" t="n">
        <v>3</v>
      </c>
      <c r="H48" s="11" t="n">
        <v>10</v>
      </c>
    </row>
    <row r="49" customFormat="false" ht="13.8" hidden="false" customHeight="false" outlineLevel="0" collapsed="false">
      <c r="A49" s="6" t="n">
        <v>110</v>
      </c>
      <c r="B49" s="21" t="s">
        <v>166</v>
      </c>
      <c r="C49" s="21" t="s">
        <v>167</v>
      </c>
      <c r="D49" s="14" t="s">
        <v>168</v>
      </c>
      <c r="E49" s="14" t="n">
        <f aca="false">37*67*74/1000</f>
        <v>183.446</v>
      </c>
      <c r="F49" s="14" t="n">
        <f aca="false">67*74/10000</f>
        <v>0.4958</v>
      </c>
      <c r="G49" s="10" t="n">
        <v>3</v>
      </c>
      <c r="H49" s="11" t="n">
        <v>20</v>
      </c>
    </row>
    <row r="50" customFormat="false" ht="13.8" hidden="false" customHeight="false" outlineLevel="0" collapsed="false">
      <c r="A50" s="6" t="s">
        <v>169</v>
      </c>
      <c r="B50" s="18" t="s">
        <v>170</v>
      </c>
      <c r="C50" s="18" t="s">
        <v>171</v>
      </c>
      <c r="D50" s="16" t="s">
        <v>172</v>
      </c>
      <c r="E50" s="17" t="n">
        <f aca="false">1*14*270/1000</f>
        <v>3.78</v>
      </c>
      <c r="F50" s="17" t="n">
        <f aca="false">14*270/10000</f>
        <v>0.378</v>
      </c>
      <c r="G50" s="10" t="n">
        <v>3</v>
      </c>
      <c r="H50" s="11" t="n">
        <v>10</v>
      </c>
      <c r="J50" s="24"/>
    </row>
    <row r="51" customFormat="false" ht="13.8" hidden="false" customHeight="false" outlineLevel="0" collapsed="false">
      <c r="A51" s="6" t="n">
        <v>113</v>
      </c>
      <c r="B51" s="21" t="s">
        <v>173</v>
      </c>
      <c r="C51" s="21" t="s">
        <v>174</v>
      </c>
      <c r="D51" s="20" t="s">
        <v>175</v>
      </c>
      <c r="E51" s="20" t="n">
        <f aca="false">14*14*255/1000</f>
        <v>49.98</v>
      </c>
      <c r="F51" s="20" t="n">
        <f aca="false">14*255/10000</f>
        <v>0.357</v>
      </c>
      <c r="G51" s="10" t="n">
        <v>3</v>
      </c>
      <c r="H51" s="11" t="n">
        <v>10</v>
      </c>
      <c r="J51" s="24"/>
    </row>
    <row r="52" customFormat="false" ht="13.8" hidden="false" customHeight="false" outlineLevel="0" collapsed="false">
      <c r="A52" s="6" t="n">
        <v>117</v>
      </c>
      <c r="B52" s="21" t="s">
        <v>173</v>
      </c>
      <c r="C52" s="21" t="s">
        <v>174</v>
      </c>
      <c r="D52" s="16" t="s">
        <v>176</v>
      </c>
      <c r="E52" s="17" t="n">
        <f aca="false">3*22*192/1000</f>
        <v>12.672</v>
      </c>
      <c r="F52" s="17" t="n">
        <f aca="false">22*192/10000</f>
        <v>0.4224</v>
      </c>
      <c r="G52" s="10" t="n">
        <v>3</v>
      </c>
      <c r="H52" s="11" t="n">
        <v>10</v>
      </c>
      <c r="J52" s="24"/>
    </row>
    <row r="53" customFormat="false" ht="13.8" hidden="false" customHeight="false" outlineLevel="0" collapsed="false">
      <c r="A53" s="6" t="n">
        <v>118</v>
      </c>
      <c r="B53" s="21" t="s">
        <v>177</v>
      </c>
      <c r="C53" s="21" t="s">
        <v>178</v>
      </c>
      <c r="D53" s="20" t="s">
        <v>179</v>
      </c>
      <c r="E53" s="20" t="n">
        <f aca="false">25*33*190/1000</f>
        <v>156.75</v>
      </c>
      <c r="F53" s="20" t="n">
        <f aca="false">33*190/10000</f>
        <v>0.627</v>
      </c>
      <c r="G53" s="10" t="n">
        <v>3</v>
      </c>
      <c r="H53" s="11" t="n">
        <v>20</v>
      </c>
      <c r="J53" s="24"/>
    </row>
    <row r="54" customFormat="false" ht="13.8" hidden="false" customHeight="false" outlineLevel="0" collapsed="false">
      <c r="A54" s="6" t="s">
        <v>180</v>
      </c>
      <c r="B54" s="21" t="s">
        <v>181</v>
      </c>
      <c r="C54" s="21" t="s">
        <v>182</v>
      </c>
      <c r="D54" s="20" t="s">
        <v>183</v>
      </c>
      <c r="E54" s="20" t="n">
        <f aca="false">4*8*240/1000</f>
        <v>7.68</v>
      </c>
      <c r="F54" s="20" t="n">
        <f aca="false">8*240/10000</f>
        <v>0.192</v>
      </c>
      <c r="G54" s="10" t="n">
        <v>3</v>
      </c>
      <c r="H54" s="11" t="n">
        <v>10</v>
      </c>
      <c r="J54" s="24"/>
    </row>
    <row r="55" customFormat="false" ht="13.8" hidden="false" customHeight="false" outlineLevel="0" collapsed="false">
      <c r="A55" s="6" t="s">
        <v>184</v>
      </c>
      <c r="B55" s="21" t="s">
        <v>185</v>
      </c>
      <c r="C55" s="21" t="s">
        <v>186</v>
      </c>
      <c r="D55" s="20" t="s">
        <v>183</v>
      </c>
      <c r="E55" s="20" t="n">
        <f aca="false">4*8*240/1000</f>
        <v>7.68</v>
      </c>
      <c r="F55" s="20" t="n">
        <f aca="false">8*240/10000</f>
        <v>0.192</v>
      </c>
      <c r="G55" s="10" t="n">
        <v>3</v>
      </c>
      <c r="H55" s="11" t="n">
        <v>10</v>
      </c>
      <c r="J55" s="24"/>
    </row>
    <row r="56" customFormat="false" ht="13.8" hidden="false" customHeight="false" outlineLevel="0" collapsed="false">
      <c r="A56" s="6" t="n">
        <v>125</v>
      </c>
      <c r="B56" s="21" t="s">
        <v>187</v>
      </c>
      <c r="C56" s="21" t="s">
        <v>188</v>
      </c>
      <c r="D56" s="9" t="s">
        <v>189</v>
      </c>
      <c r="E56" s="25" t="n">
        <f aca="false">4*16*190/1000</f>
        <v>12.16</v>
      </c>
      <c r="F56" s="25" t="n">
        <f aca="false">16*190/10000</f>
        <v>0.304</v>
      </c>
      <c r="G56" s="10" t="n">
        <v>3</v>
      </c>
      <c r="H56" s="11" t="n">
        <v>10</v>
      </c>
      <c r="J56" s="24"/>
    </row>
    <row r="57" customFormat="false" ht="13.8" hidden="false" customHeight="false" outlineLevel="0" collapsed="false">
      <c r="A57" s="6" t="n">
        <v>132</v>
      </c>
      <c r="B57" s="21" t="s">
        <v>190</v>
      </c>
      <c r="C57" s="21" t="s">
        <v>191</v>
      </c>
      <c r="D57" s="9" t="s">
        <v>192</v>
      </c>
      <c r="E57" s="25" t="n">
        <f aca="false">14*180/1000</f>
        <v>2.52</v>
      </c>
      <c r="F57" s="25" t="n">
        <f aca="false">14*180/10000</f>
        <v>0.252</v>
      </c>
      <c r="G57" s="10" t="n">
        <v>3</v>
      </c>
      <c r="H57" s="11" t="n">
        <v>10</v>
      </c>
      <c r="J57" s="24"/>
    </row>
    <row r="58" customFormat="false" ht="13.8" hidden="false" customHeight="false" outlineLevel="0" collapsed="false">
      <c r="A58" s="6" t="n">
        <v>134</v>
      </c>
      <c r="B58" s="21" t="s">
        <v>193</v>
      </c>
      <c r="C58" s="21" t="s">
        <v>194</v>
      </c>
      <c r="D58" s="9" t="s">
        <v>195</v>
      </c>
      <c r="E58" s="25" t="n">
        <f aca="false">5*14*300/1000</f>
        <v>21</v>
      </c>
      <c r="F58" s="25" t="n">
        <f aca="false">14*300/10000</f>
        <v>0.42</v>
      </c>
      <c r="G58" s="10" t="n">
        <v>3</v>
      </c>
      <c r="H58" s="11" t="n">
        <v>10</v>
      </c>
      <c r="J58" s="24"/>
    </row>
    <row r="59" customFormat="false" ht="13.8" hidden="false" customHeight="false" outlineLevel="0" collapsed="false">
      <c r="A59" s="6" t="n">
        <v>135</v>
      </c>
      <c r="B59" s="21" t="s">
        <v>196</v>
      </c>
      <c r="C59" s="21" t="s">
        <v>138</v>
      </c>
      <c r="D59" s="9" t="s">
        <v>197</v>
      </c>
      <c r="E59" s="25" t="n">
        <f aca="false">5*14*370/1000</f>
        <v>25.9</v>
      </c>
      <c r="F59" s="25" t="n">
        <f aca="false">14*370/10000</f>
        <v>0.518</v>
      </c>
      <c r="G59" s="10" t="n">
        <v>3</v>
      </c>
      <c r="H59" s="11" t="n">
        <v>10</v>
      </c>
      <c r="J59" s="24"/>
    </row>
    <row r="60" customFormat="false" ht="13.8" hidden="false" customHeight="false" outlineLevel="0" collapsed="false">
      <c r="A60" s="6" t="n">
        <v>136</v>
      </c>
      <c r="B60" s="21" t="s">
        <v>198</v>
      </c>
      <c r="C60" s="21" t="s">
        <v>199</v>
      </c>
      <c r="D60" s="16" t="s">
        <v>200</v>
      </c>
      <c r="E60" s="17" t="n">
        <f aca="false">19*14*270/1000</f>
        <v>71.82</v>
      </c>
      <c r="F60" s="17" t="n">
        <f aca="false">14*270/10000</f>
        <v>0.378</v>
      </c>
      <c r="G60" s="10" t="n">
        <v>3</v>
      </c>
      <c r="H60" s="11" t="n">
        <v>10</v>
      </c>
      <c r="J60" s="24"/>
    </row>
    <row r="61" customFormat="false" ht="13.8" hidden="false" customHeight="false" outlineLevel="0" collapsed="false">
      <c r="A61" s="6" t="n">
        <v>137</v>
      </c>
      <c r="B61" s="21" t="s">
        <v>201</v>
      </c>
      <c r="C61" s="21" t="s">
        <v>202</v>
      </c>
      <c r="D61" s="16" t="s">
        <v>203</v>
      </c>
      <c r="E61" s="17" t="n">
        <f aca="false">12*12*264/1000</f>
        <v>38.016</v>
      </c>
      <c r="F61" s="17" t="n">
        <f aca="false">12*264/10000</f>
        <v>0.3168</v>
      </c>
      <c r="G61" s="10" t="n">
        <v>3</v>
      </c>
      <c r="H61" s="11" t="n">
        <v>10</v>
      </c>
      <c r="J61" s="24"/>
    </row>
    <row r="62" customFormat="false" ht="13.8" hidden="false" customHeight="false" outlineLevel="0" collapsed="false">
      <c r="A62" s="6" t="n">
        <v>140</v>
      </c>
      <c r="B62" s="21" t="s">
        <v>204</v>
      </c>
      <c r="C62" s="21" t="s">
        <v>205</v>
      </c>
      <c r="D62" s="9" t="s">
        <v>206</v>
      </c>
      <c r="E62" s="25" t="n">
        <f aca="false">4*22*190/1000</f>
        <v>16.72</v>
      </c>
      <c r="F62" s="25" t="n">
        <f aca="false">22*190/10000</f>
        <v>0.418</v>
      </c>
      <c r="G62" s="10" t="n">
        <v>3</v>
      </c>
      <c r="H62" s="11" t="n">
        <v>10</v>
      </c>
      <c r="J62" s="24"/>
    </row>
    <row r="63" customFormat="false" ht="13.8" hidden="false" customHeight="false" outlineLevel="0" collapsed="false">
      <c r="A63" s="6" t="n">
        <v>146</v>
      </c>
      <c r="B63" s="21" t="s">
        <v>207</v>
      </c>
      <c r="C63" s="21" t="s">
        <v>208</v>
      </c>
      <c r="D63" s="9" t="s">
        <v>209</v>
      </c>
      <c r="E63" s="25" t="n">
        <f aca="false">16*20*290/1000</f>
        <v>92.8</v>
      </c>
      <c r="F63" s="25" t="n">
        <f aca="false">20*290/10000</f>
        <v>0.58</v>
      </c>
      <c r="G63" s="10" t="n">
        <v>3</v>
      </c>
      <c r="H63" s="11" t="n">
        <v>20</v>
      </c>
      <c r="J63" s="24"/>
    </row>
    <row r="64" customFormat="false" ht="13.8" hidden="false" customHeight="false" outlineLevel="0" collapsed="false">
      <c r="A64" s="6" t="s">
        <v>210</v>
      </c>
      <c r="B64" s="18" t="s">
        <v>211</v>
      </c>
      <c r="C64" s="18" t="s">
        <v>212</v>
      </c>
      <c r="D64" s="16" t="s">
        <v>213</v>
      </c>
      <c r="E64" s="17" t="n">
        <f aca="false">22*12*146/1000</f>
        <v>38.544</v>
      </c>
      <c r="F64" s="17" t="n">
        <f aca="false">12*146/10000</f>
        <v>0.1752</v>
      </c>
      <c r="G64" s="10" t="n">
        <v>3</v>
      </c>
      <c r="H64" s="11" t="n">
        <v>10</v>
      </c>
      <c r="J64" s="24"/>
    </row>
    <row r="65" customFormat="false" ht="13.8" hidden="false" customHeight="false" outlineLevel="0" collapsed="false">
      <c r="A65" s="6" t="s">
        <v>214</v>
      </c>
      <c r="B65" s="18" t="s">
        <v>215</v>
      </c>
      <c r="C65" s="18" t="s">
        <v>216</v>
      </c>
      <c r="D65" s="16" t="s">
        <v>217</v>
      </c>
      <c r="E65" s="17" t="n">
        <f aca="false">22*35*228/1000</f>
        <v>175.56</v>
      </c>
      <c r="F65" s="17" t="n">
        <f aca="false">35*228/10000</f>
        <v>0.798</v>
      </c>
      <c r="G65" s="10" t="n">
        <v>3</v>
      </c>
      <c r="H65" s="11" t="n">
        <v>20</v>
      </c>
      <c r="J65" s="24"/>
    </row>
    <row r="66" customFormat="false" ht="13.8" hidden="false" customHeight="false" outlineLevel="0" collapsed="false">
      <c r="A66" s="6" t="s">
        <v>218</v>
      </c>
      <c r="B66" s="18" t="s">
        <v>219</v>
      </c>
      <c r="C66" s="18" t="s">
        <v>220</v>
      </c>
      <c r="D66" s="9" t="s">
        <v>221</v>
      </c>
      <c r="E66" s="9" t="n">
        <f aca="false">1*20*191/1000</f>
        <v>3.82</v>
      </c>
      <c r="F66" s="9" t="n">
        <f aca="false">20*191/10000</f>
        <v>0.382</v>
      </c>
      <c r="G66" s="10" t="n">
        <v>3</v>
      </c>
      <c r="H66" s="11" t="n">
        <v>10</v>
      </c>
      <c r="J66" s="24"/>
    </row>
    <row r="67" customFormat="false" ht="13.8" hidden="false" customHeight="false" outlineLevel="0" collapsed="false">
      <c r="A67" s="6" t="s">
        <v>222</v>
      </c>
      <c r="B67" s="21" t="s">
        <v>223</v>
      </c>
      <c r="C67" s="21" t="s">
        <v>224</v>
      </c>
      <c r="D67" s="9" t="s">
        <v>225</v>
      </c>
      <c r="E67" s="9" t="n">
        <f aca="false">24*242/1000</f>
        <v>5.808</v>
      </c>
      <c r="F67" s="9" t="n">
        <f aca="false">24*242/10000</f>
        <v>0.5808</v>
      </c>
      <c r="G67" s="10" t="n">
        <v>3</v>
      </c>
      <c r="H67" s="11" t="n">
        <v>10</v>
      </c>
      <c r="J67" s="24"/>
    </row>
    <row r="68" customFormat="false" ht="13.8" hidden="false" customHeight="false" outlineLevel="0" collapsed="false">
      <c r="A68" s="6" t="s">
        <v>226</v>
      </c>
      <c r="B68" s="21" t="s">
        <v>227</v>
      </c>
      <c r="C68" s="21" t="s">
        <v>228</v>
      </c>
      <c r="D68" s="9" t="s">
        <v>229</v>
      </c>
      <c r="E68" s="9" t="n">
        <f aca="false">24*265/1000</f>
        <v>6.36</v>
      </c>
      <c r="F68" s="9" t="n">
        <f aca="false">24*265/10000</f>
        <v>0.636</v>
      </c>
      <c r="G68" s="10" t="n">
        <v>3</v>
      </c>
      <c r="H68" s="11" t="n">
        <v>10</v>
      </c>
      <c r="J68" s="24"/>
    </row>
    <row r="69" customFormat="false" ht="13.8" hidden="false" customHeight="false" outlineLevel="0" collapsed="false">
      <c r="A69" s="6" t="s">
        <v>230</v>
      </c>
      <c r="B69" s="21" t="s">
        <v>231</v>
      </c>
      <c r="C69" s="21" t="s">
        <v>232</v>
      </c>
      <c r="D69" s="9" t="s">
        <v>233</v>
      </c>
      <c r="E69" s="9" t="n">
        <f aca="false">24*135/1000</f>
        <v>3.24</v>
      </c>
      <c r="F69" s="9" t="n">
        <f aca="false">24*135/10000</f>
        <v>0.324</v>
      </c>
      <c r="G69" s="10" t="n">
        <v>3</v>
      </c>
      <c r="H69" s="11" t="n">
        <v>10</v>
      </c>
      <c r="J69" s="24"/>
    </row>
    <row r="70" customFormat="false" ht="13.8" hidden="false" customHeight="false" outlineLevel="0" collapsed="false">
      <c r="A70" s="6" t="s">
        <v>234</v>
      </c>
      <c r="B70" s="18" t="s">
        <v>235</v>
      </c>
      <c r="C70" s="18" t="s">
        <v>236</v>
      </c>
      <c r="D70" s="16" t="s">
        <v>237</v>
      </c>
      <c r="E70" s="17" t="n">
        <f aca="false">20*56*65/1000</f>
        <v>72.8</v>
      </c>
      <c r="F70" s="17" t="n">
        <f aca="false">56*65/10000</f>
        <v>0.364</v>
      </c>
      <c r="G70" s="10" t="n">
        <v>3</v>
      </c>
      <c r="H70" s="11" t="n">
        <v>10</v>
      </c>
      <c r="J70" s="24"/>
    </row>
    <row r="71" customFormat="false" ht="13.8" hidden="false" customHeight="false" outlineLevel="0" collapsed="false">
      <c r="A71" s="6" t="n">
        <v>166</v>
      </c>
      <c r="B71" s="21" t="s">
        <v>238</v>
      </c>
      <c r="C71" s="21" t="s">
        <v>239</v>
      </c>
      <c r="D71" s="20" t="s">
        <v>240</v>
      </c>
      <c r="E71" s="20" t="n">
        <f aca="false">8*14*230/1000</f>
        <v>25.76</v>
      </c>
      <c r="F71" s="20" t="n">
        <f aca="false">14*230/10000</f>
        <v>0.322</v>
      </c>
      <c r="G71" s="10" t="n">
        <v>3</v>
      </c>
      <c r="H71" s="11" t="n">
        <v>10</v>
      </c>
      <c r="I71" s="7"/>
      <c r="J71" s="24"/>
    </row>
    <row r="72" customFormat="false" ht="13.8" hidden="false" customHeight="false" outlineLevel="0" collapsed="false">
      <c r="A72" s="6"/>
      <c r="B72" s="26"/>
      <c r="C72" s="27"/>
      <c r="D72" s="28"/>
      <c r="E72" s="29"/>
      <c r="F72" s="28"/>
      <c r="G72" s="28"/>
      <c r="H72" s="18"/>
      <c r="I72" s="18"/>
      <c r="J72" s="24"/>
    </row>
    <row r="73" customFormat="false" ht="13.8" hidden="false" customHeight="false" outlineLevel="0" collapsed="false">
      <c r="A73" s="6"/>
      <c r="B73" s="26"/>
      <c r="C73" s="27"/>
      <c r="D73" s="28"/>
      <c r="E73" s="30"/>
      <c r="F73" s="28"/>
      <c r="G73" s="28"/>
      <c r="H73" s="18"/>
      <c r="I73" s="18"/>
      <c r="J73" s="24"/>
    </row>
    <row r="74" customFormat="false" ht="13.8" hidden="false" customHeight="false" outlineLevel="0" collapsed="false">
      <c r="A74" s="6"/>
      <c r="B74" s="26"/>
      <c r="C74" s="27"/>
      <c r="D74" s="28"/>
      <c r="E74" s="29"/>
      <c r="F74" s="28"/>
      <c r="G74" s="28"/>
      <c r="H74" s="18"/>
      <c r="I74" s="18"/>
      <c r="J74" s="24"/>
    </row>
    <row r="75" customFormat="false" ht="13.8" hidden="false" customHeight="false" outlineLevel="0" collapsed="false">
      <c r="A75" s="6"/>
      <c r="B75" s="26"/>
      <c r="C75" s="27"/>
      <c r="D75" s="28"/>
      <c r="E75" s="30"/>
      <c r="F75" s="30"/>
      <c r="G75" s="28"/>
      <c r="H75" s="18"/>
      <c r="I75" s="18"/>
      <c r="J75" s="24"/>
    </row>
    <row r="76" customFormat="false" ht="13.8" hidden="false" customHeight="false" outlineLevel="0" collapsed="false">
      <c r="A76" s="6"/>
      <c r="B76" s="26"/>
      <c r="C76" s="27"/>
      <c r="D76" s="28"/>
      <c r="E76" s="30"/>
      <c r="F76" s="30"/>
      <c r="G76" s="28"/>
      <c r="H76" s="18"/>
      <c r="I76" s="18"/>
      <c r="J76" s="24"/>
    </row>
    <row r="77" customFormat="false" ht="13.8" hidden="false" customHeight="false" outlineLevel="0" collapsed="false">
      <c r="A77" s="6"/>
      <c r="B77" s="26"/>
      <c r="C77" s="27"/>
      <c r="D77" s="28"/>
      <c r="E77" s="29"/>
      <c r="F77" s="28"/>
      <c r="G77" s="28"/>
      <c r="H77" s="18"/>
      <c r="I77" s="18"/>
      <c r="J77" s="24"/>
    </row>
    <row r="78" customFormat="false" ht="13.8" hidden="false" customHeight="false" outlineLevel="0" collapsed="false">
      <c r="A78" s="6"/>
      <c r="B78" s="26"/>
      <c r="C78" s="27"/>
      <c r="D78" s="28"/>
      <c r="E78" s="29"/>
      <c r="F78" s="28"/>
      <c r="G78" s="28"/>
      <c r="H78" s="18"/>
      <c r="I78" s="18"/>
      <c r="J78" s="24"/>
    </row>
    <row r="79" customFormat="false" ht="13.8" hidden="false" customHeight="false" outlineLevel="0" collapsed="false">
      <c r="A79" s="6"/>
      <c r="B79" s="26"/>
      <c r="C79" s="27"/>
      <c r="D79" s="28"/>
      <c r="E79" s="30"/>
      <c r="F79" s="28"/>
      <c r="G79" s="28"/>
      <c r="H79" s="18"/>
      <c r="I79" s="18"/>
      <c r="J79" s="24"/>
    </row>
    <row r="80" customFormat="false" ht="13.8" hidden="false" customHeight="false" outlineLevel="0" collapsed="false">
      <c r="A80" s="6"/>
      <c r="B80" s="26"/>
      <c r="C80" s="27"/>
      <c r="D80" s="28"/>
      <c r="E80" s="30"/>
      <c r="F80" s="28"/>
      <c r="G80" s="28"/>
      <c r="H80" s="18"/>
      <c r="I80" s="18"/>
      <c r="J80" s="24"/>
    </row>
    <row r="81" customFormat="false" ht="13.8" hidden="false" customHeight="false" outlineLevel="0" collapsed="false">
      <c r="A81" s="6"/>
      <c r="B81" s="26"/>
      <c r="C81" s="27"/>
      <c r="D81" s="28"/>
      <c r="E81" s="29"/>
      <c r="F81" s="28"/>
      <c r="G81" s="28"/>
      <c r="H81" s="18"/>
      <c r="I81" s="18"/>
      <c r="J81" s="24"/>
    </row>
    <row r="82" customFormat="false" ht="13.8" hidden="false" customHeight="false" outlineLevel="0" collapsed="false">
      <c r="A82" s="6"/>
      <c r="B82" s="26"/>
      <c r="C82" s="27"/>
      <c r="D82" s="28"/>
      <c r="E82" s="30"/>
      <c r="F82" s="30"/>
      <c r="G82" s="28"/>
      <c r="H82" s="18"/>
      <c r="I82" s="18"/>
      <c r="J82" s="24"/>
    </row>
    <row r="83" customFormat="false" ht="13.8" hidden="false" customHeight="false" outlineLevel="0" collapsed="false">
      <c r="A83" s="6"/>
      <c r="B83" s="26"/>
      <c r="C83" s="27"/>
      <c r="D83" s="28"/>
      <c r="E83" s="30"/>
      <c r="F83" s="30"/>
      <c r="G83" s="28"/>
      <c r="H83" s="18"/>
      <c r="I83" s="18"/>
      <c r="J83" s="24"/>
    </row>
    <row r="84" customFormat="false" ht="13.8" hidden="false" customHeight="false" outlineLevel="0" collapsed="false">
      <c r="A84" s="6"/>
      <c r="B84" s="26"/>
      <c r="C84" s="27"/>
      <c r="D84" s="28"/>
      <c r="E84" s="30"/>
      <c r="F84" s="30"/>
      <c r="G84" s="28"/>
      <c r="H84" s="18"/>
      <c r="I84" s="18"/>
      <c r="J84" s="24"/>
    </row>
    <row r="85" customFormat="false" ht="13.8" hidden="false" customHeight="false" outlineLevel="0" collapsed="false">
      <c r="A85" s="6"/>
      <c r="B85" s="26"/>
      <c r="C85" s="27"/>
      <c r="D85" s="28"/>
      <c r="E85" s="30"/>
      <c r="F85" s="30"/>
      <c r="G85" s="28"/>
      <c r="H85" s="18"/>
      <c r="I85" s="18"/>
      <c r="J85" s="24"/>
    </row>
    <row r="86" customFormat="false" ht="13.8" hidden="false" customHeight="false" outlineLevel="0" collapsed="false">
      <c r="A86" s="6"/>
      <c r="B86" s="26"/>
      <c r="C86" s="27"/>
      <c r="D86" s="28"/>
      <c r="E86" s="29"/>
      <c r="F86" s="28"/>
      <c r="G86" s="28"/>
      <c r="H86" s="18"/>
      <c r="I86" s="18"/>
      <c r="J86" s="24"/>
    </row>
    <row r="87" customFormat="false" ht="13.8" hidden="false" customHeight="false" outlineLevel="0" collapsed="false">
      <c r="A87" s="6"/>
      <c r="B87" s="26"/>
      <c r="C87" s="27"/>
      <c r="D87" s="28"/>
      <c r="E87" s="30"/>
      <c r="F87" s="30"/>
      <c r="G87" s="28"/>
      <c r="H87" s="18"/>
      <c r="I87" s="18"/>
      <c r="J87" s="24"/>
    </row>
    <row r="88" customFormat="false" ht="13.8" hidden="false" customHeight="false" outlineLevel="0" collapsed="false">
      <c r="A88" s="6"/>
      <c r="B88" s="26"/>
      <c r="C88" s="27"/>
      <c r="D88" s="28"/>
      <c r="E88" s="30"/>
      <c r="F88" s="30"/>
      <c r="G88" s="28"/>
      <c r="H88" s="18"/>
      <c r="I88" s="18"/>
      <c r="J88" s="24"/>
    </row>
    <row r="89" customFormat="false" ht="13.8" hidden="false" customHeight="false" outlineLevel="0" collapsed="false">
      <c r="A89" s="6"/>
      <c r="B89" s="26"/>
      <c r="C89" s="27"/>
      <c r="D89" s="28"/>
      <c r="E89" s="30"/>
      <c r="F89" s="30"/>
      <c r="G89" s="28"/>
      <c r="H89" s="18"/>
      <c r="I89" s="18"/>
      <c r="J89" s="24"/>
    </row>
    <row r="90" customFormat="false" ht="13.8" hidden="false" customHeight="false" outlineLevel="0" collapsed="false">
      <c r="A90" s="6"/>
      <c r="B90" s="26"/>
      <c r="C90" s="27"/>
      <c r="D90" s="28"/>
      <c r="E90" s="29"/>
      <c r="F90" s="28"/>
      <c r="G90" s="28"/>
      <c r="H90" s="18"/>
      <c r="I90" s="18"/>
      <c r="J90" s="24"/>
    </row>
    <row r="91" customFormat="false" ht="13.8" hidden="false" customHeight="false" outlineLevel="0" collapsed="false">
      <c r="A91" s="6"/>
      <c r="B91" s="26"/>
      <c r="C91" s="27"/>
      <c r="D91" s="28"/>
      <c r="E91" s="30"/>
      <c r="F91" s="30"/>
      <c r="G91" s="28"/>
      <c r="H91" s="18"/>
      <c r="I91" s="18"/>
      <c r="J91" s="24"/>
    </row>
    <row r="92" customFormat="false" ht="13.8" hidden="false" customHeight="false" outlineLevel="0" collapsed="false">
      <c r="A92" s="6"/>
      <c r="B92" s="26"/>
      <c r="C92" s="27"/>
      <c r="D92" s="28"/>
      <c r="E92" s="30"/>
      <c r="F92" s="30"/>
      <c r="G92" s="28"/>
      <c r="H92" s="18"/>
      <c r="I92" s="18"/>
      <c r="J92" s="24"/>
    </row>
    <row r="93" customFormat="false" ht="13.8" hidden="false" customHeight="false" outlineLevel="0" collapsed="false">
      <c r="A93" s="6"/>
      <c r="B93" s="26"/>
      <c r="C93" s="27"/>
      <c r="D93" s="28"/>
      <c r="E93" s="29"/>
      <c r="F93" s="28"/>
      <c r="G93" s="28"/>
      <c r="H93" s="18"/>
      <c r="I93" s="18"/>
      <c r="J93" s="24"/>
    </row>
    <row r="94" customFormat="false" ht="13.8" hidden="false" customHeight="false" outlineLevel="0" collapsed="false">
      <c r="A94" s="6"/>
      <c r="B94" s="26"/>
      <c r="C94" s="27"/>
      <c r="D94" s="28"/>
      <c r="E94" s="29"/>
      <c r="F94" s="28"/>
      <c r="G94" s="28"/>
      <c r="H94" s="18"/>
      <c r="I94" s="18"/>
      <c r="J94" s="24"/>
    </row>
    <row r="95" customFormat="false" ht="13.8" hidden="false" customHeight="false" outlineLevel="0" collapsed="false">
      <c r="A95" s="6"/>
      <c r="B95" s="26"/>
      <c r="C95" s="27"/>
      <c r="D95" s="28"/>
      <c r="E95" s="30"/>
      <c r="F95" s="30"/>
      <c r="G95" s="28"/>
      <c r="H95" s="18"/>
      <c r="I95" s="18"/>
      <c r="J95" s="24"/>
    </row>
    <row r="96" customFormat="false" ht="13.8" hidden="false" customHeight="false" outlineLevel="0" collapsed="false">
      <c r="A96" s="6"/>
      <c r="B96" s="26"/>
      <c r="C96" s="27"/>
      <c r="D96" s="28"/>
      <c r="E96" s="29"/>
      <c r="F96" s="28"/>
      <c r="G96" s="28"/>
      <c r="H96" s="18"/>
      <c r="I96" s="18"/>
      <c r="J96" s="24"/>
    </row>
    <row r="97" customFormat="false" ht="13.8" hidden="false" customHeight="false" outlineLevel="0" collapsed="false">
      <c r="A97" s="6"/>
      <c r="B97" s="26"/>
      <c r="C97" s="27"/>
      <c r="D97" s="28"/>
      <c r="E97" s="29"/>
      <c r="F97" s="28"/>
      <c r="G97" s="28"/>
      <c r="H97" s="18"/>
      <c r="I97" s="18"/>
      <c r="J97" s="24"/>
    </row>
    <row r="98" customFormat="false" ht="13.8" hidden="false" customHeight="false" outlineLevel="0" collapsed="false">
      <c r="A98" s="6"/>
      <c r="B98" s="26"/>
      <c r="C98" s="27"/>
      <c r="D98" s="28"/>
      <c r="E98" s="29"/>
      <c r="F98" s="28"/>
      <c r="G98" s="28"/>
      <c r="H98" s="18"/>
      <c r="I98" s="18"/>
      <c r="J98" s="24"/>
    </row>
    <row r="99" customFormat="false" ht="13.8" hidden="false" customHeight="false" outlineLevel="0" collapsed="false">
      <c r="A99" s="6"/>
      <c r="B99" s="26"/>
      <c r="C99" s="27"/>
      <c r="D99" s="28"/>
      <c r="E99" s="30"/>
      <c r="F99" s="30"/>
      <c r="G99" s="28"/>
      <c r="H99" s="18"/>
      <c r="I99" s="18"/>
      <c r="J99" s="24"/>
    </row>
    <row r="100" customFormat="false" ht="13.8" hidden="false" customHeight="false" outlineLevel="0" collapsed="false">
      <c r="A100" s="6"/>
      <c r="B100" s="26"/>
      <c r="C100" s="27"/>
      <c r="D100" s="28"/>
      <c r="E100" s="29"/>
      <c r="F100" s="28"/>
      <c r="G100" s="28"/>
      <c r="H100" s="18"/>
      <c r="I100" s="18"/>
      <c r="J100" s="24"/>
    </row>
    <row r="101" customFormat="false" ht="13.8" hidden="false" customHeight="false" outlineLevel="0" collapsed="false">
      <c r="A101" s="6"/>
      <c r="B101" s="26"/>
      <c r="C101" s="27"/>
      <c r="D101" s="28"/>
      <c r="E101" s="30"/>
      <c r="F101" s="30"/>
      <c r="G101" s="28"/>
      <c r="H101" s="18"/>
      <c r="I101" s="18"/>
      <c r="J101" s="24"/>
    </row>
    <row r="102" customFormat="false" ht="13.8" hidden="false" customHeight="false" outlineLevel="0" collapsed="false">
      <c r="A102" s="6"/>
      <c r="B102" s="26"/>
      <c r="C102" s="27"/>
      <c r="D102" s="28"/>
      <c r="E102" s="29"/>
      <c r="F102" s="28"/>
      <c r="G102" s="28"/>
      <c r="H102" s="18"/>
      <c r="I102" s="18"/>
      <c r="J102" s="24"/>
    </row>
    <row r="103" customFormat="false" ht="13.8" hidden="false" customHeight="false" outlineLevel="0" collapsed="false">
      <c r="A103" s="6"/>
      <c r="B103" s="26"/>
      <c r="C103" s="27"/>
      <c r="D103" s="28"/>
      <c r="E103" s="30"/>
      <c r="F103" s="30"/>
      <c r="G103" s="28"/>
      <c r="H103" s="18"/>
      <c r="I103" s="18"/>
      <c r="J103" s="24"/>
    </row>
    <row r="104" customFormat="false" ht="13.8" hidden="false" customHeight="false" outlineLevel="0" collapsed="false">
      <c r="A104" s="6"/>
      <c r="B104" s="26"/>
      <c r="C104" s="27"/>
      <c r="D104" s="28"/>
      <c r="E104" s="29"/>
      <c r="F104" s="28"/>
      <c r="G104" s="28"/>
      <c r="H104" s="18"/>
      <c r="I104" s="18"/>
      <c r="J104" s="24"/>
    </row>
    <row r="105" customFormat="false" ht="13.8" hidden="false" customHeight="false" outlineLevel="0" collapsed="false">
      <c r="A105" s="6"/>
      <c r="B105" s="26"/>
      <c r="C105" s="27"/>
      <c r="D105" s="28"/>
      <c r="E105" s="29"/>
      <c r="F105" s="28"/>
      <c r="G105" s="28"/>
      <c r="H105" s="18"/>
      <c r="I105" s="18"/>
      <c r="J105" s="24"/>
    </row>
    <row r="106" customFormat="false" ht="13.8" hidden="false" customHeight="false" outlineLevel="0" collapsed="false">
      <c r="A106" s="6"/>
      <c r="B106" s="26"/>
      <c r="C106" s="27"/>
      <c r="D106" s="28"/>
      <c r="E106" s="29"/>
      <c r="F106" s="28"/>
      <c r="G106" s="28"/>
      <c r="H106" s="18"/>
      <c r="I106" s="18"/>
      <c r="J106" s="24"/>
    </row>
    <row r="107" customFormat="false" ht="13.8" hidden="false" customHeight="false" outlineLevel="0" collapsed="false">
      <c r="A107" s="6"/>
      <c r="B107" s="26"/>
      <c r="C107" s="27"/>
      <c r="D107" s="28"/>
      <c r="E107" s="29"/>
      <c r="F107" s="28"/>
      <c r="G107" s="28"/>
      <c r="H107" s="18"/>
      <c r="I107" s="18"/>
      <c r="J107" s="24"/>
    </row>
    <row r="108" customFormat="false" ht="13.8" hidden="false" customHeight="false" outlineLevel="0" collapsed="false">
      <c r="A108" s="6"/>
      <c r="B108" s="26"/>
      <c r="C108" s="27"/>
      <c r="D108" s="28"/>
      <c r="E108" s="30"/>
      <c r="F108" s="30"/>
      <c r="G108" s="28"/>
      <c r="H108" s="18"/>
      <c r="I108" s="18"/>
      <c r="J108" s="24"/>
    </row>
    <row r="109" customFormat="false" ht="13.8" hidden="false" customHeight="false" outlineLevel="0" collapsed="false">
      <c r="A109" s="6"/>
      <c r="B109" s="26"/>
      <c r="C109" s="27"/>
      <c r="D109" s="28"/>
      <c r="E109" s="29"/>
      <c r="F109" s="28"/>
      <c r="G109" s="28"/>
      <c r="H109" s="18"/>
      <c r="I109" s="18"/>
      <c r="J109" s="24"/>
    </row>
    <row r="110" customFormat="false" ht="13.8" hidden="false" customHeight="false" outlineLevel="0" collapsed="false">
      <c r="A110" s="6"/>
      <c r="B110" s="26"/>
      <c r="C110" s="27"/>
      <c r="D110" s="28"/>
      <c r="E110" s="29"/>
      <c r="F110" s="28"/>
      <c r="G110" s="28"/>
      <c r="H110" s="18"/>
      <c r="I110" s="18"/>
      <c r="J110" s="24"/>
    </row>
    <row r="111" customFormat="false" ht="13.8" hidden="false" customHeight="false" outlineLevel="0" collapsed="false">
      <c r="A111" s="6"/>
      <c r="B111" s="26"/>
      <c r="C111" s="27"/>
      <c r="D111" s="28"/>
      <c r="E111" s="29"/>
      <c r="F111" s="28"/>
      <c r="G111" s="28"/>
      <c r="H111" s="18"/>
      <c r="I111" s="18"/>
      <c r="J111" s="24"/>
    </row>
    <row r="112" customFormat="false" ht="13.8" hidden="false" customHeight="false" outlineLevel="0" collapsed="false">
      <c r="A112" s="6"/>
      <c r="B112" s="26"/>
      <c r="C112" s="27"/>
      <c r="D112" s="28"/>
      <c r="E112" s="29"/>
      <c r="F112" s="28"/>
      <c r="G112" s="28"/>
      <c r="H112" s="18"/>
      <c r="I112" s="18"/>
      <c r="J112" s="24"/>
    </row>
    <row r="113" customFormat="false" ht="13.8" hidden="false" customHeight="false" outlineLevel="0" collapsed="false">
      <c r="A113" s="6"/>
      <c r="B113" s="26"/>
      <c r="C113" s="27"/>
      <c r="D113" s="28"/>
      <c r="E113" s="29"/>
      <c r="F113" s="28"/>
      <c r="G113" s="28"/>
      <c r="H113" s="18"/>
      <c r="I113" s="18"/>
      <c r="J113" s="24"/>
    </row>
    <row r="114" customFormat="false" ht="13.8" hidden="false" customHeight="false" outlineLevel="0" collapsed="false">
      <c r="A114" s="6"/>
      <c r="B114" s="26"/>
      <c r="C114" s="27"/>
      <c r="D114" s="28"/>
      <c r="E114" s="29"/>
      <c r="F114" s="28"/>
      <c r="G114" s="28"/>
      <c r="H114" s="18"/>
      <c r="I114" s="18"/>
      <c r="J114" s="24"/>
    </row>
    <row r="115" customFormat="false" ht="13.8" hidden="false" customHeight="false" outlineLevel="0" collapsed="false">
      <c r="A115" s="6"/>
      <c r="B115" s="26"/>
      <c r="C115" s="27"/>
      <c r="D115" s="28"/>
      <c r="E115" s="29"/>
      <c r="F115" s="28"/>
      <c r="G115" s="28"/>
      <c r="H115" s="18"/>
      <c r="I115" s="18"/>
      <c r="J115" s="24"/>
    </row>
    <row r="116" customFormat="false" ht="13.8" hidden="false" customHeight="false" outlineLevel="0" collapsed="false">
      <c r="A116" s="6"/>
      <c r="B116" s="26"/>
      <c r="C116" s="27"/>
      <c r="D116" s="28"/>
      <c r="E116" s="30"/>
      <c r="F116" s="30"/>
      <c r="G116" s="28"/>
      <c r="H116" s="18"/>
      <c r="I116" s="18"/>
      <c r="J116" s="24"/>
    </row>
    <row r="117" customFormat="false" ht="13.8" hidden="false" customHeight="false" outlineLevel="0" collapsed="false">
      <c r="A117" s="6"/>
      <c r="B117" s="26"/>
      <c r="C117" s="27"/>
      <c r="D117" s="28"/>
      <c r="E117" s="29"/>
      <c r="F117" s="28"/>
      <c r="G117" s="28"/>
      <c r="H117" s="18"/>
      <c r="I117" s="18"/>
      <c r="J117" s="24"/>
    </row>
    <row r="118" customFormat="false" ht="13.8" hidden="false" customHeight="false" outlineLevel="0" collapsed="false">
      <c r="A118" s="6"/>
      <c r="B118" s="26"/>
      <c r="C118" s="27"/>
      <c r="D118" s="28"/>
      <c r="E118" s="29"/>
      <c r="F118" s="28"/>
      <c r="G118" s="28"/>
      <c r="H118" s="18"/>
      <c r="I118" s="18"/>
      <c r="J118" s="24"/>
    </row>
    <row r="119" customFormat="false" ht="13.8" hidden="false" customHeight="false" outlineLevel="0" collapsed="false">
      <c r="A119" s="6"/>
      <c r="B119" s="26"/>
      <c r="C119" s="27"/>
      <c r="D119" s="28"/>
      <c r="E119" s="29"/>
      <c r="F119" s="28"/>
      <c r="G119" s="28"/>
      <c r="H119" s="18"/>
      <c r="I119" s="18"/>
      <c r="J119" s="24"/>
    </row>
    <row r="120" customFormat="false" ht="13.8" hidden="false" customHeight="false" outlineLevel="0" collapsed="false">
      <c r="A120" s="6"/>
      <c r="B120" s="26"/>
      <c r="C120" s="27"/>
      <c r="D120" s="28"/>
      <c r="E120" s="29"/>
      <c r="F120" s="28"/>
      <c r="G120" s="28"/>
      <c r="H120" s="18"/>
      <c r="I120" s="18"/>
      <c r="J120" s="24"/>
    </row>
    <row r="121" customFormat="false" ht="13.8" hidden="false" customHeight="false" outlineLevel="0" collapsed="false">
      <c r="A121" s="6"/>
      <c r="B121" s="26"/>
      <c r="C121" s="27"/>
      <c r="D121" s="28"/>
      <c r="E121" s="29"/>
      <c r="F121" s="28"/>
      <c r="G121" s="28"/>
      <c r="H121" s="18"/>
      <c r="I121" s="18"/>
      <c r="J121" s="24"/>
    </row>
    <row r="122" customFormat="false" ht="13.8" hidden="false" customHeight="false" outlineLevel="0" collapsed="false">
      <c r="A122" s="6"/>
      <c r="B122" s="26"/>
      <c r="C122" s="27"/>
      <c r="D122" s="28"/>
      <c r="E122" s="30"/>
      <c r="F122" s="30"/>
      <c r="G122" s="28"/>
      <c r="H122" s="18"/>
      <c r="I122" s="18"/>
      <c r="J122" s="24"/>
    </row>
    <row r="123" customFormat="false" ht="13.8" hidden="false" customHeight="false" outlineLevel="0" collapsed="false">
      <c r="A123" s="6"/>
      <c r="B123" s="26"/>
      <c r="C123" s="27"/>
      <c r="D123" s="28"/>
      <c r="E123" s="29"/>
      <c r="F123" s="28"/>
      <c r="G123" s="28"/>
      <c r="H123" s="18"/>
      <c r="I123" s="18"/>
      <c r="J123" s="24"/>
    </row>
    <row r="124" customFormat="false" ht="13.8" hidden="false" customHeight="false" outlineLevel="0" collapsed="false">
      <c r="A124" s="6"/>
      <c r="B124" s="26"/>
      <c r="C124" s="27"/>
      <c r="D124" s="28"/>
      <c r="E124" s="30"/>
      <c r="F124" s="30"/>
      <c r="G124" s="28"/>
      <c r="H124" s="18"/>
      <c r="I124" s="18"/>
      <c r="J124" s="24"/>
    </row>
    <row r="125" customFormat="false" ht="13.8" hidden="false" customHeight="false" outlineLevel="0" collapsed="false">
      <c r="A125" s="6"/>
      <c r="B125" s="26"/>
      <c r="C125" s="27"/>
      <c r="D125" s="28"/>
      <c r="E125" s="29"/>
      <c r="F125" s="28"/>
      <c r="G125" s="28"/>
      <c r="H125" s="18"/>
      <c r="I125" s="18"/>
      <c r="J125" s="24"/>
    </row>
    <row r="126" customFormat="false" ht="13.8" hidden="false" customHeight="false" outlineLevel="0" collapsed="false">
      <c r="A126" s="6"/>
      <c r="B126" s="26"/>
      <c r="C126" s="27"/>
      <c r="D126" s="28"/>
      <c r="E126" s="29"/>
      <c r="F126" s="28"/>
      <c r="G126" s="28"/>
      <c r="H126" s="18"/>
      <c r="I126" s="18"/>
      <c r="J126" s="24"/>
    </row>
    <row r="127" customFormat="false" ht="13.8" hidden="false" customHeight="false" outlineLevel="0" collapsed="false">
      <c r="A127" s="6"/>
      <c r="B127" s="26"/>
      <c r="C127" s="27"/>
      <c r="D127" s="28"/>
      <c r="E127" s="29"/>
      <c r="F127" s="28"/>
      <c r="G127" s="28"/>
      <c r="H127" s="18"/>
      <c r="I127" s="18"/>
      <c r="J127" s="24"/>
    </row>
    <row r="128" customFormat="false" ht="13.8" hidden="false" customHeight="false" outlineLevel="0" collapsed="false">
      <c r="A128" s="6"/>
      <c r="B128" s="26"/>
      <c r="C128" s="27"/>
      <c r="D128" s="28"/>
      <c r="E128" s="29"/>
      <c r="F128" s="28"/>
      <c r="G128" s="28"/>
      <c r="H128" s="18"/>
      <c r="I128" s="18"/>
      <c r="J128" s="24"/>
    </row>
    <row r="129" customFormat="false" ht="13.8" hidden="false" customHeight="false" outlineLevel="0" collapsed="false">
      <c r="A129" s="6"/>
      <c r="B129" s="26"/>
      <c r="C129" s="27"/>
      <c r="D129" s="28"/>
      <c r="E129" s="29"/>
      <c r="F129" s="28"/>
      <c r="G129" s="28"/>
      <c r="H129" s="18"/>
      <c r="I129" s="18"/>
      <c r="J129" s="24"/>
    </row>
    <row r="130" customFormat="false" ht="13.8" hidden="false" customHeight="false" outlineLevel="0" collapsed="false">
      <c r="A130" s="6"/>
      <c r="B130" s="26"/>
      <c r="C130" s="27"/>
      <c r="D130" s="28"/>
      <c r="E130" s="29"/>
      <c r="F130" s="28"/>
      <c r="G130" s="28"/>
      <c r="H130" s="18"/>
      <c r="I130" s="18"/>
      <c r="J130" s="24"/>
    </row>
    <row r="131" customFormat="false" ht="13.8" hidden="false" customHeight="false" outlineLevel="0" collapsed="false">
      <c r="A131" s="6"/>
      <c r="B131" s="26"/>
      <c r="C131" s="27"/>
      <c r="D131" s="28"/>
      <c r="E131" s="29"/>
      <c r="F131" s="28"/>
      <c r="G131" s="28"/>
      <c r="H131" s="18"/>
      <c r="I131" s="18"/>
      <c r="J131" s="24"/>
    </row>
    <row r="132" customFormat="false" ht="13.8" hidden="false" customHeight="false" outlineLevel="0" collapsed="false">
      <c r="A132" s="6"/>
      <c r="B132" s="26"/>
      <c r="C132" s="27"/>
      <c r="D132" s="28"/>
      <c r="E132" s="29"/>
      <c r="F132" s="28"/>
      <c r="G132" s="28"/>
      <c r="H132" s="18"/>
      <c r="I132" s="18"/>
      <c r="J132" s="24"/>
    </row>
    <row r="133" customFormat="false" ht="13.8" hidden="false" customHeight="false" outlineLevel="0" collapsed="false">
      <c r="A133" s="6"/>
      <c r="B133" s="26"/>
      <c r="C133" s="27"/>
      <c r="D133" s="28"/>
      <c r="E133" s="30"/>
      <c r="F133" s="30"/>
      <c r="G133" s="28"/>
      <c r="H133" s="18"/>
      <c r="I133" s="18"/>
      <c r="J133" s="24"/>
    </row>
    <row r="134" customFormat="false" ht="13.8" hidden="false" customHeight="false" outlineLevel="0" collapsed="false">
      <c r="A134" s="6"/>
      <c r="B134" s="26"/>
      <c r="C134" s="27"/>
      <c r="D134" s="28"/>
      <c r="E134" s="29"/>
      <c r="F134" s="28"/>
      <c r="G134" s="28"/>
      <c r="H134" s="18"/>
      <c r="I134" s="18"/>
      <c r="J134" s="24"/>
    </row>
    <row r="135" customFormat="false" ht="13.8" hidden="false" customHeight="false" outlineLevel="0" collapsed="false">
      <c r="A135" s="6"/>
      <c r="B135" s="26"/>
      <c r="C135" s="31"/>
      <c r="D135" s="32"/>
      <c r="E135" s="30"/>
      <c r="F135" s="30"/>
      <c r="G135" s="32"/>
      <c r="H135" s="7"/>
      <c r="I135" s="7"/>
      <c r="J135" s="24"/>
    </row>
    <row r="136" customFormat="false" ht="13.8" hidden="false" customHeight="false" outlineLevel="0" collapsed="false">
      <c r="A136" s="6"/>
      <c r="B136" s="26"/>
      <c r="C136" s="31"/>
      <c r="D136" s="32"/>
      <c r="E136" s="30"/>
      <c r="F136" s="30"/>
      <c r="G136" s="32"/>
      <c r="H136" s="7"/>
      <c r="I136" s="7"/>
      <c r="J136" s="24"/>
    </row>
    <row r="137" customFormat="false" ht="13.8" hidden="false" customHeight="false" outlineLevel="0" collapsed="false">
      <c r="A137" s="6"/>
      <c r="B137" s="26"/>
      <c r="C137" s="31"/>
      <c r="D137" s="32"/>
      <c r="E137" s="29"/>
      <c r="F137" s="32"/>
      <c r="G137" s="32"/>
      <c r="H137" s="18"/>
      <c r="I137" s="18"/>
      <c r="J137" s="24"/>
    </row>
    <row r="138" customFormat="false" ht="13.8" hidden="false" customHeight="false" outlineLevel="0" collapsed="false">
      <c r="A138" s="6"/>
      <c r="B138" s="26"/>
      <c r="C138" s="31"/>
      <c r="D138" s="32"/>
      <c r="E138" s="30"/>
      <c r="F138" s="30"/>
      <c r="G138" s="32"/>
      <c r="H138" s="18"/>
      <c r="I138" s="18"/>
      <c r="J138" s="24"/>
    </row>
    <row r="139" customFormat="false" ht="13.8" hidden="false" customHeight="false" outlineLevel="0" collapsed="false">
      <c r="A139" s="6"/>
      <c r="B139" s="26"/>
      <c r="C139" s="31"/>
      <c r="D139" s="32"/>
      <c r="E139" s="30"/>
      <c r="F139" s="30"/>
      <c r="G139" s="32"/>
      <c r="H139" s="18"/>
      <c r="I139" s="18"/>
      <c r="J139" s="24"/>
    </row>
    <row r="140" customFormat="false" ht="13.8" hidden="false" customHeight="false" outlineLevel="0" collapsed="false">
      <c r="A140" s="6"/>
      <c r="B140" s="26"/>
      <c r="C140" s="31"/>
      <c r="D140" s="32"/>
      <c r="E140" s="30"/>
      <c r="F140" s="30"/>
      <c r="G140" s="32"/>
      <c r="H140" s="18"/>
      <c r="I140" s="18"/>
      <c r="J140" s="24"/>
    </row>
    <row r="141" customFormat="false" ht="13.8" hidden="false" customHeight="false" outlineLevel="0" collapsed="false">
      <c r="A141" s="6"/>
      <c r="B141" s="26"/>
      <c r="C141" s="31"/>
      <c r="D141" s="32"/>
      <c r="E141" s="29"/>
      <c r="F141" s="32"/>
      <c r="G141" s="32"/>
      <c r="H141" s="18"/>
      <c r="I141" s="18"/>
      <c r="J141" s="24"/>
    </row>
    <row r="142" customFormat="false" ht="13.8" hidden="false" customHeight="false" outlineLevel="0" collapsed="false">
      <c r="A142" s="6"/>
      <c r="B142" s="26"/>
      <c r="C142" s="31"/>
      <c r="D142" s="32"/>
      <c r="E142" s="29"/>
      <c r="F142" s="32"/>
      <c r="G142" s="32"/>
      <c r="H142" s="18"/>
      <c r="I142" s="18"/>
      <c r="J142" s="24"/>
    </row>
    <row r="143" customFormat="false" ht="13.8" hidden="false" customHeight="false" outlineLevel="0" collapsed="false">
      <c r="A143" s="6"/>
      <c r="B143" s="26"/>
      <c r="C143" s="31"/>
      <c r="D143" s="32"/>
      <c r="E143" s="29"/>
      <c r="F143" s="32"/>
      <c r="G143" s="32"/>
      <c r="H143" s="18"/>
      <c r="I143" s="18"/>
      <c r="J143" s="24"/>
    </row>
    <row r="144" customFormat="false" ht="13.8" hidden="false" customHeight="false" outlineLevel="0" collapsed="false">
      <c r="A144" s="6"/>
      <c r="B144" s="26"/>
      <c r="C144" s="31"/>
      <c r="D144" s="32"/>
      <c r="E144" s="30"/>
      <c r="F144" s="30"/>
      <c r="G144" s="32"/>
      <c r="H144" s="18"/>
      <c r="I144" s="18"/>
      <c r="J144" s="24"/>
    </row>
    <row r="145" customFormat="false" ht="13.8" hidden="false" customHeight="false" outlineLevel="0" collapsed="false">
      <c r="A145" s="6"/>
      <c r="B145" s="26"/>
      <c r="C145" s="31"/>
      <c r="D145" s="32"/>
      <c r="E145" s="30"/>
      <c r="F145" s="30"/>
      <c r="G145" s="32"/>
      <c r="H145" s="18"/>
      <c r="I145" s="18"/>
      <c r="J145" s="24"/>
    </row>
    <row r="146" customFormat="false" ht="13.8" hidden="false" customHeight="false" outlineLevel="0" collapsed="false">
      <c r="A146" s="6"/>
      <c r="B146" s="26"/>
      <c r="C146" s="31"/>
      <c r="D146" s="32"/>
      <c r="E146" s="30"/>
      <c r="F146" s="30"/>
      <c r="G146" s="32"/>
      <c r="H146" s="18"/>
      <c r="I146" s="18"/>
      <c r="J146" s="24"/>
    </row>
    <row r="147" customFormat="false" ht="13.8" hidden="false" customHeight="false" outlineLevel="0" collapsed="false">
      <c r="A147" s="6"/>
      <c r="B147" s="26"/>
      <c r="C147" s="31"/>
      <c r="D147" s="32"/>
      <c r="E147" s="30"/>
      <c r="F147" s="30"/>
      <c r="G147" s="32"/>
      <c r="H147" s="18"/>
      <c r="I147" s="18"/>
      <c r="J147" s="24"/>
    </row>
    <row r="148" customFormat="false" ht="13.8" hidden="false" customHeight="false" outlineLevel="0" collapsed="false">
      <c r="A148" s="6"/>
      <c r="B148" s="26"/>
      <c r="C148" s="31"/>
      <c r="D148" s="32"/>
      <c r="E148" s="30"/>
      <c r="F148" s="30"/>
      <c r="G148" s="32"/>
      <c r="H148" s="18"/>
      <c r="I148" s="18"/>
      <c r="J148" s="24"/>
    </row>
    <row r="149" customFormat="false" ht="13.8" hidden="false" customHeight="false" outlineLevel="0" collapsed="false">
      <c r="A149" s="6"/>
      <c r="B149" s="26"/>
      <c r="C149" s="31"/>
      <c r="D149" s="32"/>
      <c r="E149" s="30"/>
      <c r="F149" s="30"/>
      <c r="G149" s="32"/>
      <c r="H149" s="18"/>
      <c r="I149" s="18"/>
      <c r="J149" s="24"/>
    </row>
    <row r="150" customFormat="false" ht="13.8" hidden="false" customHeight="false" outlineLevel="0" collapsed="false">
      <c r="A150" s="6"/>
      <c r="B150" s="26"/>
      <c r="C150" s="31"/>
      <c r="D150" s="32"/>
      <c r="E150" s="30"/>
      <c r="F150" s="30"/>
      <c r="G150" s="32"/>
      <c r="H150" s="18"/>
      <c r="I150" s="18"/>
      <c r="J150" s="24"/>
    </row>
    <row r="151" customFormat="false" ht="13.8" hidden="false" customHeight="false" outlineLevel="0" collapsed="false">
      <c r="A151" s="6"/>
      <c r="B151" s="26"/>
      <c r="C151" s="31"/>
      <c r="D151" s="32"/>
      <c r="E151" s="29"/>
      <c r="F151" s="32"/>
      <c r="G151" s="32"/>
      <c r="H151" s="18"/>
      <c r="I151" s="18"/>
      <c r="J151" s="24"/>
    </row>
    <row r="152" customFormat="false" ht="13.8" hidden="false" customHeight="false" outlineLevel="0" collapsed="false">
      <c r="A152" s="6"/>
      <c r="B152" s="26"/>
      <c r="C152" s="31"/>
      <c r="D152" s="32"/>
      <c r="E152" s="30"/>
      <c r="F152" s="30"/>
      <c r="G152" s="32"/>
      <c r="H152" s="18"/>
      <c r="I152" s="18"/>
      <c r="J152" s="24"/>
    </row>
    <row r="153" customFormat="false" ht="13.8" hidden="false" customHeight="false" outlineLevel="0" collapsed="false">
      <c r="A153" s="6"/>
      <c r="B153" s="26"/>
      <c r="C153" s="31"/>
      <c r="D153" s="32"/>
      <c r="E153" s="30"/>
      <c r="F153" s="30"/>
      <c r="G153" s="32"/>
      <c r="H153" s="18"/>
      <c r="I153" s="18"/>
      <c r="J153" s="24"/>
    </row>
    <row r="154" customFormat="false" ht="13.8" hidden="false" customHeight="false" outlineLevel="0" collapsed="false">
      <c r="A154" s="6"/>
      <c r="B154" s="26"/>
      <c r="C154" s="31"/>
      <c r="D154" s="32"/>
      <c r="E154" s="30"/>
      <c r="F154" s="30"/>
      <c r="G154" s="32"/>
      <c r="H154" s="18"/>
      <c r="I154" s="18"/>
      <c r="J154" s="24"/>
    </row>
    <row r="155" customFormat="false" ht="13.8" hidden="false" customHeight="false" outlineLevel="0" collapsed="false">
      <c r="A155" s="6"/>
      <c r="B155" s="26"/>
      <c r="C155" s="31"/>
      <c r="D155" s="32"/>
      <c r="E155" s="29"/>
      <c r="F155" s="32"/>
      <c r="G155" s="32"/>
      <c r="H155" s="18"/>
      <c r="I155" s="18"/>
      <c r="J155" s="24"/>
    </row>
    <row r="156" customFormat="false" ht="13.8" hidden="false" customHeight="false" outlineLevel="0" collapsed="false">
      <c r="A156" s="6"/>
      <c r="B156" s="26"/>
      <c r="C156" s="31"/>
      <c r="D156" s="32"/>
      <c r="E156" s="29"/>
      <c r="F156" s="32"/>
      <c r="G156" s="32"/>
      <c r="H156" s="18"/>
      <c r="I156" s="18"/>
      <c r="J156" s="24"/>
    </row>
    <row r="157" customFormat="false" ht="13.8" hidden="false" customHeight="false" outlineLevel="0" collapsed="false">
      <c r="A157" s="6"/>
      <c r="B157" s="26"/>
      <c r="C157" s="31"/>
      <c r="D157" s="32"/>
      <c r="E157" s="30"/>
      <c r="F157" s="30"/>
      <c r="G157" s="32"/>
      <c r="H157" s="18"/>
      <c r="I157" s="18"/>
      <c r="J157" s="24"/>
    </row>
    <row r="158" customFormat="false" ht="13.8" hidden="false" customHeight="false" outlineLevel="0" collapsed="false">
      <c r="A158" s="6"/>
      <c r="B158" s="26"/>
      <c r="C158" s="31"/>
      <c r="D158" s="32"/>
      <c r="E158" s="29"/>
      <c r="F158" s="32"/>
      <c r="G158" s="32"/>
      <c r="H158" s="18"/>
      <c r="I158" s="18"/>
      <c r="J158" s="24"/>
    </row>
    <row r="159" customFormat="false" ht="13.8" hidden="false" customHeight="false" outlineLevel="0" collapsed="false">
      <c r="A159" s="6"/>
      <c r="B159" s="26"/>
      <c r="C159" s="31"/>
      <c r="D159" s="32"/>
      <c r="E159" s="29"/>
      <c r="F159" s="32"/>
      <c r="G159" s="32"/>
      <c r="H159" s="18"/>
      <c r="I159" s="18"/>
      <c r="J159" s="24"/>
    </row>
    <row r="160" customFormat="false" ht="13.8" hidden="false" customHeight="false" outlineLevel="0" collapsed="false">
      <c r="A160" s="6"/>
      <c r="B160" s="26"/>
      <c r="C160" s="27"/>
      <c r="D160" s="28"/>
      <c r="E160" s="30"/>
      <c r="F160" s="30"/>
      <c r="G160" s="28"/>
      <c r="H160" s="18"/>
      <c r="I160" s="18"/>
      <c r="J160" s="24"/>
    </row>
    <row r="161" customFormat="false" ht="13.8" hidden="false" customHeight="false" outlineLevel="0" collapsed="false">
      <c r="A161" s="6"/>
      <c r="B161" s="26"/>
      <c r="C161" s="31"/>
      <c r="D161" s="32"/>
      <c r="E161" s="29"/>
      <c r="F161" s="32"/>
      <c r="G161" s="32"/>
      <c r="H161" s="18"/>
      <c r="I161" s="18"/>
      <c r="J161" s="24"/>
    </row>
    <row r="162" customFormat="false" ht="13.8" hidden="false" customHeight="false" outlineLevel="0" collapsed="false">
      <c r="A162" s="6"/>
      <c r="B162" s="26"/>
      <c r="C162" s="31"/>
      <c r="D162" s="32"/>
      <c r="E162" s="29"/>
      <c r="F162" s="32"/>
      <c r="G162" s="32"/>
      <c r="H162" s="18"/>
      <c r="I162" s="18"/>
      <c r="J162" s="24"/>
    </row>
    <row r="163" customFormat="false" ht="13.8" hidden="false" customHeight="false" outlineLevel="0" collapsed="false">
      <c r="A163" s="6"/>
      <c r="B163" s="26"/>
      <c r="C163" s="31"/>
      <c r="D163" s="32"/>
      <c r="E163" s="29"/>
      <c r="F163" s="32"/>
      <c r="G163" s="32"/>
      <c r="H163" s="18"/>
      <c r="I163" s="18"/>
      <c r="J163" s="24"/>
    </row>
    <row r="164" customFormat="false" ht="13.8" hidden="false" customHeight="false" outlineLevel="0" collapsed="false">
      <c r="A164" s="6"/>
      <c r="B164" s="26"/>
      <c r="C164" s="31"/>
      <c r="D164" s="32"/>
      <c r="E164" s="30"/>
      <c r="F164" s="30"/>
      <c r="G164" s="32"/>
      <c r="H164" s="18"/>
      <c r="I164" s="18"/>
      <c r="J164" s="24"/>
    </row>
    <row r="165" customFormat="false" ht="13.8" hidden="false" customHeight="false" outlineLevel="0" collapsed="false">
      <c r="A165" s="6"/>
      <c r="B165" s="26"/>
      <c r="C165" s="31"/>
      <c r="D165" s="32"/>
      <c r="E165" s="29"/>
      <c r="F165" s="32"/>
      <c r="G165" s="32"/>
      <c r="H165" s="18"/>
      <c r="I165" s="18"/>
      <c r="J165" s="24"/>
    </row>
    <row r="166" customFormat="false" ht="13.8" hidden="false" customHeight="false" outlineLevel="0" collapsed="false">
      <c r="A166" s="6"/>
      <c r="B166" s="26"/>
      <c r="C166" s="31"/>
      <c r="D166" s="32"/>
      <c r="E166" s="30"/>
      <c r="F166" s="30"/>
      <c r="G166" s="32"/>
      <c r="H166" s="18"/>
      <c r="I166" s="18"/>
      <c r="J166" s="24"/>
    </row>
    <row r="167" customFormat="false" ht="13.8" hidden="false" customHeight="false" outlineLevel="0" collapsed="false">
      <c r="A167" s="6"/>
      <c r="B167" s="26"/>
      <c r="C167" s="31"/>
      <c r="D167" s="32"/>
      <c r="E167" s="30"/>
      <c r="F167" s="30"/>
      <c r="G167" s="32"/>
      <c r="H167" s="18"/>
      <c r="I167" s="18"/>
      <c r="J167" s="24"/>
    </row>
    <row r="168" customFormat="false" ht="13.8" hidden="false" customHeight="false" outlineLevel="0" collapsed="false">
      <c r="A168" s="6"/>
      <c r="B168" s="26"/>
      <c r="C168" s="31"/>
      <c r="D168" s="32"/>
      <c r="E168" s="30"/>
      <c r="F168" s="30"/>
      <c r="G168" s="32"/>
      <c r="H168" s="18"/>
      <c r="I168" s="18"/>
      <c r="J168" s="24"/>
    </row>
    <row r="169" customFormat="false" ht="13.8" hidden="false" customHeight="false" outlineLevel="0" collapsed="false">
      <c r="A169" s="6"/>
      <c r="B169" s="26"/>
      <c r="C169" s="31"/>
      <c r="D169" s="32"/>
      <c r="E169" s="29"/>
      <c r="F169" s="32"/>
      <c r="G169" s="32"/>
      <c r="H169" s="18"/>
      <c r="I169" s="18"/>
      <c r="J169" s="24"/>
    </row>
    <row r="170" customFormat="false" ht="13.8" hidden="false" customHeight="false" outlineLevel="0" collapsed="false">
      <c r="A170" s="6"/>
      <c r="B170" s="26"/>
      <c r="C170" s="31"/>
      <c r="D170" s="32"/>
      <c r="E170" s="29"/>
      <c r="F170" s="32"/>
      <c r="G170" s="32"/>
      <c r="H170" s="18"/>
      <c r="I170" s="18"/>
      <c r="J170" s="24"/>
    </row>
    <row r="171" customFormat="false" ht="13.8" hidden="false" customHeight="false" outlineLevel="0" collapsed="false">
      <c r="A171" s="6"/>
      <c r="B171" s="26"/>
      <c r="C171" s="31"/>
      <c r="D171" s="32"/>
      <c r="E171" s="29"/>
      <c r="F171" s="32"/>
      <c r="G171" s="32"/>
      <c r="H171" s="18"/>
      <c r="I171" s="18"/>
      <c r="J171" s="24"/>
    </row>
    <row r="172" customFormat="false" ht="13.8" hidden="false" customHeight="false" outlineLevel="0" collapsed="false">
      <c r="A172" s="6"/>
      <c r="B172" s="26"/>
      <c r="C172" s="31"/>
      <c r="D172" s="32"/>
      <c r="E172" s="29"/>
      <c r="F172" s="32"/>
      <c r="G172" s="32"/>
      <c r="H172" s="18"/>
      <c r="I172" s="18"/>
      <c r="J172" s="24"/>
    </row>
    <row r="173" customFormat="false" ht="13.8" hidden="false" customHeight="false" outlineLevel="0" collapsed="false">
      <c r="A173" s="6"/>
      <c r="B173" s="26"/>
      <c r="C173" s="31"/>
      <c r="D173" s="32"/>
      <c r="E173" s="30"/>
      <c r="F173" s="30"/>
      <c r="G173" s="32"/>
      <c r="H173" s="18"/>
      <c r="I173" s="18"/>
      <c r="J173" s="24"/>
    </row>
    <row r="174" customFormat="false" ht="13.8" hidden="false" customHeight="false" outlineLevel="0" collapsed="false">
      <c r="A174" s="6"/>
      <c r="B174" s="26"/>
      <c r="C174" s="31"/>
      <c r="D174" s="32"/>
      <c r="E174" s="29"/>
      <c r="F174" s="32"/>
      <c r="G174" s="32"/>
      <c r="H174" s="18"/>
      <c r="I174" s="18"/>
      <c r="J174" s="24"/>
    </row>
    <row r="175" customFormat="false" ht="13.8" hidden="false" customHeight="false" outlineLevel="0" collapsed="false">
      <c r="A175" s="6"/>
      <c r="B175" s="26"/>
      <c r="C175" s="31"/>
      <c r="D175" s="32"/>
      <c r="E175" s="29"/>
      <c r="F175" s="32"/>
      <c r="G175" s="32"/>
      <c r="H175" s="18"/>
      <c r="I175" s="18"/>
      <c r="J175" s="24"/>
    </row>
    <row r="176" customFormat="false" ht="13.8" hidden="false" customHeight="false" outlineLevel="0" collapsed="false">
      <c r="A176" s="6"/>
      <c r="B176" s="26"/>
      <c r="C176" s="31"/>
      <c r="D176" s="32"/>
      <c r="E176" s="29"/>
      <c r="F176" s="32"/>
      <c r="G176" s="32"/>
      <c r="H176" s="18"/>
      <c r="I176" s="18"/>
      <c r="J176" s="24"/>
    </row>
    <row r="177" customFormat="false" ht="13.8" hidden="false" customHeight="false" outlineLevel="0" collapsed="false">
      <c r="A177" s="6"/>
      <c r="B177" s="26"/>
      <c r="C177" s="31"/>
      <c r="D177" s="32"/>
      <c r="E177" s="29"/>
      <c r="F177" s="32"/>
      <c r="G177" s="32"/>
      <c r="H177" s="18"/>
      <c r="I177" s="18"/>
      <c r="J177" s="24"/>
    </row>
    <row r="178" customFormat="false" ht="13.8" hidden="false" customHeight="false" outlineLevel="0" collapsed="false">
      <c r="A178" s="6"/>
      <c r="B178" s="26"/>
      <c r="C178" s="31"/>
      <c r="D178" s="32"/>
      <c r="E178" s="29"/>
      <c r="F178" s="32"/>
      <c r="G178" s="32"/>
      <c r="H178" s="18"/>
      <c r="I178" s="18"/>
      <c r="J178" s="24"/>
    </row>
    <row r="179" customFormat="false" ht="13.8" hidden="false" customHeight="false" outlineLevel="0" collapsed="false">
      <c r="A179" s="6"/>
      <c r="B179" s="26"/>
      <c r="C179" s="31"/>
      <c r="D179" s="32"/>
      <c r="E179" s="29"/>
      <c r="F179" s="32"/>
      <c r="G179" s="32"/>
      <c r="H179" s="18"/>
      <c r="I179" s="18"/>
      <c r="J179" s="24"/>
    </row>
    <row r="180" customFormat="false" ht="13.8" hidden="false" customHeight="false" outlineLevel="0" collapsed="false">
      <c r="A180" s="6"/>
      <c r="B180" s="26"/>
      <c r="C180" s="31"/>
      <c r="D180" s="32"/>
      <c r="E180" s="29"/>
      <c r="F180" s="32"/>
      <c r="G180" s="32"/>
      <c r="H180" s="18"/>
      <c r="I180" s="18"/>
      <c r="J180" s="24"/>
    </row>
    <row r="181" customFormat="false" ht="13.8" hidden="false" customHeight="false" outlineLevel="0" collapsed="false">
      <c r="A181" s="6"/>
      <c r="B181" s="26"/>
      <c r="C181" s="31"/>
      <c r="D181" s="32"/>
      <c r="E181" s="29"/>
      <c r="F181" s="32"/>
      <c r="G181" s="32"/>
      <c r="H181" s="18"/>
      <c r="I181" s="18"/>
      <c r="J181" s="24"/>
    </row>
    <row r="182" customFormat="false" ht="13.8" hidden="false" customHeight="false" outlineLevel="0" collapsed="false">
      <c r="A182" s="6"/>
      <c r="B182" s="26"/>
      <c r="C182" s="31"/>
      <c r="D182" s="32"/>
      <c r="E182" s="29"/>
      <c r="F182" s="32"/>
      <c r="G182" s="32"/>
      <c r="H182" s="18"/>
      <c r="I182" s="18"/>
      <c r="J182" s="24"/>
    </row>
    <row r="183" customFormat="false" ht="13.8" hidden="false" customHeight="false" outlineLevel="0" collapsed="false">
      <c r="A183" s="6"/>
      <c r="B183" s="26"/>
      <c r="C183" s="31"/>
      <c r="D183" s="32"/>
      <c r="E183" s="29"/>
      <c r="F183" s="32"/>
      <c r="G183" s="32"/>
      <c r="H183" s="18"/>
      <c r="I183" s="18"/>
      <c r="J183" s="24"/>
    </row>
    <row r="184" customFormat="false" ht="13.8" hidden="false" customHeight="false" outlineLevel="0" collapsed="false">
      <c r="A184" s="6"/>
      <c r="B184" s="26"/>
      <c r="C184" s="31"/>
      <c r="D184" s="32"/>
      <c r="E184" s="29"/>
      <c r="F184" s="32"/>
      <c r="G184" s="32"/>
      <c r="H184" s="18"/>
      <c r="I184" s="18"/>
      <c r="J184" s="24"/>
    </row>
    <row r="185" customFormat="false" ht="13.8" hidden="false" customHeight="false" outlineLevel="0" collapsed="false">
      <c r="A185" s="6"/>
      <c r="B185" s="26"/>
      <c r="C185" s="31"/>
      <c r="D185" s="32"/>
      <c r="E185" s="29"/>
      <c r="F185" s="32"/>
      <c r="G185" s="32"/>
      <c r="H185" s="18"/>
      <c r="I185" s="18"/>
      <c r="J185" s="24"/>
    </row>
    <row r="186" customFormat="false" ht="13.8" hidden="false" customHeight="false" outlineLevel="0" collapsed="false">
      <c r="A186" s="6"/>
      <c r="B186" s="26"/>
      <c r="C186" s="31"/>
      <c r="D186" s="32"/>
      <c r="E186" s="29"/>
      <c r="F186" s="32"/>
      <c r="G186" s="32"/>
      <c r="H186" s="18"/>
      <c r="I186" s="18"/>
      <c r="J186" s="24"/>
    </row>
    <row r="187" customFormat="false" ht="13.8" hidden="false" customHeight="false" outlineLevel="0" collapsed="false">
      <c r="A187" s="6"/>
      <c r="B187" s="26"/>
      <c r="C187" s="31"/>
      <c r="D187" s="32"/>
      <c r="E187" s="30"/>
      <c r="F187" s="30"/>
      <c r="G187" s="32"/>
      <c r="H187" s="18"/>
      <c r="I187" s="18"/>
      <c r="J187" s="24"/>
    </row>
    <row r="188" customFormat="false" ht="13.8" hidden="false" customHeight="false" outlineLevel="0" collapsed="false">
      <c r="A188" s="6"/>
      <c r="B188" s="26"/>
      <c r="C188" s="31"/>
      <c r="D188" s="32"/>
      <c r="E188" s="30"/>
      <c r="F188" s="30"/>
      <c r="G188" s="32"/>
      <c r="H188" s="18"/>
      <c r="I188" s="18"/>
      <c r="J188" s="24"/>
    </row>
    <row r="189" customFormat="false" ht="13.8" hidden="false" customHeight="false" outlineLevel="0" collapsed="false">
      <c r="A189" s="6"/>
      <c r="B189" s="26"/>
      <c r="C189" s="31"/>
      <c r="D189" s="32"/>
      <c r="E189" s="30"/>
      <c r="F189" s="30"/>
      <c r="G189" s="32"/>
      <c r="H189" s="18"/>
      <c r="I189" s="18"/>
      <c r="J189" s="24"/>
    </row>
    <row r="190" customFormat="false" ht="13.8" hidden="false" customHeight="false" outlineLevel="0" collapsed="false">
      <c r="A190" s="6"/>
      <c r="B190" s="26"/>
      <c r="C190" s="31"/>
      <c r="D190" s="32"/>
      <c r="E190" s="29"/>
      <c r="F190" s="32"/>
      <c r="G190" s="32"/>
      <c r="H190" s="18"/>
      <c r="I190" s="18"/>
      <c r="J190" s="24"/>
    </row>
    <row r="191" customFormat="false" ht="13.8" hidden="false" customHeight="false" outlineLevel="0" collapsed="false">
      <c r="A191" s="6"/>
      <c r="B191" s="26"/>
      <c r="C191" s="31"/>
      <c r="D191" s="32"/>
      <c r="E191" s="29"/>
      <c r="F191" s="32"/>
      <c r="G191" s="32"/>
      <c r="H191" s="18"/>
      <c r="I191" s="18"/>
      <c r="J191" s="24"/>
    </row>
    <row r="192" customFormat="false" ht="13.8" hidden="false" customHeight="false" outlineLevel="0" collapsed="false">
      <c r="A192" s="6"/>
      <c r="B192" s="26"/>
      <c r="C192" s="31"/>
      <c r="D192" s="32"/>
      <c r="E192" s="29"/>
      <c r="F192" s="32"/>
      <c r="G192" s="32"/>
      <c r="H192" s="18"/>
      <c r="I192" s="18"/>
      <c r="J192" s="24"/>
    </row>
    <row r="193" customFormat="false" ht="13.8" hidden="false" customHeight="false" outlineLevel="0" collapsed="false">
      <c r="A193" s="6"/>
      <c r="B193" s="26"/>
      <c r="C193" s="31"/>
      <c r="D193" s="32"/>
      <c r="E193" s="29"/>
      <c r="F193" s="32"/>
      <c r="G193" s="32"/>
      <c r="H193" s="18"/>
      <c r="I193" s="18"/>
      <c r="J193" s="24"/>
    </row>
    <row r="194" customFormat="false" ht="13.8" hidden="false" customHeight="false" outlineLevel="0" collapsed="false">
      <c r="A194" s="6"/>
      <c r="B194" s="26"/>
      <c r="C194" s="31"/>
      <c r="D194" s="32"/>
      <c r="E194" s="29"/>
      <c r="F194" s="32"/>
      <c r="G194" s="32"/>
      <c r="H194" s="18"/>
      <c r="I194" s="18"/>
      <c r="J194" s="24"/>
    </row>
    <row r="195" customFormat="false" ht="13.8" hidden="false" customHeight="false" outlineLevel="0" collapsed="false">
      <c r="A195" s="6"/>
      <c r="B195" s="26"/>
      <c r="C195" s="31"/>
      <c r="D195" s="32"/>
      <c r="E195" s="29"/>
      <c r="F195" s="32"/>
      <c r="G195" s="32"/>
      <c r="H195" s="18"/>
      <c r="I195" s="18"/>
      <c r="J195" s="24"/>
    </row>
    <row r="196" customFormat="false" ht="13.8" hidden="false" customHeight="false" outlineLevel="0" collapsed="false">
      <c r="A196" s="6"/>
      <c r="B196" s="26"/>
      <c r="C196" s="31"/>
      <c r="D196" s="32"/>
      <c r="E196" s="30"/>
      <c r="F196" s="30"/>
      <c r="G196" s="32"/>
      <c r="H196" s="18"/>
      <c r="I196" s="18"/>
      <c r="J196" s="24"/>
    </row>
    <row r="197" customFormat="false" ht="13.8" hidden="false" customHeight="false" outlineLevel="0" collapsed="false">
      <c r="A197" s="6"/>
      <c r="B197" s="26"/>
      <c r="C197" s="31"/>
      <c r="D197" s="32"/>
      <c r="E197" s="29"/>
      <c r="F197" s="32"/>
      <c r="G197" s="32"/>
      <c r="H197" s="18"/>
      <c r="I197" s="18"/>
      <c r="J197" s="24"/>
    </row>
    <row r="198" customFormat="false" ht="13.8" hidden="false" customHeight="false" outlineLevel="0" collapsed="false">
      <c r="A198" s="6"/>
      <c r="B198" s="26"/>
      <c r="C198" s="31"/>
      <c r="D198" s="32"/>
      <c r="E198" s="30"/>
      <c r="F198" s="30"/>
      <c r="G198" s="32"/>
      <c r="H198" s="18"/>
      <c r="I198" s="18"/>
      <c r="J198" s="24"/>
    </row>
    <row r="199" customFormat="false" ht="13.8" hidden="false" customHeight="false" outlineLevel="0" collapsed="false">
      <c r="A199" s="6"/>
      <c r="B199" s="26"/>
      <c r="C199" s="31"/>
      <c r="D199" s="32"/>
      <c r="E199" s="29"/>
      <c r="F199" s="32"/>
      <c r="G199" s="32"/>
      <c r="H199" s="18"/>
      <c r="I199" s="18"/>
      <c r="J199" s="24"/>
    </row>
    <row r="200" customFormat="false" ht="13.8" hidden="false" customHeight="false" outlineLevel="0" collapsed="false">
      <c r="A200" s="6"/>
      <c r="B200" s="26"/>
      <c r="C200" s="31"/>
      <c r="D200" s="32"/>
      <c r="E200" s="30"/>
      <c r="F200" s="30"/>
      <c r="G200" s="32"/>
      <c r="H200" s="7"/>
      <c r="I200" s="7"/>
      <c r="J200" s="24"/>
    </row>
    <row r="201" customFormat="false" ht="13.8" hidden="false" customHeight="false" outlineLevel="0" collapsed="false">
      <c r="A201" s="6"/>
      <c r="B201" s="26"/>
      <c r="C201" s="31"/>
      <c r="D201" s="32"/>
      <c r="E201" s="29"/>
      <c r="F201" s="32"/>
      <c r="G201" s="32"/>
      <c r="H201" s="7"/>
      <c r="I201" s="7"/>
      <c r="J201" s="24"/>
    </row>
    <row r="202" customFormat="false" ht="13.8" hidden="false" customHeight="false" outlineLevel="0" collapsed="false">
      <c r="A202" s="6"/>
      <c r="B202" s="26"/>
      <c r="C202" s="31"/>
      <c r="D202" s="32"/>
      <c r="E202" s="29"/>
      <c r="F202" s="32"/>
      <c r="G202" s="32"/>
      <c r="H202" s="18"/>
      <c r="I202" s="18"/>
      <c r="J202" s="24"/>
    </row>
    <row r="203" customFormat="false" ht="13.8" hidden="false" customHeight="false" outlineLevel="0" collapsed="false">
      <c r="A203" s="6"/>
      <c r="B203" s="26"/>
      <c r="C203" s="31"/>
      <c r="D203" s="32"/>
      <c r="E203" s="30"/>
      <c r="F203" s="30"/>
      <c r="G203" s="32"/>
      <c r="H203" s="18"/>
      <c r="I203" s="18"/>
      <c r="J203" s="24"/>
    </row>
    <row r="204" customFormat="false" ht="13.8" hidden="false" customHeight="false" outlineLevel="0" collapsed="false">
      <c r="A204" s="6"/>
      <c r="B204" s="26"/>
      <c r="C204" s="31"/>
      <c r="D204" s="32"/>
      <c r="E204" s="30"/>
      <c r="F204" s="30"/>
      <c r="G204" s="32"/>
      <c r="H204" s="18"/>
      <c r="I204" s="18"/>
      <c r="J204" s="24"/>
    </row>
    <row r="205" customFormat="false" ht="13.8" hidden="false" customHeight="false" outlineLevel="0" collapsed="false">
      <c r="A205" s="6"/>
      <c r="B205" s="26"/>
      <c r="C205" s="31"/>
      <c r="D205" s="32"/>
      <c r="E205" s="30"/>
      <c r="F205" s="30"/>
      <c r="G205" s="32"/>
      <c r="H205" s="18"/>
      <c r="I205" s="18"/>
      <c r="J205" s="24"/>
    </row>
    <row r="206" customFormat="false" ht="13.8" hidden="false" customHeight="false" outlineLevel="0" collapsed="false">
      <c r="A206" s="6"/>
      <c r="B206" s="26"/>
      <c r="C206" s="31"/>
      <c r="D206" s="32"/>
      <c r="E206" s="29"/>
      <c r="F206" s="32"/>
      <c r="G206" s="32"/>
      <c r="H206" s="18"/>
      <c r="I206" s="18"/>
      <c r="J206" s="24"/>
    </row>
    <row r="207" customFormat="false" ht="13.8" hidden="false" customHeight="false" outlineLevel="0" collapsed="false">
      <c r="A207" s="6"/>
      <c r="B207" s="26"/>
      <c r="C207" s="31"/>
      <c r="D207" s="32"/>
      <c r="E207" s="29"/>
      <c r="F207" s="32"/>
      <c r="G207" s="32"/>
      <c r="H207" s="18"/>
      <c r="I207" s="18"/>
      <c r="J207" s="24"/>
    </row>
    <row r="208" customFormat="false" ht="13.8" hidden="false" customHeight="false" outlineLevel="0" collapsed="false">
      <c r="A208" s="6"/>
      <c r="B208" s="26"/>
      <c r="C208" s="31"/>
      <c r="D208" s="32"/>
      <c r="E208" s="29"/>
      <c r="F208" s="32"/>
      <c r="G208" s="32"/>
      <c r="H208" s="18"/>
      <c r="I208" s="18"/>
      <c r="J208" s="24"/>
    </row>
    <row r="209" customFormat="false" ht="13.8" hidden="false" customHeight="false" outlineLevel="0" collapsed="false">
      <c r="A209" s="6"/>
      <c r="B209" s="26"/>
      <c r="C209" s="31"/>
      <c r="D209" s="32"/>
      <c r="E209" s="30"/>
      <c r="F209" s="30"/>
      <c r="G209" s="32"/>
      <c r="H209" s="18"/>
      <c r="I209" s="18"/>
      <c r="J209" s="24"/>
    </row>
    <row r="210" customFormat="false" ht="13.8" hidden="false" customHeight="false" outlineLevel="0" collapsed="false">
      <c r="A210" s="6"/>
      <c r="B210" s="26"/>
      <c r="C210" s="31"/>
      <c r="D210" s="32"/>
      <c r="E210" s="30"/>
      <c r="F210" s="30"/>
      <c r="G210" s="33"/>
      <c r="H210" s="18"/>
      <c r="I210" s="18"/>
      <c r="J210" s="24"/>
    </row>
    <row r="211" customFormat="false" ht="13.8" hidden="false" customHeight="false" outlineLevel="0" collapsed="false">
      <c r="A211" s="6"/>
      <c r="B211" s="26"/>
      <c r="C211" s="31"/>
      <c r="D211" s="32"/>
      <c r="E211" s="30"/>
      <c r="F211" s="30"/>
      <c r="G211" s="32"/>
      <c r="H211" s="18"/>
      <c r="I211" s="18"/>
      <c r="J211" s="24"/>
    </row>
    <row r="212" customFormat="false" ht="13.8" hidden="false" customHeight="false" outlineLevel="0" collapsed="false">
      <c r="A212" s="6"/>
      <c r="B212" s="26"/>
      <c r="C212" s="31"/>
      <c r="D212" s="32"/>
      <c r="E212" s="30"/>
      <c r="F212" s="30"/>
      <c r="G212" s="32"/>
      <c r="H212" s="18"/>
      <c r="I212" s="18"/>
      <c r="J212" s="24"/>
    </row>
    <row r="213" customFormat="false" ht="13.8" hidden="false" customHeight="false" outlineLevel="0" collapsed="false">
      <c r="A213" s="6"/>
      <c r="B213" s="26"/>
      <c r="C213" s="31"/>
      <c r="D213" s="32"/>
      <c r="E213" s="30"/>
      <c r="F213" s="30"/>
      <c r="G213" s="32"/>
      <c r="H213" s="18"/>
      <c r="I213" s="18"/>
      <c r="J213" s="24"/>
    </row>
    <row r="214" customFormat="false" ht="13.8" hidden="false" customHeight="false" outlineLevel="0" collapsed="false">
      <c r="A214" s="6"/>
      <c r="B214" s="26"/>
      <c r="C214" s="31"/>
      <c r="D214" s="32"/>
      <c r="E214" s="30"/>
      <c r="F214" s="30"/>
      <c r="G214" s="32"/>
      <c r="H214" s="18"/>
      <c r="I214" s="18"/>
      <c r="J214" s="24"/>
    </row>
    <row r="215" customFormat="false" ht="13.8" hidden="false" customHeight="false" outlineLevel="0" collapsed="false">
      <c r="A215" s="6"/>
      <c r="B215" s="26"/>
      <c r="C215" s="31"/>
      <c r="D215" s="32"/>
      <c r="E215" s="30"/>
      <c r="F215" s="30"/>
      <c r="G215" s="32"/>
      <c r="H215" s="18"/>
      <c r="I215" s="18"/>
      <c r="J215" s="24"/>
    </row>
    <row r="216" customFormat="false" ht="13.8" hidden="false" customHeight="false" outlineLevel="0" collapsed="false">
      <c r="A216" s="6"/>
      <c r="B216" s="26"/>
      <c r="C216" s="31"/>
      <c r="D216" s="32"/>
      <c r="E216" s="29"/>
      <c r="F216" s="32"/>
      <c r="G216" s="32"/>
      <c r="H216" s="18"/>
      <c r="I216" s="18"/>
      <c r="J216" s="24"/>
    </row>
    <row r="217" customFormat="false" ht="13.8" hidden="false" customHeight="false" outlineLevel="0" collapsed="false">
      <c r="A217" s="6"/>
      <c r="B217" s="26"/>
      <c r="C217" s="31"/>
      <c r="D217" s="32"/>
      <c r="E217" s="30"/>
      <c r="F217" s="30"/>
      <c r="G217" s="32"/>
      <c r="H217" s="18"/>
      <c r="I217" s="18"/>
      <c r="J217" s="24"/>
    </row>
    <row r="218" customFormat="false" ht="13.8" hidden="false" customHeight="false" outlineLevel="0" collapsed="false">
      <c r="A218" s="6"/>
      <c r="B218" s="26"/>
      <c r="C218" s="31"/>
      <c r="D218" s="32"/>
      <c r="E218" s="30"/>
      <c r="F218" s="30"/>
      <c r="G218" s="33"/>
      <c r="H218" s="18"/>
      <c r="I218" s="18"/>
      <c r="J218" s="24"/>
    </row>
    <row r="219" customFormat="false" ht="13.8" hidden="false" customHeight="false" outlineLevel="0" collapsed="false">
      <c r="A219" s="6"/>
      <c r="B219" s="26"/>
      <c r="C219" s="31"/>
      <c r="D219" s="32"/>
      <c r="E219" s="30"/>
      <c r="F219" s="30"/>
      <c r="G219" s="32"/>
      <c r="H219" s="18"/>
      <c r="I219" s="18"/>
      <c r="J219" s="24"/>
    </row>
    <row r="220" customFormat="false" ht="13.8" hidden="false" customHeight="false" outlineLevel="0" collapsed="false">
      <c r="A220" s="6"/>
      <c r="B220" s="26"/>
      <c r="C220" s="31"/>
      <c r="D220" s="32"/>
      <c r="E220" s="29"/>
      <c r="F220" s="32"/>
      <c r="G220" s="32"/>
      <c r="H220" s="18"/>
      <c r="I220" s="18"/>
      <c r="J220" s="24"/>
    </row>
    <row r="221" customFormat="false" ht="13.8" hidden="false" customHeight="false" outlineLevel="0" collapsed="false">
      <c r="A221" s="6"/>
      <c r="B221" s="26"/>
      <c r="C221" s="31"/>
      <c r="D221" s="32"/>
      <c r="E221" s="29"/>
      <c r="F221" s="32"/>
      <c r="G221" s="32"/>
      <c r="H221" s="18"/>
      <c r="I221" s="18"/>
      <c r="J221" s="24"/>
    </row>
    <row r="222" customFormat="false" ht="13.8" hidden="false" customHeight="false" outlineLevel="0" collapsed="false">
      <c r="A222" s="6"/>
      <c r="B222" s="26"/>
      <c r="C222" s="31"/>
      <c r="D222" s="32"/>
      <c r="E222" s="30"/>
      <c r="F222" s="30"/>
      <c r="G222" s="32"/>
      <c r="H222" s="34"/>
      <c r="I222" s="34"/>
      <c r="J222" s="24"/>
    </row>
    <row r="223" customFormat="false" ht="13.8" hidden="false" customHeight="false" outlineLevel="0" collapsed="false">
      <c r="A223" s="6"/>
      <c r="B223" s="26"/>
      <c r="C223" s="31"/>
      <c r="D223" s="32"/>
      <c r="E223" s="30"/>
      <c r="F223" s="30"/>
      <c r="G223" s="32"/>
      <c r="H223" s="18"/>
      <c r="I223" s="18"/>
      <c r="J223" s="24"/>
    </row>
    <row r="224" customFormat="false" ht="13.8" hidden="false" customHeight="false" outlineLevel="0" collapsed="false">
      <c r="A224" s="6"/>
      <c r="B224" s="26"/>
      <c r="C224" s="31"/>
      <c r="D224" s="32"/>
      <c r="E224" s="29"/>
      <c r="F224" s="32"/>
      <c r="G224" s="32"/>
      <c r="H224" s="18"/>
      <c r="I224" s="18"/>
      <c r="J224" s="24"/>
    </row>
    <row r="225" customFormat="false" ht="13.8" hidden="false" customHeight="false" outlineLevel="0" collapsed="false">
      <c r="A225" s="6"/>
      <c r="B225" s="26"/>
      <c r="C225" s="31"/>
      <c r="D225" s="32"/>
      <c r="E225" s="29"/>
      <c r="F225" s="32"/>
      <c r="G225" s="32"/>
      <c r="H225" s="18"/>
      <c r="I225" s="18"/>
      <c r="J225" s="24"/>
    </row>
    <row r="226" customFormat="false" ht="13.8" hidden="false" customHeight="false" outlineLevel="0" collapsed="false">
      <c r="A226" s="6"/>
      <c r="B226" s="26"/>
      <c r="C226" s="31"/>
      <c r="D226" s="32"/>
      <c r="E226" s="30"/>
      <c r="F226" s="30"/>
      <c r="G226" s="32"/>
      <c r="H226" s="18"/>
      <c r="I226" s="18"/>
      <c r="J226" s="24"/>
    </row>
    <row r="227" customFormat="false" ht="13.8" hidden="false" customHeight="false" outlineLevel="0" collapsed="false">
      <c r="A227" s="6"/>
      <c r="B227" s="26"/>
      <c r="C227" s="31"/>
      <c r="D227" s="32"/>
      <c r="E227" s="29"/>
      <c r="F227" s="32"/>
      <c r="G227" s="32"/>
      <c r="H227" s="18"/>
      <c r="I227" s="18"/>
      <c r="J227" s="24"/>
    </row>
    <row r="228" customFormat="false" ht="13.8" hidden="false" customHeight="false" outlineLevel="0" collapsed="false">
      <c r="A228" s="6"/>
      <c r="B228" s="26"/>
      <c r="C228" s="31"/>
      <c r="D228" s="32"/>
      <c r="E228" s="29"/>
      <c r="F228" s="32"/>
      <c r="G228" s="32"/>
      <c r="H228" s="18"/>
      <c r="I228" s="18"/>
      <c r="J228" s="24"/>
    </row>
    <row r="229" customFormat="false" ht="13.8" hidden="false" customHeight="false" outlineLevel="0" collapsed="false">
      <c r="A229" s="6"/>
      <c r="B229" s="26"/>
      <c r="C229" s="31"/>
      <c r="D229" s="32"/>
      <c r="E229" s="29"/>
      <c r="F229" s="32"/>
      <c r="G229" s="32"/>
      <c r="H229" s="18"/>
      <c r="I229" s="18"/>
      <c r="J229" s="24"/>
    </row>
    <row r="230" customFormat="false" ht="13.8" hidden="false" customHeight="false" outlineLevel="0" collapsed="false">
      <c r="A230" s="6"/>
      <c r="B230" s="26"/>
      <c r="C230" s="31"/>
      <c r="D230" s="32"/>
      <c r="E230" s="29"/>
      <c r="F230" s="32"/>
      <c r="G230" s="32"/>
      <c r="H230" s="18"/>
      <c r="I230" s="18"/>
      <c r="J230" s="24"/>
    </row>
    <row r="231" customFormat="false" ht="13.8" hidden="false" customHeight="false" outlineLevel="0" collapsed="false">
      <c r="A231" s="6"/>
      <c r="B231" s="26"/>
      <c r="C231" s="31"/>
      <c r="D231" s="32"/>
      <c r="E231" s="29"/>
      <c r="F231" s="32"/>
      <c r="G231" s="32"/>
      <c r="H231" s="18"/>
      <c r="I231" s="18"/>
      <c r="J231" s="24"/>
    </row>
    <row r="232" customFormat="false" ht="13.8" hidden="false" customHeight="false" outlineLevel="0" collapsed="false">
      <c r="A232" s="6"/>
      <c r="B232" s="26"/>
      <c r="C232" s="31"/>
      <c r="D232" s="32"/>
      <c r="E232" s="30"/>
      <c r="F232" s="30"/>
      <c r="G232" s="32"/>
      <c r="H232" s="18"/>
      <c r="I232" s="18"/>
      <c r="J232" s="24"/>
    </row>
    <row r="233" customFormat="false" ht="13.8" hidden="false" customHeight="false" outlineLevel="0" collapsed="false">
      <c r="A233" s="6"/>
      <c r="B233" s="26"/>
      <c r="C233" s="31"/>
      <c r="D233" s="32"/>
      <c r="E233" s="29"/>
      <c r="F233" s="32"/>
      <c r="G233" s="32"/>
      <c r="H233" s="18"/>
      <c r="I233" s="18"/>
      <c r="J233" s="24"/>
    </row>
    <row r="234" customFormat="false" ht="13.8" hidden="false" customHeight="false" outlineLevel="0" collapsed="false">
      <c r="A234" s="6"/>
      <c r="B234" s="26"/>
      <c r="C234" s="31"/>
      <c r="D234" s="32"/>
      <c r="E234" s="30"/>
      <c r="F234" s="30"/>
      <c r="G234" s="32"/>
      <c r="H234" s="18"/>
      <c r="I234" s="18"/>
      <c r="J234" s="24"/>
    </row>
    <row r="235" customFormat="false" ht="13.8" hidden="false" customHeight="false" outlineLevel="0" collapsed="false">
      <c r="A235" s="6"/>
      <c r="B235" s="26"/>
      <c r="C235" s="31"/>
      <c r="D235" s="32"/>
      <c r="E235" s="29"/>
      <c r="F235" s="32"/>
      <c r="G235" s="32"/>
      <c r="H235" s="18"/>
      <c r="I235" s="18"/>
      <c r="J235" s="24"/>
    </row>
    <row r="236" customFormat="false" ht="13.8" hidden="false" customHeight="false" outlineLevel="0" collapsed="false">
      <c r="A236" s="6"/>
      <c r="B236" s="26"/>
      <c r="C236" s="31"/>
      <c r="D236" s="32"/>
      <c r="E236" s="29"/>
      <c r="F236" s="32"/>
      <c r="G236" s="32"/>
      <c r="H236" s="18"/>
      <c r="I236" s="18"/>
      <c r="J236" s="24"/>
    </row>
    <row r="237" customFormat="false" ht="13.8" hidden="false" customHeight="false" outlineLevel="0" collapsed="false">
      <c r="A237" s="6"/>
      <c r="B237" s="26"/>
      <c r="C237" s="31"/>
      <c r="D237" s="32"/>
      <c r="E237" s="29"/>
      <c r="F237" s="32"/>
      <c r="G237" s="32"/>
      <c r="H237" s="18"/>
      <c r="I237" s="18"/>
      <c r="J237" s="24"/>
    </row>
    <row r="238" customFormat="false" ht="13.8" hidden="false" customHeight="false" outlineLevel="0" collapsed="false">
      <c r="A238" s="6"/>
      <c r="B238" s="26"/>
      <c r="C238" s="31"/>
      <c r="D238" s="32"/>
      <c r="E238" s="29"/>
      <c r="F238" s="32"/>
      <c r="G238" s="32"/>
      <c r="H238" s="18"/>
      <c r="I238" s="18"/>
      <c r="J238" s="24"/>
    </row>
    <row r="239" customFormat="false" ht="13.8" hidden="false" customHeight="false" outlineLevel="0" collapsed="false">
      <c r="A239" s="6"/>
      <c r="B239" s="26"/>
      <c r="C239" s="31"/>
      <c r="D239" s="32"/>
      <c r="E239" s="30"/>
      <c r="F239" s="30"/>
      <c r="G239" s="32"/>
      <c r="H239" s="18"/>
      <c r="I239" s="18"/>
      <c r="J239" s="24"/>
    </row>
    <row r="240" customFormat="false" ht="13.8" hidden="false" customHeight="false" outlineLevel="0" collapsed="false">
      <c r="A240" s="6"/>
      <c r="B240" s="26"/>
      <c r="C240" s="31"/>
      <c r="D240" s="32"/>
      <c r="E240" s="29"/>
      <c r="F240" s="32"/>
      <c r="G240" s="32"/>
      <c r="H240" s="18"/>
      <c r="I240" s="18"/>
      <c r="J240" s="24"/>
    </row>
    <row r="241" customFormat="false" ht="13.8" hidden="false" customHeight="false" outlineLevel="0" collapsed="false">
      <c r="A241" s="6"/>
      <c r="B241" s="26"/>
      <c r="C241" s="31"/>
      <c r="D241" s="32"/>
      <c r="E241" s="29"/>
      <c r="F241" s="32"/>
      <c r="G241" s="32"/>
      <c r="H241" s="18"/>
      <c r="I241" s="18"/>
      <c r="J241" s="24"/>
    </row>
    <row r="242" customFormat="false" ht="13.8" hidden="false" customHeight="false" outlineLevel="0" collapsed="false">
      <c r="A242" s="6"/>
      <c r="B242" s="26"/>
      <c r="C242" s="31"/>
      <c r="D242" s="32"/>
      <c r="E242" s="29"/>
      <c r="F242" s="32"/>
      <c r="G242" s="32"/>
      <c r="H242" s="18"/>
      <c r="I242" s="18"/>
      <c r="J242" s="24"/>
    </row>
    <row r="243" customFormat="false" ht="13.8" hidden="false" customHeight="false" outlineLevel="0" collapsed="false">
      <c r="A243" s="6"/>
      <c r="B243" s="26"/>
      <c r="C243" s="31"/>
      <c r="D243" s="32"/>
      <c r="E243" s="29"/>
      <c r="F243" s="32"/>
      <c r="G243" s="32"/>
      <c r="H243" s="18"/>
      <c r="I243" s="18"/>
      <c r="J243" s="24"/>
    </row>
    <row r="244" customFormat="false" ht="13.8" hidden="false" customHeight="false" outlineLevel="0" collapsed="false">
      <c r="A244" s="6"/>
      <c r="B244" s="26"/>
      <c r="C244" s="31"/>
      <c r="D244" s="32"/>
      <c r="E244" s="29"/>
      <c r="F244" s="32"/>
      <c r="G244" s="32"/>
      <c r="H244" s="18"/>
      <c r="I244" s="18"/>
      <c r="J244" s="24"/>
    </row>
    <row r="245" customFormat="false" ht="13.8" hidden="false" customHeight="false" outlineLevel="0" collapsed="false">
      <c r="A245" s="6"/>
      <c r="B245" s="26"/>
      <c r="C245" s="31"/>
      <c r="D245" s="32"/>
      <c r="E245" s="29"/>
      <c r="F245" s="32"/>
      <c r="G245" s="32"/>
      <c r="H245" s="18"/>
      <c r="I245" s="18"/>
      <c r="J245" s="24"/>
    </row>
    <row r="246" customFormat="false" ht="13.8" hidden="false" customHeight="false" outlineLevel="0" collapsed="false">
      <c r="A246" s="6"/>
      <c r="B246" s="26"/>
      <c r="C246" s="31"/>
      <c r="D246" s="32"/>
      <c r="E246" s="30"/>
      <c r="F246" s="30"/>
      <c r="G246" s="32"/>
      <c r="H246" s="34"/>
      <c r="I246" s="34"/>
      <c r="J246" s="24"/>
    </row>
    <row r="247" customFormat="false" ht="13.8" hidden="false" customHeight="false" outlineLevel="0" collapsed="false">
      <c r="A247" s="6"/>
      <c r="B247" s="26"/>
      <c r="C247" s="31"/>
      <c r="D247" s="32"/>
      <c r="E247" s="29"/>
      <c r="F247" s="32"/>
      <c r="G247" s="32"/>
      <c r="H247" s="18"/>
      <c r="I247" s="18"/>
      <c r="J247" s="24"/>
    </row>
    <row r="248" customFormat="false" ht="13.8" hidden="false" customHeight="false" outlineLevel="0" collapsed="false">
      <c r="A248" s="6"/>
      <c r="B248" s="26"/>
      <c r="C248" s="31"/>
      <c r="D248" s="32"/>
      <c r="E248" s="30"/>
      <c r="F248" s="30"/>
      <c r="G248" s="32"/>
      <c r="H248" s="18"/>
      <c r="I248" s="18"/>
      <c r="J248" s="24"/>
    </row>
    <row r="249" customFormat="false" ht="13.8" hidden="false" customHeight="false" outlineLevel="0" collapsed="false">
      <c r="A249" s="6"/>
      <c r="B249" s="26"/>
      <c r="C249" s="31"/>
      <c r="D249" s="32"/>
      <c r="E249" s="30"/>
      <c r="F249" s="30"/>
      <c r="G249" s="32"/>
      <c r="H249" s="18"/>
      <c r="I249" s="18"/>
      <c r="J249" s="24"/>
    </row>
    <row r="250" customFormat="false" ht="13.8" hidden="false" customHeight="false" outlineLevel="0" collapsed="false">
      <c r="A250" s="6"/>
      <c r="B250" s="26"/>
      <c r="C250" s="31"/>
      <c r="D250" s="32"/>
      <c r="E250" s="29"/>
      <c r="F250" s="32"/>
      <c r="G250" s="32"/>
      <c r="H250" s="18"/>
      <c r="I250" s="18"/>
      <c r="J250" s="24"/>
    </row>
    <row r="251" customFormat="false" ht="13.8" hidden="false" customHeight="false" outlineLevel="0" collapsed="false">
      <c r="A251" s="6"/>
      <c r="B251" s="26"/>
      <c r="C251" s="31"/>
      <c r="D251" s="32"/>
      <c r="E251" s="29"/>
      <c r="F251" s="35"/>
      <c r="G251" s="32"/>
      <c r="H251" s="34"/>
      <c r="I251" s="34"/>
      <c r="J251" s="24"/>
    </row>
    <row r="252" customFormat="false" ht="13.8" hidden="false" customHeight="false" outlineLevel="0" collapsed="false">
      <c r="A252" s="6"/>
      <c r="B252" s="26"/>
      <c r="C252" s="31"/>
      <c r="D252" s="32"/>
      <c r="E252" s="29"/>
      <c r="F252" s="32"/>
      <c r="G252" s="32"/>
      <c r="H252" s="18"/>
      <c r="I252" s="18"/>
      <c r="J252" s="24"/>
    </row>
    <row r="253" customFormat="false" ht="13.8" hidden="false" customHeight="false" outlineLevel="0" collapsed="false">
      <c r="A253" s="6"/>
      <c r="B253" s="26"/>
      <c r="C253" s="31"/>
      <c r="D253" s="32"/>
      <c r="E253" s="29"/>
      <c r="F253" s="32"/>
      <c r="G253" s="32"/>
      <c r="H253" s="18"/>
      <c r="I253" s="18"/>
      <c r="J253" s="24"/>
    </row>
    <row r="254" customFormat="false" ht="13.8" hidden="false" customHeight="false" outlineLevel="0" collapsed="false">
      <c r="A254" s="6"/>
      <c r="B254" s="26"/>
      <c r="C254" s="31"/>
      <c r="D254" s="32"/>
      <c r="E254" s="30"/>
      <c r="F254" s="30"/>
      <c r="G254" s="32"/>
      <c r="H254" s="18"/>
      <c r="I254" s="18"/>
      <c r="J254" s="24"/>
    </row>
    <row r="255" customFormat="false" ht="13.8" hidden="false" customHeight="false" outlineLevel="0" collapsed="false">
      <c r="A255" s="6"/>
      <c r="B255" s="26"/>
      <c r="C255" s="31"/>
      <c r="D255" s="32"/>
      <c r="E255" s="29"/>
      <c r="F255" s="32"/>
      <c r="G255" s="32"/>
      <c r="H255" s="18"/>
      <c r="I255" s="18"/>
      <c r="J255" s="24"/>
    </row>
    <row r="256" customFormat="false" ht="13.8" hidden="false" customHeight="false" outlineLevel="0" collapsed="false">
      <c r="A256" s="6"/>
      <c r="B256" s="26"/>
      <c r="C256" s="31"/>
      <c r="D256" s="32"/>
      <c r="E256" s="29"/>
      <c r="F256" s="32"/>
      <c r="G256" s="32"/>
      <c r="H256" s="18"/>
      <c r="I256" s="18"/>
      <c r="J256" s="24"/>
    </row>
    <row r="257" customFormat="false" ht="13.8" hidden="false" customHeight="false" outlineLevel="0" collapsed="false">
      <c r="A257" s="6"/>
      <c r="B257" s="26"/>
      <c r="C257" s="31"/>
      <c r="D257" s="32"/>
      <c r="E257" s="30"/>
      <c r="F257" s="30"/>
      <c r="G257" s="32"/>
      <c r="H257" s="18"/>
      <c r="I257" s="18"/>
      <c r="J257" s="24"/>
    </row>
    <row r="258" customFormat="false" ht="13.8" hidden="false" customHeight="false" outlineLevel="0" collapsed="false">
      <c r="A258" s="6"/>
      <c r="B258" s="26"/>
      <c r="C258" s="31"/>
      <c r="D258" s="32"/>
      <c r="E258" s="29"/>
      <c r="F258" s="32"/>
      <c r="G258" s="32"/>
      <c r="H258" s="18"/>
      <c r="I258" s="18"/>
      <c r="J258" s="24"/>
    </row>
    <row r="259" customFormat="false" ht="13.8" hidden="false" customHeight="false" outlineLevel="0" collapsed="false">
      <c r="A259" s="6"/>
      <c r="B259" s="26"/>
      <c r="C259" s="31"/>
      <c r="D259" s="32"/>
      <c r="E259" s="29"/>
      <c r="F259" s="32"/>
      <c r="G259" s="32"/>
      <c r="H259" s="18"/>
      <c r="I259" s="18"/>
      <c r="J259" s="24"/>
    </row>
    <row r="260" customFormat="false" ht="13.8" hidden="false" customHeight="false" outlineLevel="0" collapsed="false">
      <c r="A260" s="6"/>
      <c r="B260" s="26"/>
      <c r="C260" s="31"/>
      <c r="D260" s="32"/>
      <c r="E260" s="29"/>
      <c r="F260" s="32"/>
      <c r="G260" s="32"/>
      <c r="H260" s="18"/>
      <c r="I260" s="18"/>
      <c r="J260" s="24"/>
    </row>
    <row r="261" customFormat="false" ht="13.8" hidden="false" customHeight="false" outlineLevel="0" collapsed="false">
      <c r="A261" s="6"/>
      <c r="B261" s="26"/>
      <c r="C261" s="31"/>
      <c r="D261" s="32"/>
      <c r="E261" s="29"/>
      <c r="F261" s="32"/>
      <c r="G261" s="32"/>
      <c r="H261" s="18"/>
      <c r="I261" s="18"/>
      <c r="J261" s="24"/>
    </row>
    <row r="262" customFormat="false" ht="13.8" hidden="false" customHeight="false" outlineLevel="0" collapsed="false">
      <c r="A262" s="6"/>
      <c r="B262" s="26"/>
      <c r="C262" s="31"/>
      <c r="D262" s="32"/>
      <c r="E262" s="29"/>
      <c r="F262" s="32"/>
      <c r="G262" s="32"/>
      <c r="H262" s="18"/>
      <c r="I262" s="18"/>
      <c r="J262" s="24"/>
    </row>
    <row r="263" customFormat="false" ht="13.8" hidden="false" customHeight="false" outlineLevel="0" collapsed="false">
      <c r="A263" s="6"/>
      <c r="B263" s="26"/>
      <c r="C263" s="31"/>
      <c r="D263" s="32"/>
      <c r="E263" s="30"/>
      <c r="F263" s="30"/>
      <c r="G263" s="32"/>
      <c r="H263" s="18"/>
      <c r="I263" s="18"/>
      <c r="J263" s="24"/>
    </row>
    <row r="264" customFormat="false" ht="13.8" hidden="false" customHeight="false" outlineLevel="0" collapsed="false">
      <c r="A264" s="6"/>
      <c r="B264" s="26"/>
      <c r="C264" s="31"/>
      <c r="D264" s="32"/>
      <c r="E264" s="29"/>
      <c r="F264" s="32"/>
      <c r="G264" s="32"/>
      <c r="H264" s="18"/>
      <c r="I264" s="18"/>
      <c r="J264" s="24"/>
    </row>
    <row r="265" customFormat="false" ht="13.8" hidden="false" customHeight="false" outlineLevel="0" collapsed="false">
      <c r="A265" s="6"/>
      <c r="B265" s="26"/>
      <c r="C265" s="31"/>
      <c r="D265" s="32"/>
      <c r="E265" s="29"/>
      <c r="F265" s="32"/>
      <c r="G265" s="32"/>
      <c r="H265" s="18"/>
      <c r="I265" s="18"/>
      <c r="J265" s="24"/>
    </row>
    <row r="266" customFormat="false" ht="13.8" hidden="false" customHeight="false" outlineLevel="0" collapsed="false">
      <c r="A266" s="6"/>
      <c r="B266" s="26"/>
      <c r="C266" s="31"/>
      <c r="D266" s="32"/>
      <c r="E266" s="30"/>
      <c r="F266" s="30"/>
      <c r="G266" s="32"/>
      <c r="H266" s="18"/>
      <c r="I266" s="18"/>
      <c r="J266" s="24"/>
    </row>
    <row r="267" customFormat="false" ht="13.8" hidden="false" customHeight="false" outlineLevel="0" collapsed="false">
      <c r="A267" s="6"/>
      <c r="B267" s="26"/>
      <c r="C267" s="31"/>
      <c r="D267" s="32"/>
      <c r="E267" s="29"/>
      <c r="F267" s="32"/>
      <c r="G267" s="32"/>
      <c r="H267" s="18"/>
      <c r="I267" s="18"/>
      <c r="J267" s="2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2023-11-13T12:56:35Z</dcterms:created>
  <dc:creator/>
  <dc:description/>
  <dc:language>es-ES</dc:language>
  <cp:lastModifiedBy/>
  <dcterms:modified xsi:type="dcterms:W3CDTF">2023-12-20T12:56:37Z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