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eyv\Downloads\"/>
    </mc:Choice>
  </mc:AlternateContent>
  <xr:revisionPtr revIDLastSave="0" documentId="8_{6A6BA1C7-DC9A-4FFE-88B0-B0C2E7B51339}" xr6:coauthVersionLast="47" xr6:coauthVersionMax="47" xr10:uidLastSave="{00000000-0000-0000-0000-000000000000}"/>
  <bookViews>
    <workbookView xWindow="-120" yWindow="-120" windowWidth="20730" windowHeight="11160" xr2:uid="{F33253F7-9E3D-47FA-A49C-92C50517EA04}"/>
  </bookViews>
  <sheets>
    <sheet name="BDT" sheetId="2" r:id="rId1"/>
  </sheets>
  <externalReferences>
    <externalReference r:id="rId2"/>
  </externalReferences>
  <definedNames>
    <definedName name="_xlnm.Print_Area" localSheetId="0">BDT!$C$81:$L$106</definedName>
    <definedName name="solver_adj" localSheetId="0" hidden="1">BDT!$C$5:$M$5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BDT!$D$51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  <definedName name="workspac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D21" i="2"/>
  <c r="E21" i="2"/>
  <c r="F21" i="2"/>
  <c r="G21" i="2"/>
  <c r="H21" i="2"/>
  <c r="I21" i="2"/>
  <c r="J21" i="2"/>
  <c r="K21" i="2"/>
  <c r="L21" i="2"/>
  <c r="D22" i="2"/>
  <c r="E22" i="2"/>
  <c r="F22" i="2"/>
  <c r="G22" i="2"/>
  <c r="H22" i="2"/>
  <c r="I22" i="2"/>
  <c r="J22" i="2"/>
  <c r="K22" i="2"/>
  <c r="L22" i="2"/>
  <c r="D23" i="2"/>
  <c r="E23" i="2"/>
  <c r="F23" i="2"/>
  <c r="G23" i="2"/>
  <c r="H23" i="2"/>
  <c r="I23" i="2"/>
  <c r="J23" i="2"/>
  <c r="K23" i="2"/>
  <c r="K66" i="2" s="1"/>
  <c r="L23" i="2"/>
  <c r="D24" i="2"/>
  <c r="E24" i="2"/>
  <c r="F24" i="2"/>
  <c r="G24" i="2"/>
  <c r="H24" i="2"/>
  <c r="I24" i="2"/>
  <c r="J24" i="2"/>
  <c r="K24" i="2"/>
  <c r="L24" i="2"/>
  <c r="C25" i="2"/>
  <c r="D25" i="2"/>
  <c r="E44" i="2" s="1"/>
  <c r="E25" i="2"/>
  <c r="F25" i="2"/>
  <c r="G25" i="2"/>
  <c r="H25" i="2"/>
  <c r="I25" i="2"/>
  <c r="J25" i="2"/>
  <c r="K25" i="2"/>
  <c r="L25" i="2"/>
  <c r="L68" i="2" s="1"/>
  <c r="D35" i="2"/>
  <c r="E35" i="2"/>
  <c r="F35" i="2"/>
  <c r="G35" i="2"/>
  <c r="H35" i="2"/>
  <c r="I35" i="2"/>
  <c r="J35" i="2"/>
  <c r="K35" i="2"/>
  <c r="D36" i="2"/>
  <c r="E36" i="2"/>
  <c r="F36" i="2"/>
  <c r="G36" i="2"/>
  <c r="H36" i="2"/>
  <c r="I36" i="2"/>
  <c r="J36" i="2"/>
  <c r="D37" i="2"/>
  <c r="E37" i="2"/>
  <c r="F37" i="2"/>
  <c r="G37" i="2"/>
  <c r="H37" i="2"/>
  <c r="I37" i="2"/>
  <c r="D38" i="2"/>
  <c r="D47" i="2" s="1"/>
  <c r="D48" i="2" s="1"/>
  <c r="D50" i="2" s="1"/>
  <c r="E38" i="2"/>
  <c r="F38" i="2"/>
  <c r="G38" i="2"/>
  <c r="H38" i="2"/>
  <c r="D39" i="2"/>
  <c r="E39" i="2"/>
  <c r="F39" i="2"/>
  <c r="G39" i="2"/>
  <c r="D40" i="2"/>
  <c r="E40" i="2"/>
  <c r="F40" i="2"/>
  <c r="D41" i="2"/>
  <c r="E41" i="2"/>
  <c r="D42" i="2"/>
  <c r="D43" i="2"/>
  <c r="E42" i="2" s="1"/>
  <c r="D44" i="2"/>
  <c r="E43" i="2" s="1"/>
  <c r="F42" i="2" s="1"/>
  <c r="C59" i="2"/>
  <c r="D59" i="2"/>
  <c r="E59" i="2"/>
  <c r="F59" i="2"/>
  <c r="G59" i="2"/>
  <c r="H59" i="2"/>
  <c r="I59" i="2"/>
  <c r="J59" i="2"/>
  <c r="K59" i="2"/>
  <c r="L59" i="2"/>
  <c r="C60" i="2"/>
  <c r="D60" i="2"/>
  <c r="E60" i="2"/>
  <c r="F60" i="2"/>
  <c r="G60" i="2"/>
  <c r="H60" i="2"/>
  <c r="I60" i="2"/>
  <c r="J60" i="2"/>
  <c r="K60" i="2"/>
  <c r="L60" i="2"/>
  <c r="C61" i="2"/>
  <c r="D61" i="2"/>
  <c r="E61" i="2"/>
  <c r="F61" i="2"/>
  <c r="G61" i="2"/>
  <c r="H61" i="2"/>
  <c r="I61" i="2"/>
  <c r="L61" i="2"/>
  <c r="K61" i="2" s="1"/>
  <c r="J62" i="2" s="1"/>
  <c r="C62" i="2"/>
  <c r="D62" i="2"/>
  <c r="E62" i="2"/>
  <c r="F62" i="2"/>
  <c r="G62" i="2"/>
  <c r="H62" i="2"/>
  <c r="K62" i="2"/>
  <c r="L62" i="2"/>
  <c r="C63" i="2"/>
  <c r="D63" i="2"/>
  <c r="E63" i="2"/>
  <c r="F63" i="2"/>
  <c r="G63" i="2"/>
  <c r="L63" i="2"/>
  <c r="K64" i="2" s="1"/>
  <c r="J65" i="2" s="1"/>
  <c r="C64" i="2"/>
  <c r="D64" i="2"/>
  <c r="E64" i="2"/>
  <c r="F64" i="2"/>
  <c r="L64" i="2"/>
  <c r="C65" i="2"/>
  <c r="D65" i="2"/>
  <c r="E65" i="2"/>
  <c r="L65" i="2"/>
  <c r="K65" i="2" s="1"/>
  <c r="C66" i="2"/>
  <c r="D66" i="2"/>
  <c r="L66" i="2"/>
  <c r="C67" i="2"/>
  <c r="L67" i="2"/>
  <c r="F43" i="2" l="1"/>
  <c r="G42" i="2" s="1"/>
  <c r="F44" i="2"/>
  <c r="J63" i="2"/>
  <c r="I64" i="2" s="1"/>
  <c r="H65" i="2" s="1"/>
  <c r="K68" i="2"/>
  <c r="J66" i="2"/>
  <c r="I66" i="2" s="1"/>
  <c r="J61" i="2"/>
  <c r="I62" i="2" s="1"/>
  <c r="F41" i="2"/>
  <c r="E47" i="2"/>
  <c r="E48" i="2" s="1"/>
  <c r="E50" i="2" s="1"/>
  <c r="K67" i="2"/>
  <c r="J68" i="2" s="1"/>
  <c r="K63" i="2"/>
  <c r="J64" i="2" s="1"/>
  <c r="I65" i="2" s="1"/>
  <c r="G44" i="2" l="1"/>
  <c r="G43" i="2"/>
  <c r="H42" i="2" s="1"/>
  <c r="G40" i="2"/>
  <c r="F47" i="2"/>
  <c r="F48" i="2" s="1"/>
  <c r="F50" i="2" s="1"/>
  <c r="I63" i="2"/>
  <c r="H64" i="2" s="1"/>
  <c r="G65" i="2" s="1"/>
  <c r="J67" i="2"/>
  <c r="I68" i="2" s="1"/>
  <c r="H66" i="2"/>
  <c r="G66" i="2" s="1"/>
  <c r="H63" i="2"/>
  <c r="G64" i="2" s="1"/>
  <c r="F65" i="2" s="1"/>
  <c r="G41" i="2"/>
  <c r="H44" i="2" l="1"/>
  <c r="H43" i="2"/>
  <c r="I42" i="2" s="1"/>
  <c r="H39" i="2"/>
  <c r="G47" i="2"/>
  <c r="G48" i="2" s="1"/>
  <c r="G50" i="2" s="1"/>
  <c r="H40" i="2"/>
  <c r="I39" i="2" s="1"/>
  <c r="H41" i="2"/>
  <c r="I40" i="2" s="1"/>
  <c r="J39" i="2" s="1"/>
  <c r="I67" i="2"/>
  <c r="F66" i="2"/>
  <c r="I43" i="2" l="1"/>
  <c r="J42" i="2" s="1"/>
  <c r="I44" i="2"/>
  <c r="E66" i="2"/>
  <c r="I41" i="2"/>
  <c r="J40" i="2" s="1"/>
  <c r="K39" i="2" s="1"/>
  <c r="H68" i="2"/>
  <c r="H67" i="2"/>
  <c r="I38" i="2"/>
  <c r="H47" i="2"/>
  <c r="H48" i="2" s="1"/>
  <c r="H50" i="2" s="1"/>
  <c r="J44" i="2" l="1"/>
  <c r="J43" i="2"/>
  <c r="K42" i="2" s="1"/>
  <c r="J37" i="2"/>
  <c r="I47" i="2"/>
  <c r="I48" i="2" s="1"/>
  <c r="I50" i="2" s="1"/>
  <c r="J41" i="2"/>
  <c r="K40" i="2" s="1"/>
  <c r="L39" i="2" s="1"/>
  <c r="K41" i="2"/>
  <c r="L40" i="2" s="1"/>
  <c r="G68" i="2"/>
  <c r="G67" i="2"/>
  <c r="J38" i="2"/>
  <c r="K37" i="2" l="1"/>
  <c r="K38" i="2"/>
  <c r="K36" i="2"/>
  <c r="J47" i="2"/>
  <c r="J48" i="2" s="1"/>
  <c r="J50" i="2" s="1"/>
  <c r="L41" i="2"/>
  <c r="F68" i="2"/>
  <c r="F67" i="2"/>
  <c r="K43" i="2"/>
  <c r="L42" i="2" s="1"/>
  <c r="K44" i="2"/>
  <c r="E68" i="2" l="1"/>
  <c r="E67" i="2"/>
  <c r="L35" i="2"/>
  <c r="K47" i="2"/>
  <c r="K48" i="2" s="1"/>
  <c r="K50" i="2" s="1"/>
  <c r="L37" i="2"/>
  <c r="L38" i="2"/>
  <c r="L44" i="2"/>
  <c r="L43" i="2"/>
  <c r="L36" i="2"/>
  <c r="D68" i="2" l="1"/>
  <c r="D67" i="2"/>
  <c r="C68" i="2" s="1"/>
  <c r="R63" i="2" s="1"/>
  <c r="L47" i="2"/>
  <c r="L48" i="2" s="1"/>
  <c r="L50" i="2" s="1"/>
  <c r="D5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8D34574A-B4B5-43CF-A47C-275797C749FA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D1F68988-33E0-44BD-BEB4-2F827E99ECEB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<sst xmlns="http://schemas.openxmlformats.org/spreadsheetml/2006/main" count="27" uniqueCount="24">
  <si>
    <t xml:space="preserve"> </t>
  </si>
  <si>
    <t>Principal in $m</t>
  </si>
  <si>
    <t>(Strike is commonly 0)</t>
  </si>
  <si>
    <t>Option strike</t>
  </si>
  <si>
    <t>Note that the values at a node are the discounted values of the nodes 1 period ahead. We therefore start from t=9 even though final payoff occurs at t=10</t>
  </si>
  <si>
    <t>Swap Maturity</t>
  </si>
  <si>
    <t xml:space="preserve"> This is fixed but could easily be made variable</t>
  </si>
  <si>
    <t>Option Expiration</t>
  </si>
  <si>
    <t>First payment of underlying swap at t=4 (based on t=3 spot rate) and final payment at t=10</t>
  </si>
  <si>
    <t>Fixed Rate</t>
  </si>
  <si>
    <t>Pricing a Payer Swaption</t>
  </si>
  <si>
    <t>Objective Function</t>
  </si>
  <si>
    <t>Squared Differences</t>
  </si>
  <si>
    <t>BDT Model Spot Rates</t>
  </si>
  <si>
    <t>BDT Model ZCB Prices</t>
  </si>
  <si>
    <t>Elementary Prices</t>
  </si>
  <si>
    <t>Short Rate Lattice</t>
  </si>
  <si>
    <t>1-q</t>
  </si>
  <si>
    <t>q</t>
  </si>
  <si>
    <t>b</t>
  </si>
  <si>
    <t>a</t>
  </si>
  <si>
    <t>Market Spot Rates</t>
  </si>
  <si>
    <t>Year</t>
  </si>
  <si>
    <t>Fitting the Term-Structure of Zero Bond Prices in the Black-Derman-Toy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</si>
</sst>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0.0000000"/>
    <numFmt numFmtId="166" formatCode="0.000000"/>
    <numFmt numFmtId="167" formatCode="0.00000"/>
    <numFmt numFmtId="168" formatCode="0.0000"/>
    <numFmt numFmtId="169" formatCode="0.000"/>
    <numFmt numFmtId="173" formatCode="&quot;$&quot;#,##0"/>
  </numFmts>
  <fonts count="6" x14ac:knownFonts="1">
    <font>
      <sz val="11"/>
      <color theme="1"/>
      <name val="Calibri"/>
      <family val="2"/>
      <scheme val="minor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/>
    <xf numFmtId="168" fontId="0" fillId="0" borderId="0" xfId="2" applyNumberFormat="1" applyFont="1" applyAlignment="1">
      <alignment horizontal="center"/>
    </xf>
    <xf numFmtId="1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9" fontId="1" fillId="0" borderId="0" xfId="1" applyNumberFormat="1"/>
    <xf numFmtId="2" fontId="3" fillId="0" borderId="0" xfId="1" applyNumberFormat="1" applyFont="1"/>
    <xf numFmtId="168" fontId="3" fillId="0" borderId="0" xfId="1" applyNumberFormat="1" applyFont="1"/>
    <xf numFmtId="168" fontId="2" fillId="0" borderId="0" xfId="1" applyNumberFormat="1" applyFont="1"/>
    <xf numFmtId="165" fontId="3" fillId="0" borderId="0" xfId="1" applyNumberFormat="1" applyFont="1"/>
    <xf numFmtId="0" fontId="3" fillId="0" borderId="0" xfId="1" applyFont="1"/>
    <xf numFmtId="1" fontId="1" fillId="2" borderId="0" xfId="1" applyNumberFormat="1" applyFill="1"/>
    <xf numFmtId="173" fontId="1" fillId="0" borderId="0" xfId="1" applyNumberFormat="1"/>
    <xf numFmtId="0" fontId="2" fillId="3" borderId="1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1" fillId="0" borderId="4" xfId="1" applyBorder="1"/>
    <xf numFmtId="0" fontId="2" fillId="4" borderId="1" xfId="1" applyFont="1" applyFill="1" applyBorder="1" applyAlignment="1">
      <alignment horizontal="center"/>
    </xf>
    <xf numFmtId="0" fontId="2" fillId="4" borderId="2" xfId="1" applyFont="1" applyFill="1" applyBorder="1" applyAlignment="1">
      <alignment horizontal="center"/>
    </xf>
    <xf numFmtId="0" fontId="2" fillId="4" borderId="3" xfId="1" applyFont="1" applyFill="1" applyBorder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2" fontId="3" fillId="0" borderId="5" xfId="1" applyNumberFormat="1" applyFont="1" applyBorder="1"/>
    <xf numFmtId="2" fontId="3" fillId="0" borderId="6" xfId="1" applyNumberFormat="1" applyFont="1" applyBorder="1"/>
    <xf numFmtId="2" fontId="2" fillId="0" borderId="7" xfId="1" applyNumberFormat="1" applyFont="1" applyBorder="1"/>
    <xf numFmtId="169" fontId="3" fillId="0" borderId="8" xfId="1" applyNumberFormat="1" applyFont="1" applyBorder="1"/>
    <xf numFmtId="169" fontId="3" fillId="0" borderId="9" xfId="1" applyNumberFormat="1" applyFont="1" applyBorder="1"/>
    <xf numFmtId="169" fontId="2" fillId="0" borderId="10" xfId="1" applyNumberFormat="1" applyFont="1" applyBorder="1"/>
    <xf numFmtId="169" fontId="3" fillId="0" borderId="0" xfId="1" applyNumberFormat="1" applyFont="1"/>
    <xf numFmtId="169" fontId="2" fillId="0" borderId="0" xfId="1" applyNumberFormat="1" applyFont="1"/>
    <xf numFmtId="166" fontId="3" fillId="0" borderId="0" xfId="1" applyNumberFormat="1" applyFont="1"/>
    <xf numFmtId="2" fontId="2" fillId="0" borderId="0" xfId="1" applyNumberFormat="1" applyFont="1"/>
    <xf numFmtId="167" fontId="3" fillId="0" borderId="0" xfId="1" applyNumberFormat="1" applyFont="1"/>
    <xf numFmtId="0" fontId="1" fillId="0" borderId="11" xfId="1" applyBorder="1" applyAlignment="1">
      <alignment horizontal="center"/>
    </xf>
    <xf numFmtId="0" fontId="2" fillId="4" borderId="7" xfId="1" applyFont="1" applyFill="1" applyBorder="1"/>
    <xf numFmtId="0" fontId="1" fillId="0" borderId="12" xfId="1" applyBorder="1" applyAlignment="1">
      <alignment horizontal="center"/>
    </xf>
    <xf numFmtId="0" fontId="2" fillId="4" borderId="13" xfId="1" applyFont="1" applyFill="1" applyBorder="1"/>
    <xf numFmtId="0" fontId="1" fillId="0" borderId="14" xfId="1" applyBorder="1" applyAlignment="1">
      <alignment horizontal="center"/>
    </xf>
    <xf numFmtId="0" fontId="2" fillId="4" borderId="15" xfId="1" applyFont="1" applyFill="1" applyBorder="1"/>
    <xf numFmtId="2" fontId="1" fillId="5" borderId="1" xfId="1" applyNumberFormat="1" applyFill="1" applyBorder="1" applyAlignment="1">
      <alignment horizontal="center"/>
    </xf>
    <xf numFmtId="2" fontId="1" fillId="5" borderId="2" xfId="1" applyNumberFormat="1" applyFill="1" applyBorder="1" applyAlignment="1">
      <alignment horizontal="center"/>
    </xf>
    <xf numFmtId="2" fontId="1" fillId="5" borderId="16" xfId="1" applyNumberFormat="1" applyFill="1" applyBorder="1" applyAlignment="1">
      <alignment horizontal="center"/>
    </xf>
    <xf numFmtId="2" fontId="1" fillId="5" borderId="3" xfId="1" applyNumberFormat="1" applyFill="1" applyBorder="1" applyAlignment="1">
      <alignment horizontal="center"/>
    </xf>
    <xf numFmtId="0" fontId="2" fillId="4" borderId="6" xfId="1" applyFont="1" applyFill="1" applyBorder="1" applyAlignment="1">
      <alignment horizontal="left"/>
    </xf>
    <xf numFmtId="0" fontId="2" fillId="4" borderId="7" xfId="1" applyFont="1" applyFill="1" applyBorder="1" applyAlignment="1">
      <alignment horizontal="left"/>
    </xf>
    <xf numFmtId="0" fontId="1" fillId="6" borderId="17" xfId="1" applyFill="1" applyBorder="1" applyAlignment="1">
      <alignment horizontal="center"/>
    </xf>
    <xf numFmtId="0" fontId="1" fillId="6" borderId="0" xfId="1" applyFill="1" applyAlignment="1">
      <alignment horizontal="center"/>
    </xf>
    <xf numFmtId="0" fontId="2" fillId="4" borderId="17" xfId="1" applyFont="1" applyFill="1" applyBorder="1" applyAlignment="1">
      <alignment horizontal="left"/>
    </xf>
    <xf numFmtId="0" fontId="2" fillId="4" borderId="13" xfId="1" applyFont="1" applyFill="1" applyBorder="1" applyAlignment="1">
      <alignment horizontal="left"/>
    </xf>
    <xf numFmtId="0" fontId="1" fillId="6" borderId="18" xfId="1" applyFill="1" applyBorder="1" applyAlignment="1">
      <alignment horizontal="center"/>
    </xf>
    <xf numFmtId="0" fontId="1" fillId="6" borderId="19" xfId="1" applyFill="1" applyBorder="1" applyAlignment="1">
      <alignment horizontal="center"/>
    </xf>
    <xf numFmtId="0" fontId="2" fillId="4" borderId="18" xfId="1" applyFont="1" applyFill="1" applyBorder="1" applyAlignment="1">
      <alignment horizontal="left"/>
    </xf>
    <xf numFmtId="0" fontId="2" fillId="4" borderId="15" xfId="1" applyFont="1" applyFill="1" applyBorder="1" applyAlignment="1">
      <alignment horizontal="left"/>
    </xf>
  </cellXfs>
  <cellStyles count="3">
    <cellStyle name="Normal" xfId="0" builtinId="0"/>
    <cellStyle name="Normal 2" xfId="1" xr:uid="{584C210F-DCC5-450B-9808-2ED66CB629D6}"/>
    <cellStyle name="Porcentaje 2" xfId="2" xr:uid="{6EDE41CF-829C-402C-AD3B-6588301061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troduction%20to%20Financial%20Engineering%20and%20Risk%20Management/Term_Structure_Latt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dForward+Futures (2)"/>
      <sheetName val="ZCB+Options (2)"/>
      <sheetName val="ZCB+Options"/>
      <sheetName val="BondForward+Futures"/>
      <sheetName val="Caplets"/>
      <sheetName val="Swaps+Swaptions"/>
      <sheetName val="Elementary Prices"/>
      <sheetName val="BDT"/>
      <sheetName val="BDT_b=.005"/>
      <sheetName val="BDT_b=.005(1)"/>
      <sheetName val="BDT_b=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9FFA6-8EDE-4E38-99A9-26EB74AB9915}">
  <sheetPr>
    <pageSetUpPr fitToPage="1"/>
  </sheetPr>
  <dimension ref="A1:S116"/>
  <sheetViews>
    <sheetView showGridLines="0" tabSelected="1" zoomScaleNormal="100" zoomScalePageLayoutView="130" workbookViewId="0">
      <selection activeCell="N14" sqref="N14"/>
    </sheetView>
  </sheetViews>
  <sheetFormatPr baseColWidth="10" defaultColWidth="7.5703125" defaultRowHeight="12.75" x14ac:dyDescent="0.2"/>
  <cols>
    <col min="1" max="1" width="9.140625" style="1" customWidth="1"/>
    <col min="2" max="2" width="7.5703125" style="1"/>
    <col min="3" max="3" width="8.28515625" style="1" bestFit="1" customWidth="1"/>
    <col min="4" max="4" width="10.7109375" style="1" bestFit="1" customWidth="1"/>
    <col min="5" max="5" width="8.28515625" style="1" bestFit="1" customWidth="1"/>
    <col min="6" max="16" width="7.5703125" style="1"/>
    <col min="17" max="17" width="10.85546875" style="1" bestFit="1" customWidth="1"/>
    <col min="18" max="16384" width="7.5703125" style="1"/>
  </cols>
  <sheetData>
    <row r="1" spans="1:16" ht="13.5" thickBot="1" x14ac:dyDescent="0.25">
      <c r="A1" s="21" t="s">
        <v>23</v>
      </c>
      <c r="B1" s="20"/>
      <c r="C1" s="20"/>
      <c r="D1" s="20"/>
      <c r="E1" s="20"/>
      <c r="F1" s="20"/>
      <c r="G1" s="20"/>
      <c r="H1" s="19"/>
    </row>
    <row r="2" spans="1:16" ht="13.5" thickBot="1" x14ac:dyDescent="0.25"/>
    <row r="3" spans="1:16" x14ac:dyDescent="0.2">
      <c r="A3" s="55" t="s">
        <v>22</v>
      </c>
      <c r="B3" s="54"/>
      <c r="C3" s="53">
        <v>1</v>
      </c>
      <c r="D3" s="53">
        <v>2</v>
      </c>
      <c r="E3" s="53">
        <v>3</v>
      </c>
      <c r="F3" s="53">
        <v>4</v>
      </c>
      <c r="G3" s="53">
        <v>5</v>
      </c>
      <c r="H3" s="53">
        <v>6</v>
      </c>
      <c r="I3" s="53">
        <v>7</v>
      </c>
      <c r="J3" s="53">
        <v>8</v>
      </c>
      <c r="K3" s="53">
        <v>9</v>
      </c>
      <c r="L3" s="53">
        <v>10</v>
      </c>
      <c r="M3" s="53"/>
      <c r="N3" s="53"/>
      <c r="O3" s="53"/>
      <c r="P3" s="52"/>
    </row>
    <row r="4" spans="1:16" ht="13.5" thickBot="1" x14ac:dyDescent="0.25">
      <c r="A4" s="51" t="s">
        <v>21</v>
      </c>
      <c r="B4" s="50"/>
      <c r="C4" s="49">
        <v>3</v>
      </c>
      <c r="D4" s="49">
        <v>3.1</v>
      </c>
      <c r="E4" s="49">
        <v>3.2</v>
      </c>
      <c r="F4" s="49">
        <v>3.3</v>
      </c>
      <c r="G4" s="49">
        <v>3.4</v>
      </c>
      <c r="H4" s="49">
        <v>3.5</v>
      </c>
      <c r="I4" s="49">
        <v>3.55</v>
      </c>
      <c r="J4" s="49">
        <v>3.6</v>
      </c>
      <c r="K4" s="49">
        <v>3.65</v>
      </c>
      <c r="L4" s="49">
        <v>3.7</v>
      </c>
      <c r="M4" s="49"/>
      <c r="N4" s="49"/>
      <c r="O4" s="49"/>
      <c r="P4" s="48"/>
    </row>
    <row r="5" spans="1:16" ht="13.5" thickBot="1" x14ac:dyDescent="0.25">
      <c r="A5" s="47" t="s">
        <v>20</v>
      </c>
      <c r="B5" s="46"/>
      <c r="C5" s="45">
        <v>2.9999983051084307</v>
      </c>
      <c r="D5" s="43">
        <v>3.1201715344495997</v>
      </c>
      <c r="E5" s="43">
        <v>3.2326319716880705</v>
      </c>
      <c r="F5" s="43">
        <v>3.3377059380258198</v>
      </c>
      <c r="G5" s="43">
        <v>3.4357084171884962</v>
      </c>
      <c r="H5" s="43">
        <v>3.5269477992520812</v>
      </c>
      <c r="I5" s="43">
        <v>3.3095337176461839</v>
      </c>
      <c r="J5" s="43">
        <v>3.3113083615503895</v>
      </c>
      <c r="K5" s="43">
        <v>3.3110574881639727</v>
      </c>
      <c r="L5" s="43">
        <v>5</v>
      </c>
      <c r="M5" s="44"/>
      <c r="N5" s="43"/>
      <c r="O5" s="43"/>
      <c r="P5" s="42"/>
    </row>
    <row r="6" spans="1:16" x14ac:dyDescent="0.2">
      <c r="A6" s="41" t="s">
        <v>19</v>
      </c>
      <c r="B6" s="40">
        <v>0.05</v>
      </c>
    </row>
    <row r="7" spans="1:16" x14ac:dyDescent="0.2">
      <c r="A7" s="39" t="s">
        <v>18</v>
      </c>
      <c r="B7" s="38">
        <v>0.5</v>
      </c>
    </row>
    <row r="8" spans="1:16" ht="13.5" thickBot="1" x14ac:dyDescent="0.25">
      <c r="A8" s="37" t="s">
        <v>17</v>
      </c>
      <c r="B8" s="36">
        <f>1-B7</f>
        <v>0.5</v>
      </c>
      <c r="C8" s="1" t="s">
        <v>0</v>
      </c>
    </row>
    <row r="9" spans="1:16" ht="13.5" thickBot="1" x14ac:dyDescent="0.25"/>
    <row r="10" spans="1:16" ht="13.5" thickBot="1" x14ac:dyDescent="0.25">
      <c r="A10" s="21" t="s">
        <v>16</v>
      </c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/>
      <c r="N11" s="12"/>
      <c r="O11" s="12"/>
      <c r="P11" s="12"/>
    </row>
    <row r="12" spans="1:16" x14ac:dyDescent="0.2">
      <c r="A12" s="12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">
      <c r="A13" s="12"/>
      <c r="B13" s="12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2">
      <c r="A14" s="12"/>
      <c r="B14" s="12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2">
      <c r="A15" s="12"/>
      <c r="B15" s="12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">
      <c r="A16" s="12"/>
      <c r="B16" s="12">
        <v>9</v>
      </c>
      <c r="C16" s="8"/>
      <c r="D16" s="8" t="str">
        <f>IF( $B16 &lt;=D$11,D$5*EXP($B$6*$B16),"")</f>
        <v/>
      </c>
      <c r="E16" s="8" t="str">
        <f>IF( $B16 &lt;=E$11,E$5*EXP($B$6*$B16),"")</f>
        <v/>
      </c>
      <c r="F16" s="8" t="str">
        <f>IF( $B16 &lt;=F$11,F$5*EXP($B$6*$B16),"")</f>
        <v/>
      </c>
      <c r="G16" s="8" t="str">
        <f>IF( $B16 &lt;=G$11,G$5*EXP($B$6*$B16),"")</f>
        <v/>
      </c>
      <c r="H16" s="8" t="str">
        <f>IF( $B16 &lt;=H$11,H$5*EXP($B$6*$B16),"")</f>
        <v/>
      </c>
      <c r="I16" s="8" t="str">
        <f>IF( $B16 &lt;=I$11,I$5*EXP($B$6*$B16),"")</f>
        <v/>
      </c>
      <c r="J16" s="8" t="str">
        <f>IF( $B16 &lt;=J$11,J$5*EXP($B$6*$B16),"")</f>
        <v/>
      </c>
      <c r="K16" s="8" t="str">
        <f>IF( $B16 &lt;=K$11,K$5*EXP($B$6*$B16),"")</f>
        <v/>
      </c>
      <c r="L16" s="8">
        <f>IF( $B16 &lt;=L$11,L$5*EXP($B$6*$B16),"")</f>
        <v>7.8415609274508444</v>
      </c>
      <c r="M16" s="8"/>
      <c r="N16" s="8"/>
      <c r="O16" s="8"/>
      <c r="P16" s="35"/>
    </row>
    <row r="17" spans="1:17" x14ac:dyDescent="0.2">
      <c r="A17" s="12"/>
      <c r="B17" s="12">
        <v>8</v>
      </c>
      <c r="C17" s="8"/>
      <c r="D17" s="8" t="str">
        <f>IF( $B17 &lt;=D$11,D$5*EXP($B$6*$B17),"")</f>
        <v/>
      </c>
      <c r="E17" s="8" t="str">
        <f>IF( $B17 &lt;=E$11,E$5*EXP($B$6*$B17),"")</f>
        <v/>
      </c>
      <c r="F17" s="8" t="str">
        <f>IF( $B17 &lt;=F$11,F$5*EXP($B$6*$B17),"")</f>
        <v/>
      </c>
      <c r="G17" s="8" t="str">
        <f>IF( $B17 &lt;=G$11,G$5*EXP($B$6*$B17),"")</f>
        <v/>
      </c>
      <c r="H17" s="8" t="str">
        <f>IF( $B17 &lt;=H$11,H$5*EXP($B$6*$B17),"")</f>
        <v/>
      </c>
      <c r="I17" s="8" t="str">
        <f>IF( $B17 &lt;=I$11,I$5*EXP($B$6*$B17),"")</f>
        <v/>
      </c>
      <c r="J17" s="8" t="str">
        <f>IF( $B17 &lt;=J$11,J$5*EXP($B$6*$B17),"")</f>
        <v/>
      </c>
      <c r="K17" s="8">
        <f>IF( $B17 &lt;=K$11,K$5*EXP($B$6*$B17),"")</f>
        <v>4.9395173361530826</v>
      </c>
      <c r="L17" s="8">
        <f>IF( $B17 &lt;=L$11,L$5*EXP($B$6*$B17),"")</f>
        <v>7.4591234882063517</v>
      </c>
      <c r="M17" s="8"/>
      <c r="N17" s="8"/>
      <c r="O17" s="8"/>
      <c r="P17" s="8"/>
    </row>
    <row r="18" spans="1:17" x14ac:dyDescent="0.2">
      <c r="A18" s="12"/>
      <c r="B18" s="12">
        <v>7</v>
      </c>
      <c r="C18" s="8"/>
      <c r="D18" s="8" t="str">
        <f>IF( $B18 &lt;=D$11,D$5*EXP($B$6*$B18),"")</f>
        <v/>
      </c>
      <c r="E18" s="8" t="str">
        <f>IF( $B18 &lt;=E$11,E$5*EXP($B$6*$B18),"")</f>
        <v/>
      </c>
      <c r="F18" s="8" t="str">
        <f>IF( $B18 &lt;=F$11,F$5*EXP($B$6*$B18),"")</f>
        <v/>
      </c>
      <c r="G18" s="8" t="str">
        <f>IF( $B18 &lt;=G$11,G$5*EXP($B$6*$B18),"")</f>
        <v/>
      </c>
      <c r="H18" s="8" t="str">
        <f>IF( $B18 &lt;=H$11,H$5*EXP($B$6*$B18),"")</f>
        <v/>
      </c>
      <c r="I18" s="8" t="str">
        <f>IF( $B18 &lt;=I$11,I$5*EXP($B$6*$B18),"")</f>
        <v/>
      </c>
      <c r="J18" s="8">
        <f>IF( $B18 &lt;=J$11,J$5*EXP($B$6*$B18),"")</f>
        <v>4.6989702392616666</v>
      </c>
      <c r="K18" s="8">
        <f>IF( $B18 &lt;=K$11,K$5*EXP($B$6*$B18),"")</f>
        <v>4.698614232980197</v>
      </c>
      <c r="L18" s="8">
        <f>IF( $B18 &lt;=L$11,L$5*EXP($B$6*$B18),"")</f>
        <v>7.0953377429662865</v>
      </c>
      <c r="M18" s="8"/>
      <c r="N18" s="8"/>
      <c r="O18" s="8"/>
      <c r="P18" s="8"/>
    </row>
    <row r="19" spans="1:17" x14ac:dyDescent="0.2">
      <c r="A19" s="12"/>
      <c r="B19" s="12">
        <v>6</v>
      </c>
      <c r="C19" s="8"/>
      <c r="D19" s="8" t="str">
        <f>IF( $B19 &lt;=D$11,D$5*EXP($B$6*$B19),"")</f>
        <v/>
      </c>
      <c r="E19" s="8" t="str">
        <f>IF( $B19 &lt;=E$11,E$5*EXP($B$6*$B19),"")</f>
        <v/>
      </c>
      <c r="F19" s="8" t="str">
        <f>IF( $B19 &lt;=F$11,F$5*EXP($B$6*$B19),"")</f>
        <v/>
      </c>
      <c r="G19" s="8" t="str">
        <f>IF( $B19 &lt;=G$11,G$5*EXP($B$6*$B19),"")</f>
        <v/>
      </c>
      <c r="H19" s="8" t="str">
        <f>IF( $B19 &lt;=H$11,H$5*EXP($B$6*$B19),"")</f>
        <v/>
      </c>
      <c r="I19" s="8">
        <f>IF( $B19 &lt;=I$11,I$5*EXP($B$6*$B19),"")</f>
        <v>4.4674032377344544</v>
      </c>
      <c r="J19" s="8">
        <f>IF( $B19 &lt;=J$11,J$5*EXP($B$6*$B19),"")</f>
        <v>4.4697987564388573</v>
      </c>
      <c r="K19" s="8">
        <f>IF( $B19 &lt;=K$11,K$5*EXP($B$6*$B19),"")</f>
        <v>4.4694601127886164</v>
      </c>
      <c r="L19" s="8">
        <f>IF( $B19 &lt;=L$11,L$5*EXP($B$6*$B19),"")</f>
        <v>6.7492940378800164</v>
      </c>
      <c r="M19" s="8"/>
      <c r="N19" s="8"/>
      <c r="O19" s="8"/>
      <c r="P19" s="8"/>
    </row>
    <row r="20" spans="1:17" x14ac:dyDescent="0.2">
      <c r="A20" s="12"/>
      <c r="B20" s="12">
        <v>5</v>
      </c>
      <c r="C20" s="8"/>
      <c r="D20" s="8" t="str">
        <f>IF( $B20 &lt;=D$11,D$5*EXP($B$6*$B20),"")</f>
        <v/>
      </c>
      <c r="E20" s="8" t="str">
        <f>IF( $B20 &lt;=E$11,E$5*EXP($B$6*$B20),"")</f>
        <v/>
      </c>
      <c r="F20" s="8" t="str">
        <f>IF( $B20 &lt;=F$11,F$5*EXP($B$6*$B20),"")</f>
        <v/>
      </c>
      <c r="G20" s="8" t="str">
        <f>IF( $B20 &lt;=G$11,G$5*EXP($B$6*$B20),"")</f>
        <v/>
      </c>
      <c r="H20" s="8">
        <f>IF( $B20 &lt;=H$11,H$5*EXP($B$6*$B20),"")</f>
        <v>4.5286906175705663</v>
      </c>
      <c r="I20" s="8">
        <f>IF( $B20 &lt;=I$11,I$5*EXP($B$6*$B20),"")</f>
        <v>4.2495254108427707</v>
      </c>
      <c r="J20" s="8">
        <f>IF( $B20 &lt;=J$11,J$5*EXP($B$6*$B20),"")</f>
        <v>4.2518040987213412</v>
      </c>
      <c r="K20" s="8">
        <f>IF( $B20 &lt;=K$11,K$5*EXP($B$6*$B20),"")</f>
        <v>4.251481970916811</v>
      </c>
      <c r="L20" s="8">
        <f>IF( $B20 &lt;=L$11,L$5*EXP($B$6*$B20),"")</f>
        <v>6.4201270834387074</v>
      </c>
      <c r="M20" s="8"/>
      <c r="N20" s="8"/>
      <c r="O20" s="8"/>
      <c r="P20" s="8"/>
    </row>
    <row r="21" spans="1:17" x14ac:dyDescent="0.2">
      <c r="A21" s="12"/>
      <c r="B21" s="12">
        <v>4</v>
      </c>
      <c r="C21" s="8"/>
      <c r="D21" s="8" t="str">
        <f>IF( $B21 &lt;=D$11,D$5*EXP($B$6*$B21),"")</f>
        <v/>
      </c>
      <c r="E21" s="8" t="str">
        <f>IF( $B21 &lt;=E$11,E$5*EXP($B$6*$B21),"")</f>
        <v/>
      </c>
      <c r="F21" s="8" t="str">
        <f>IF( $B21 &lt;=F$11,F$5*EXP($B$6*$B21),"")</f>
        <v/>
      </c>
      <c r="G21" s="8">
        <f>IF( $B21 &lt;=G$11,G$5*EXP($B$6*$B21),"")</f>
        <v>4.1963837369881407</v>
      </c>
      <c r="H21" s="8">
        <f>IF( $B21 &lt;=H$11,H$5*EXP($B$6*$B21),"")</f>
        <v>4.3078237698934334</v>
      </c>
      <c r="I21" s="8">
        <f>IF( $B21 &lt;=I$11,I$5*EXP($B$6*$B21),"")</f>
        <v>4.04227361095713</v>
      </c>
      <c r="J21" s="8">
        <f>IF( $B21 &lt;=J$11,J$5*EXP($B$6*$B21),"")</f>
        <v>4.0444411659164787</v>
      </c>
      <c r="K21" s="8">
        <f>IF( $B21 &lt;=K$11,K$5*EXP($B$6*$B21),"")</f>
        <v>4.04413474847036</v>
      </c>
      <c r="L21" s="8">
        <f>IF( $B21 &lt;=L$11,L$5*EXP($B$6*$B21),"")</f>
        <v>6.1070137908008491</v>
      </c>
      <c r="M21" s="8"/>
      <c r="N21" s="8"/>
      <c r="O21" s="8"/>
      <c r="P21" s="8"/>
    </row>
    <row r="22" spans="1:17" x14ac:dyDescent="0.2">
      <c r="A22" s="12"/>
      <c r="B22" s="12">
        <v>3</v>
      </c>
      <c r="C22" s="8"/>
      <c r="D22" s="8" t="str">
        <f>IF( $B22 &lt;=D$11,D$5*EXP($B$6*$B22),"")</f>
        <v/>
      </c>
      <c r="E22" s="8" t="str">
        <f>IF( $B22 &lt;=E$11,E$5*EXP($B$6*$B22),"")</f>
        <v/>
      </c>
      <c r="F22" s="8">
        <f>IF( $B22 &lt;=F$11,F$5*EXP($B$6*$B22),"")</f>
        <v>3.8778610509559219</v>
      </c>
      <c r="G22" s="8">
        <f>IF( $B22 &lt;=G$11,G$5*EXP($B$6*$B22),"")</f>
        <v>3.9917236871193844</v>
      </c>
      <c r="H22" s="8">
        <f>IF( $B22 &lt;=H$11,H$5*EXP($B$6*$B22),"")</f>
        <v>4.0977287254862267</v>
      </c>
      <c r="I22" s="8">
        <f>IF( $B22 &lt;=I$11,I$5*EXP($B$6*$B22),"")</f>
        <v>3.8451296006251736</v>
      </c>
      <c r="J22" s="8">
        <f>IF( $B22 &lt;=J$11,J$5*EXP($B$6*$B22),"")</f>
        <v>3.8471914426817286</v>
      </c>
      <c r="K22" s="8">
        <f>IF( $B22 &lt;=K$11,K$5*EXP($B$6*$B22),"")</f>
        <v>3.8468999693908001</v>
      </c>
      <c r="L22" s="8">
        <f>IF( $B22 &lt;=L$11,L$5*EXP($B$6*$B22),"")</f>
        <v>5.8091712136414149</v>
      </c>
      <c r="M22" s="8"/>
      <c r="N22" s="8"/>
      <c r="O22" s="8"/>
      <c r="P22" s="8"/>
    </row>
    <row r="23" spans="1:17" x14ac:dyDescent="0.2">
      <c r="A23" s="12"/>
      <c r="B23" s="12">
        <v>2</v>
      </c>
      <c r="C23" s="8"/>
      <c r="D23" s="8" t="str">
        <f>IF( $B23 &lt;=D$11,D$5*EXP($B$6*$B23),"")</f>
        <v/>
      </c>
      <c r="E23" s="8">
        <f>IF( $B23 &lt;=E$11,E$5*EXP($B$6*$B23),"")</f>
        <v>3.5726108439511961</v>
      </c>
      <c r="F23" s="8">
        <f>IF( $B23 &lt;=F$11,F$5*EXP($B$6*$B23),"")</f>
        <v>3.6887355357945362</v>
      </c>
      <c r="G23" s="8">
        <f>IF( $B23 &lt;=G$11,G$5*EXP($B$6*$B23),"")</f>
        <v>3.7970450256644406</v>
      </c>
      <c r="H23" s="8">
        <f>IF( $B23 &lt;=H$11,H$5*EXP($B$6*$B23),"")</f>
        <v>3.8978801373043077</v>
      </c>
      <c r="I23" s="8">
        <f>IF( $B23 &lt;=I$11,I$5*EXP($B$6*$B23),"")</f>
        <v>3.6576004171333443</v>
      </c>
      <c r="J23" s="8">
        <f>IF( $B23 &lt;=J$11,J$5*EXP($B$6*$B23),"")</f>
        <v>3.6595617019662128</v>
      </c>
      <c r="K23" s="8">
        <f>IF( $B23 &lt;=K$11,K$5*EXP($B$6*$B23),"")</f>
        <v>3.6592844439954257</v>
      </c>
      <c r="L23" s="8">
        <f>IF( $B23 &lt;=L$11,L$5*EXP($B$6*$B23),"")</f>
        <v>5.5258545903782386</v>
      </c>
      <c r="M23" s="8"/>
      <c r="N23" s="8"/>
      <c r="O23" s="8"/>
      <c r="P23" s="8"/>
    </row>
    <row r="24" spans="1:17" x14ac:dyDescent="0.2">
      <c r="A24" s="12"/>
      <c r="B24" s="12">
        <v>1</v>
      </c>
      <c r="C24" s="8"/>
      <c r="D24" s="8">
        <f>IF( $B24 &lt;=D$11,D$5*EXP($B$6*$B24),"")</f>
        <v>3.2801461499020923</v>
      </c>
      <c r="E24" s="8">
        <f>IF( $B24 &lt;=E$11,E$5*EXP($B$6*$B24),"")</f>
        <v>3.3983725570567063</v>
      </c>
      <c r="F24" s="8">
        <f>IF( $B24 &lt;=F$11,F$5*EXP($B$6*$B24),"")</f>
        <v>3.5088337808491694</v>
      </c>
      <c r="G24" s="8">
        <f>IF( $B24 &lt;=G$11,G$5*EXP($B$6*$B24),"")</f>
        <v>3.6118609545660849</v>
      </c>
      <c r="H24" s="8">
        <f>IF( $B24 &lt;=H$11,H$5*EXP($B$6*$B24),"")</f>
        <v>3.707778279780741</v>
      </c>
      <c r="I24" s="8">
        <f>IF( $B24 &lt;=I$11,I$5*EXP($B$6*$B24),"")</f>
        <v>3.4792171398433229</v>
      </c>
      <c r="J24" s="8">
        <f>IF( $B24 &lt;=J$11,J$5*EXP($B$6*$B24),"")</f>
        <v>3.4810827716861739</v>
      </c>
      <c r="K24" s="8">
        <f>IF( $B24 &lt;=K$11,K$5*EXP($B$6*$B24),"")</f>
        <v>3.4808190357461841</v>
      </c>
      <c r="L24" s="8">
        <f>IF( $B24 &lt;=L$11,L$5*EXP($B$6*$B24),"")</f>
        <v>5.2563554818801208</v>
      </c>
      <c r="M24" s="8"/>
      <c r="N24" s="8"/>
      <c r="O24" s="8"/>
      <c r="P24" s="8"/>
    </row>
    <row r="25" spans="1:17" x14ac:dyDescent="0.2">
      <c r="A25" s="12"/>
      <c r="B25" s="12">
        <v>0</v>
      </c>
      <c r="C25" s="8">
        <f>IF( $B25 &lt;=C$11,(C$5+$B$6*$B25),"")</f>
        <v>2.9999983051084307</v>
      </c>
      <c r="D25" s="34">
        <f>IF( $B25 &lt;=D$11,D$5*EXP($B$6*$B25),"")</f>
        <v>3.1201715344495997</v>
      </c>
      <c r="E25" s="8">
        <f>IF( $B25 &lt;=E$11,E$5*EXP($B$6*$B25),"")</f>
        <v>3.2326319716880705</v>
      </c>
      <c r="F25" s="8">
        <f>IF( $B25 &lt;=F$11,F$5*EXP($B$6*$B25),"")</f>
        <v>3.3377059380258198</v>
      </c>
      <c r="G25" s="8">
        <f>IF( $B25 &lt;=G$11,G$5*EXP($B$6*$B25),"")</f>
        <v>3.4357084171884962</v>
      </c>
      <c r="H25" s="8">
        <f>IF( $B25 &lt;=H$11,H$5*EXP($B$6*$B25),"")</f>
        <v>3.5269477992520812</v>
      </c>
      <c r="I25" s="8">
        <f>IF( $B25 &lt;=I$11,I$5*EXP($B$6*$B25),"")</f>
        <v>3.3095337176461839</v>
      </c>
      <c r="J25" s="8">
        <f>IF( $B25 &lt;=J$11,J$5*EXP($B$6*$B25),"")</f>
        <v>3.3113083615503895</v>
      </c>
      <c r="K25" s="8">
        <f>IF( $B25 &lt;=K$11,K$5*EXP($B$6*$B25),"")</f>
        <v>3.3110574881639727</v>
      </c>
      <c r="L25" s="8">
        <f>IF( $B25 &lt;=L$11,L$5*EXP($B$6*$B25),"")</f>
        <v>5</v>
      </c>
      <c r="M25" s="8"/>
      <c r="N25" s="8"/>
      <c r="O25" s="33"/>
      <c r="P25" s="8"/>
    </row>
    <row r="27" spans="1:17" ht="13.5" thickBot="1" x14ac:dyDescent="0.25"/>
    <row r="28" spans="1:17" ht="13.5" thickBot="1" x14ac:dyDescent="0.25">
      <c r="A28" s="21" t="s">
        <v>15</v>
      </c>
      <c r="B28" s="19"/>
    </row>
    <row r="29" spans="1:17" x14ac:dyDescent="0.2">
      <c r="C29" s="1">
        <v>0</v>
      </c>
      <c r="D29" s="1">
        <v>1</v>
      </c>
      <c r="E29" s="1">
        <v>2</v>
      </c>
      <c r="F29" s="1">
        <v>3</v>
      </c>
      <c r="G29" s="1">
        <v>4</v>
      </c>
      <c r="H29" s="1">
        <v>5</v>
      </c>
      <c r="I29" s="1">
        <v>6</v>
      </c>
      <c r="J29" s="1">
        <v>7</v>
      </c>
      <c r="K29" s="1">
        <v>8</v>
      </c>
      <c r="L29" s="1">
        <v>9</v>
      </c>
    </row>
    <row r="30" spans="1:17" x14ac:dyDescent="0.2"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"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"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">
      <c r="B35" s="1">
        <v>9</v>
      </c>
      <c r="C35" s="31"/>
      <c r="D35" s="31" t="str">
        <f>IF($B35=0,$B$8*C35/(1+C16/100), IF($B35=D$29, $B$7*C36/(1 +C17/100 ), IF(AND(0 &lt; $B35, $B35 &lt; D$29), $B$7*C36/(1+C17/100) + $B$8*C35/(1+C16/100 ),"")))</f>
        <v/>
      </c>
      <c r="E35" s="31" t="str">
        <f>IF($B35=0,$B$8*D35/(1+D16/100), IF($B35=E$29, $B$7*D36/(1 +D17/100 ), IF(AND(0 &lt; $B35, $B35 &lt; E$29), $B$7*D36/(1+D17/100) + $B$8*D35/(1+D16/100 ),"")))</f>
        <v/>
      </c>
      <c r="F35" s="31" t="str">
        <f>IF($B35=0,$B$8*E35/(1+E16/100), IF($B35=F$29, $B$7*E36/(1 +E17/100 ), IF(AND(0 &lt; $B35, $B35 &lt; F$29), $B$7*E36/(1+E17/100) + $B$8*E35/(1+E16/100 ),"")))</f>
        <v/>
      </c>
      <c r="G35" s="31" t="str">
        <f>IF($B35=0,$B$8*F35/(1+F16/100), IF($B35=G$29, $B$7*F36/(1 +F17/100 ), IF(AND(0 &lt; $B35, $B35 &lt; G$29), $B$7*F36/(1+F17/100) + $B$8*F35/(1+F16/100 ),"")))</f>
        <v/>
      </c>
      <c r="H35" s="31" t="str">
        <f>IF($B35=0,$B$8*G35/(1+G16/100), IF($B35=H$29, $B$7*G36/(1 +G17/100 ), IF(AND(0 &lt; $B35, $B35 &lt; H$29), $B$7*G36/(1+G17/100) + $B$8*G35/(1+G16/100 ),"")))</f>
        <v/>
      </c>
      <c r="I35" s="31" t="str">
        <f>IF($B35=0,$B$8*H35/(1+H16/100), IF($B35=I$29, $B$7*H36/(1 +H17/100 ), IF(AND(0 &lt; $B35, $B35 &lt; I$29), $B$7*H36/(1+H17/100) + $B$8*H35/(1+H16/100 ),"")))</f>
        <v/>
      </c>
      <c r="J35" s="31" t="str">
        <f>IF($B35=0,$B$8*I35/(1+I16/100), IF($B35=J$29, $B$7*I36/(1 +I17/100 ), IF(AND(0 &lt; $B35, $B35 &lt; J$29), $B$7*I36/(1+I17/100) + $B$8*I35/(1+I16/100 ),"")))</f>
        <v/>
      </c>
      <c r="K35" s="31" t="str">
        <f>IF($B35=0,$B$8*J35/(1+J16/100), IF($B35=K$29, $B$7*J36/(1 +J17/100 ), IF(AND(0 &lt; $B35, $B35 &lt; K$29), $B$7*J36/(1+J17/100) + $B$8*J35/(1+J16/100 ),"")))</f>
        <v/>
      </c>
      <c r="L35" s="31">
        <f>IF($B35=0,$B$8*K35/(1+K16/100), IF($B35=L$29, $B$7*K36/(1 +K17/100 ), IF(AND(0 &lt; $B35, $B35 &lt; L$29), $B$7*K36/(1+K17/100) + $B$8*K35/(1+K16/100 ),"")))</f>
        <v>1.365078499208399E-3</v>
      </c>
      <c r="M35" s="31"/>
      <c r="N35" s="31"/>
      <c r="O35" s="31"/>
      <c r="P35" s="31"/>
      <c r="Q35" s="31"/>
    </row>
    <row r="36" spans="1:17" x14ac:dyDescent="0.2">
      <c r="B36" s="1">
        <v>8</v>
      </c>
      <c r="C36" s="31"/>
      <c r="D36" s="31" t="str">
        <f>IF($B36=0,$B$8*C36/(1+C17/100), IF($B36=D$29, $B$7*C37/(1 +C18/100 ), IF(AND(0 &lt; $B36, $B36 &lt; D$29), $B$7*C37/(1+C18/100) + $B$8*C36/(1+C17/100 ),"")))</f>
        <v/>
      </c>
      <c r="E36" s="31" t="str">
        <f>IF($B36=0,$B$8*D36/(1+D17/100), IF($B36=E$29, $B$7*D37/(1 +D18/100 ), IF(AND(0 &lt; $B36, $B36 &lt; E$29), $B$7*D37/(1+D18/100) + $B$8*D36/(1+D17/100 ),"")))</f>
        <v/>
      </c>
      <c r="F36" s="31" t="str">
        <f>IF($B36=0,$B$8*E36/(1+E17/100), IF($B36=F$29, $B$7*E37/(1 +E18/100 ), IF(AND(0 &lt; $B36, $B36 &lt; F$29), $B$7*E37/(1+E18/100) + $B$8*E36/(1+E17/100 ),"")))</f>
        <v/>
      </c>
      <c r="G36" s="31" t="str">
        <f>IF($B36=0,$B$8*F36/(1+F17/100), IF($B36=G$29, $B$7*F37/(1 +F18/100 ), IF(AND(0 &lt; $B36, $B36 &lt; G$29), $B$7*F37/(1+F18/100) + $B$8*F36/(1+F17/100 ),"")))</f>
        <v/>
      </c>
      <c r="H36" s="31" t="str">
        <f>IF($B36=0,$B$8*G36/(1+G17/100), IF($B36=H$29, $B$7*G37/(1 +G18/100 ), IF(AND(0 &lt; $B36, $B36 &lt; H$29), $B$7*G37/(1+G18/100) + $B$8*G36/(1+G17/100 ),"")))</f>
        <v/>
      </c>
      <c r="I36" s="31" t="str">
        <f>IF($B36=0,$B$8*H36/(1+H17/100), IF($B36=I$29, $B$7*H37/(1 +H18/100 ), IF(AND(0 &lt; $B36, $B36 &lt; I$29), $B$7*H37/(1+H18/100) + $B$8*H36/(1+H17/100 ),"")))</f>
        <v/>
      </c>
      <c r="J36" s="31" t="str">
        <f>IF($B36=0,$B$8*I36/(1+I17/100), IF($B36=J$29, $B$7*I37/(1 +I18/100 ), IF(AND(0 &lt; $B36, $B36 &lt; J$29), $B$7*I37/(1+I18/100) + $B$8*I36/(1+I17/100 ),"")))</f>
        <v/>
      </c>
      <c r="K36" s="31">
        <f>IF($B36=0,$B$8*J36/(1+J17/100), IF($B36=K$29, $B$7*J37/(1 +J18/100 ), IF(AND(0 &lt; $B36, $B36 &lt; K$29), $B$7*J37/(1+J18/100) + $B$8*J36/(1+J17/100 ),"")))</f>
        <v>2.8650135766577923E-3</v>
      </c>
      <c r="L36" s="31">
        <f>IF($B36=0,$B$8*K36/(1+K17/100), IF($B36=L$29, $B$7*K37/(1 +K18/100 ), IF(AND(0 &lt; $B36, $B36 &lt; L$29), $B$7*K37/(1+K18/100) + $B$8*K36/(1+K17/100 ),"")))</f>
        <v>1.2388782409107036E-2</v>
      </c>
      <c r="M36" s="31"/>
      <c r="N36" s="31"/>
      <c r="O36" s="31"/>
      <c r="P36" s="31"/>
      <c r="Q36" s="31"/>
    </row>
    <row r="37" spans="1:17" x14ac:dyDescent="0.2">
      <c r="B37" s="1">
        <v>7</v>
      </c>
      <c r="C37" s="31"/>
      <c r="D37" s="31" t="str">
        <f>IF($B37=0,$B$8*C37/(1+C18/100), IF($B37=D$29, $B$7*C38/(1 +C19/100 ), IF(AND(0 &lt; $B37, $B37 &lt; D$29), $B$7*C38/(1+C19/100) + $B$8*C37/(1+C18/100 ),"")))</f>
        <v/>
      </c>
      <c r="E37" s="31" t="str">
        <f>IF($B37=0,$B$8*D37/(1+D18/100), IF($B37=E$29, $B$7*D38/(1 +D19/100 ), IF(AND(0 &lt; $B37, $B37 &lt; E$29), $B$7*D38/(1+D19/100) + $B$8*D37/(1+D18/100 ),"")))</f>
        <v/>
      </c>
      <c r="F37" s="31" t="str">
        <f>IF($B37=0,$B$8*E37/(1+E18/100), IF($B37=F$29, $B$7*E38/(1 +E19/100 ), IF(AND(0 &lt; $B37, $B37 &lt; F$29), $B$7*E38/(1+E19/100) + $B$8*E37/(1+E18/100 ),"")))</f>
        <v/>
      </c>
      <c r="G37" s="31" t="str">
        <f>IF($B37=0,$B$8*F37/(1+F18/100), IF($B37=G$29, $B$7*F38/(1 +F19/100 ), IF(AND(0 &lt; $B37, $B37 &lt; G$29), $B$7*F38/(1+F19/100) + $B$8*F37/(1+F18/100 ),"")))</f>
        <v/>
      </c>
      <c r="H37" s="31" t="str">
        <f>IF($B37=0,$B$8*G37/(1+G18/100), IF($B37=H$29, $B$7*G38/(1 +G19/100 ), IF(AND(0 &lt; $B37, $B37 &lt; H$29), $B$7*G38/(1+G19/100) + $B$8*G37/(1+G18/100 ),"")))</f>
        <v/>
      </c>
      <c r="I37" s="31" t="str">
        <f>IF($B37=0,$B$8*H37/(1+H18/100), IF($B37=I$29, $B$7*H38/(1 +H19/100 ), IF(AND(0 &lt; $B37, $B37 &lt; I$29), $B$7*H38/(1+H19/100) + $B$8*H37/(1+H18/100 ),"")))</f>
        <v/>
      </c>
      <c r="J37" s="31">
        <f>IF($B37=0,$B$8*I37/(1+I18/100), IF($B37=J$29, $B$7*I38/(1 +I19/100 ), IF(AND(0 &lt; $B37, $B37 &lt; J$29), $B$7*I38/(1+I19/100) + $B$8*I37/(1+I18/100 ),"")))</f>
        <v>5.9992794239514969E-3</v>
      </c>
      <c r="K37" s="31">
        <f>IF($B37=0,$B$8*J37/(1+J18/100), IF($B37=K$29, $B$7*J38/(1 +J19/100 ), IF(AND(0 &lt; $B37, $B37 &lt; K$29), $B$7*J38/(1+J19/100) + $B$8*J37/(1+J18/100 ),"")))</f>
        <v>2.3083330461621455E-2</v>
      </c>
      <c r="L37" s="31">
        <f>IF($B37=0,$B$8*K37/(1+K18/100), IF($B37=L$29, $B$7*K38/(1 +K19/100 ), IF(AND(0 &lt; $B37, $B37 &lt; L$29), $B$7*K38/(1+K19/100) + $B$8*K37/(1+K18/100 ),"")))</f>
        <v>4.9958877785213913E-2</v>
      </c>
      <c r="M37" s="31"/>
      <c r="N37" s="31"/>
      <c r="O37" s="31"/>
      <c r="P37" s="31"/>
      <c r="Q37" s="31"/>
    </row>
    <row r="38" spans="1:17" x14ac:dyDescent="0.2">
      <c r="B38" s="1">
        <v>6</v>
      </c>
      <c r="C38" s="31"/>
      <c r="D38" s="31" t="str">
        <f>IF($B38=0,$B$8*C38/(1+C19/100), IF($B38=D$29, $B$7*C39/(1 +C20/100 ), IF(AND(0 &lt; $B38, $B38 &lt; D$29), $B$7*C39/(1+C20/100) + $B$8*C38/(1+C19/100 ),"")))</f>
        <v/>
      </c>
      <c r="E38" s="31" t="str">
        <f>IF($B38=0,$B$8*D38/(1+D19/100), IF($B38=E$29, $B$7*D39/(1 +D20/100 ), IF(AND(0 &lt; $B38, $B38 &lt; E$29), $B$7*D39/(1+D20/100) + $B$8*D38/(1+D19/100 ),"")))</f>
        <v/>
      </c>
      <c r="F38" s="31" t="str">
        <f>IF($B38=0,$B$8*E38/(1+E19/100), IF($B38=F$29, $B$7*E39/(1 +E20/100 ), IF(AND(0 &lt; $B38, $B38 &lt; F$29), $B$7*E39/(1+E20/100) + $B$8*E38/(1+E19/100 ),"")))</f>
        <v/>
      </c>
      <c r="G38" s="31" t="str">
        <f>IF($B38=0,$B$8*F38/(1+F19/100), IF($B38=G$29, $B$7*F39/(1 +F20/100 ), IF(AND(0 &lt; $B38, $B38 &lt; G$29), $B$7*F39/(1+F20/100) + $B$8*F38/(1+F19/100 ),"")))</f>
        <v/>
      </c>
      <c r="H38" s="31" t="str">
        <f>IF($B38=0,$B$8*G38/(1+G19/100), IF($B38=H$29, $B$7*G39/(1 +G20/100 ), IF(AND(0 &lt; $B38, $B38 &lt; H$29), $B$7*G39/(1+G20/100) + $B$8*G38/(1+G19/100 ),"")))</f>
        <v/>
      </c>
      <c r="I38" s="31">
        <f>IF($B38=0,$B$8*H38/(1+H19/100), IF($B38=I$29, $B$7*H39/(1 +H20/100 ), IF(AND(0 &lt; $B38, $B38 &lt; I$29), $B$7*H39/(1+H20/100) + $B$8*H38/(1+H19/100 ),"")))</f>
        <v>1.2534582854355684E-2</v>
      </c>
      <c r="J38" s="31">
        <f>IF($B38=0,$B$8*I38/(1+I19/100), IF($B38=J$29, $B$7*I39/(1 +I20/100 ), IF(AND(0 &lt; $B38, $B38 &lt; J$29), $B$7*I39/(1+I20/100) + $B$8*I38/(1+I19/100 ),"")))</f>
        <v>4.2244069923321269E-2</v>
      </c>
      <c r="K38" s="31">
        <f>IF($B38=0,$B$8*J38/(1+J19/100), IF($B38=K$29, $B$7*J39/(1 +J20/100 ), IF(AND(0 &lt; $B38, $B38 &lt; K$29), $B$7*J39/(1+J20/100) + $B$8*J38/(1+J19/100 ),"")))</f>
        <v>8.1350731883034766E-2</v>
      </c>
      <c r="L38" s="31">
        <f>IF($B38=0,$B$8*K38/(1+K19/100), IF($B38=L$29, $B$7*K39/(1 +K20/100 ), IF(AND(0 &lt; $B38, $B38 &lt; L$29), $B$7*K39/(1+K20/100) + $B$8*K38/(1+K19/100 ),"")))</f>
        <v>0.11749309241122918</v>
      </c>
      <c r="M38" s="31"/>
      <c r="N38" s="31"/>
      <c r="O38" s="31"/>
      <c r="P38" s="31"/>
      <c r="Q38" s="31"/>
    </row>
    <row r="39" spans="1:17" x14ac:dyDescent="0.2">
      <c r="B39" s="1">
        <v>5</v>
      </c>
      <c r="C39" s="31"/>
      <c r="D39" s="31" t="str">
        <f>IF($B39=0,$B$8*C39/(1+C20/100), IF($B39=D$29, $B$7*C40/(1 +C21/100 ), IF(AND(0 &lt; $B39, $B39 &lt; D$29), $B$7*C40/(1+C21/100) + $B$8*C39/(1+C20/100 ),"")))</f>
        <v/>
      </c>
      <c r="E39" s="31" t="str">
        <f>IF($B39=0,$B$8*D39/(1+D20/100), IF($B39=E$29, $B$7*D40/(1 +D21/100 ), IF(AND(0 &lt; $B39, $B39 &lt; E$29), $B$7*D40/(1+D21/100) + $B$8*D39/(1+D20/100 ),"")))</f>
        <v/>
      </c>
      <c r="F39" s="31" t="str">
        <f>IF($B39=0,$B$8*E39/(1+E20/100), IF($B39=F$29, $B$7*E40/(1 +E21/100 ), IF(AND(0 &lt; $B39, $B39 &lt; F$29), $B$7*E40/(1+E21/100) + $B$8*E39/(1+E20/100 ),"")))</f>
        <v/>
      </c>
      <c r="G39" s="31" t="str">
        <f>IF($B39=0,$B$8*F39/(1+F20/100), IF($B39=G$29, $B$7*F40/(1 +F21/100 ), IF(AND(0 &lt; $B39, $B39 &lt; G$29), $B$7*F40/(1+F21/100) + $B$8*F39/(1+F20/100 ),"")))</f>
        <v/>
      </c>
      <c r="H39" s="31">
        <f>IF($B39=0,$B$8*G39/(1+G20/100), IF($B39=H$29, $B$7*G40/(1 +G21/100 ), IF(AND(0 &lt; $B39, $B39 &lt; H$29), $B$7*G40/(1+G21/100) + $B$8*G39/(1+G20/100 ),"")))</f>
        <v>2.6204470664065001E-2</v>
      </c>
      <c r="I39" s="31">
        <f>IF($B39=0,$B$8*H39/(1+H20/100), IF($B39=I$29, $B$7*H40/(1 +H21/100 ), IF(AND(0 &lt; $B39, $B39 &lt; I$29), $B$7*H40/(1+H21/100) + $B$8*H39/(1+H20/100 ),"")))</f>
        <v>7.5570044163494443E-2</v>
      </c>
      <c r="J39" s="31">
        <f>IF($B39=0,$B$8*I39/(1+I20/100), IF($B39=J$29, $B$7*I40/(1 +I21/100 ), IF(AND(0 &lt; $B39, $B39 &lt; J$29), $B$7*I40/(1+I21/100) + $B$8*I39/(1+I20/100 ),"")))</f>
        <v>0.12746329104921286</v>
      </c>
      <c r="K39" s="31">
        <f>IF($B39=0,$B$8*J39/(1+J20/100), IF($B39=K$29, $B$7*J40/(1 +J21/100 ), IF(AND(0 &lt; $B39, $B39 &lt; K$29), $B$7*J40/(1+J21/100) + $B$8*J39/(1+J20/100 ),"")))</f>
        <v>0.1637955885583916</v>
      </c>
      <c r="L39" s="31">
        <f>IF($B39=0,$B$8*K39/(1+K20/100), IF($B39=L$29, $B$7*K40/(1 +K21/100 ), IF(AND(0 &lt; $B39, $B39 &lt; L$29), $B$7*K40/(1+K21/100) + $B$8*K39/(1+K20/100 ),"")))</f>
        <v>0.17759405665756289</v>
      </c>
      <c r="M39" s="31"/>
      <c r="N39" s="31"/>
      <c r="O39" s="31"/>
      <c r="P39" s="31"/>
      <c r="Q39" s="31"/>
    </row>
    <row r="40" spans="1:17" x14ac:dyDescent="0.2">
      <c r="B40" s="1">
        <v>4</v>
      </c>
      <c r="C40" s="31"/>
      <c r="D40" s="31" t="str">
        <f>IF($B40=0,$B$8*C40/(1+C21/100), IF($B40=D$29, $B$7*C41/(1 +C22/100 ), IF(AND(0 &lt; $B40, $B40 &lt; D$29), $B$7*C41/(1+C22/100) + $B$8*C40/(1+C21/100 ),"")))</f>
        <v/>
      </c>
      <c r="E40" s="31" t="str">
        <f>IF($B40=0,$B$8*D40/(1+D21/100), IF($B40=E$29, $B$7*D41/(1 +D22/100 ), IF(AND(0 &lt; $B40, $B40 &lt; E$29), $B$7*D41/(1+D22/100) + $B$8*D40/(1+D21/100 ),"")))</f>
        <v/>
      </c>
      <c r="F40" s="31" t="str">
        <f>IF($B40=0,$B$8*E40/(1+E21/100), IF($B40=F$29, $B$7*E41/(1 +E22/100 ), IF(AND(0 &lt; $B40, $B40 &lt; F$29), $B$7*E41/(1+E22/100) + $B$8*E40/(1+E21/100 ),"")))</f>
        <v/>
      </c>
      <c r="G40" s="31">
        <f>IF($B40=0,$B$8*F40/(1+F21/100), IF($B40=G$29, $B$7*F41/(1 +F22/100 ), IF(AND(0 &lt; $B40, $B40 &lt; G$29), $B$7*F41/(1+F22/100) + $B$8*F40/(1+F21/100 ),"")))</f>
        <v>5.4608221618751306E-2</v>
      </c>
      <c r="H40" s="31">
        <f>IF($B40=0,$B$8*G40/(1+G21/100), IF($B40=H$29, $B$7*G41/(1 +G22/100 ), IF(AND(0 &lt; $B40, $B40 &lt; H$29), $B$7*G41/(1+G22/100) + $B$8*G40/(1+G21/100 ),"")))</f>
        <v>0.13150183578975161</v>
      </c>
      <c r="I40" s="31">
        <f>IF($B40=0,$B$8*H40/(1+H21/100), IF($B40=I$29, $B$7*H41/(1 +H22/100 ), IF(AND(0 &lt; $B40, $B40 &lt; I$29), $B$7*H41/(1+H22/100) + $B$8*H40/(1+H21/100 ),"")))</f>
        <v>0.18981160385176032</v>
      </c>
      <c r="J40" s="31">
        <f>IF($B40=0,$B$8*I40/(1+I21/100), IF($B40=J$29, $B$7*I41/(1 +I22/100 ), IF(AND(0 &lt; $B40, $B40 &lt; J$29), $B$7*I41/(1+I22/100) + $B$8*I40/(1+I21/100 ),"")))</f>
        <v>0.21363065042806076</v>
      </c>
      <c r="K40" s="31">
        <f>IF($B40=0,$B$8*J40/(1+J21/100), IF($B40=K$29, $B$7*J41/(1 +J22/100 ), IF(AND(0 &lt; $B40, $B40 &lt; K$29), $B$7*J41/(1+J22/100) + $B$8*J40/(1+J21/100 ),"")))</f>
        <v>0.20608258599393942</v>
      </c>
      <c r="L40" s="31">
        <f>IF($B40=0,$B$8*K40/(1+K21/100), IF($B40=L$29, $B$7*K41/(1 +K22/100 ), IF(AND(0 &lt; $B40, $B40 &lt; L$29), $B$7*K41/(1+K22/100) + $B$8*K40/(1+K21/100 ),"")))</f>
        <v>0.17891974056101928</v>
      </c>
      <c r="M40" s="31"/>
      <c r="N40" s="31"/>
      <c r="O40" s="31"/>
      <c r="P40" s="31"/>
      <c r="Q40" s="31"/>
    </row>
    <row r="41" spans="1:17" x14ac:dyDescent="0.2">
      <c r="B41" s="1">
        <v>3</v>
      </c>
      <c r="C41" s="31"/>
      <c r="D41" s="31" t="str">
        <f>IF($B41=0,$B$8*C41/(1+C22/100), IF($B41=D$29, $B$7*C42/(1 +C23/100 ), IF(AND(0 &lt; $B41, $B41 &lt; D$29), $B$7*C42/(1+C23/100) + $B$8*C41/(1+C22/100 ),"")))</f>
        <v/>
      </c>
      <c r="E41" s="31" t="str">
        <f>IF($B41=0,$B$8*D41/(1+D22/100), IF($B41=E$29, $B$7*D42/(1 +D23/100 ), IF(AND(0 &lt; $B41, $B41 &lt; E$29), $B$7*D42/(1+D23/100) + $B$8*D41/(1+D22/100 ),"")))</f>
        <v/>
      </c>
      <c r="F41" s="31">
        <f>IF($B41=0,$B$8*E41/(1+E22/100), IF($B41=F$29, $B$7*E42/(1 +E23/100 ), IF(AND(0 &lt; $B41, $B41 &lt; F$29), $B$7*E42/(1+E23/100) + $B$8*E41/(1+E22/100 ),"")))</f>
        <v>0.11345170515104909</v>
      </c>
      <c r="G41" s="31">
        <f>IF($B41=0,$B$8*F41/(1+F22/100), IF($B41=G$29, $B$7*F42/(1 +F23/100 ), IF(AND(0 &lt; $B41, $B41 &lt; G$29), $B$7*F42/(1+F23/100) + $B$8*F41/(1+F22/100 ),"")))</f>
        <v>0.21900108998264245</v>
      </c>
      <c r="H41" s="31">
        <f>IF($B41=0,$B$8*G41/(1+G22/100), IF($B41=H$29, $B$7*G42/(1 +G23/100 ), IF(AND(0 &lt; $B41, $B41 &lt; H$29), $B$7*G42/(1+G23/100) + $B$8*G41/(1+G22/100 ),"")))</f>
        <v>0.26394216990530783</v>
      </c>
      <c r="I41" s="31">
        <f>IF($B41=0,$B$8*H41/(1+H22/100), IF($B41=I$29, $B$7*H42/(1 +H23/100 ), IF(AND(0 &lt; $B41, $B41 &lt; I$29), $B$7*H42/(1+H23/100) + $B$8*H41/(1+H22/100 ),"")))</f>
        <v>0.25423811137589336</v>
      </c>
      <c r="J41" s="31">
        <f>IF($B41=0,$B$8*I41/(1+I22/100), IF($B41=J$29, $B$7*I42/(1 +I23/100 ), IF(AND(0 &lt; $B41, $B41 &lt; J$29), $B$7*I42/(1+I23/100) + $B$8*I41/(1+I22/100 ),"")))</f>
        <v>0.21479631043767367</v>
      </c>
      <c r="K41" s="31">
        <f>IF($B41=0,$B$8*J41/(1+J22/100), IF($B41=K$29, $B$7*J42/(1 +J23/100 ), IF(AND(0 &lt; $B41, $B41 &lt; K$29), $B$7*J42/(1+J23/100) + $B$8*J41/(1+J22/100 ),"")))</f>
        <v>0.16591328943431743</v>
      </c>
      <c r="L41" s="31">
        <f>IF($B41=0,$B$8*K41/(1+K22/100), IF($B41=L$29, $B$7*K42/(1 +K23/100 ), IF(AND(0 &lt; $B41, $B41 &lt; L$29), $B$7*K42/(1+K23/100) + $B$8*K41/(1+K22/100 ),"")))</f>
        <v>0.12014474242865977</v>
      </c>
      <c r="M41" s="31"/>
      <c r="N41" s="31"/>
      <c r="O41" s="31"/>
      <c r="P41" s="31"/>
      <c r="Q41" s="31"/>
    </row>
    <row r="42" spans="1:17" x14ac:dyDescent="0.2">
      <c r="B42" s="1">
        <v>2</v>
      </c>
      <c r="C42" s="31"/>
      <c r="D42" s="31" t="str">
        <f>IF($B42=0,$B$8*C42/(1+C23/100), IF($B42=D$29, $B$7*C43/(1 +C24/100 ), IF(AND(0 &lt; $B42, $B42 &lt; D$29), $B$7*C43/(1+C24/100) + $B$8*C42/(1+C23/100 ),"")))</f>
        <v/>
      </c>
      <c r="E42" s="31">
        <f>IF($B42=0,$B$8*D42/(1+D23/100), IF($B42=E$29, $B$7*D43/(1 +D24/100 ), IF(AND(0 &lt; $B42, $B42 &lt; E$29), $B$7*D43/(1+D24/100) + $B$8*D42/(1+D23/100 ),"")))</f>
        <v>0.23500978614384602</v>
      </c>
      <c r="F42" s="31">
        <f>IF($B42=0,$B$8*E42/(1+E23/100), IF($B42=F$29, $B$7*E43/(1 +E24/100 ), IF(AND(0 &lt; $B42, $B42 &lt; F$29), $B$7*E43/(1+E24/100) + $B$8*E42/(1+E23/100 ),"")))</f>
        <v>0.34091377303508386</v>
      </c>
      <c r="G42" s="31">
        <f>IF($B42=0,$B$8*F42/(1+F23/100), IF($B42=G$29, $B$7*F43/(1 +F24/100 ), IF(AND(0 &lt; $B42, $B42 &lt; G$29), $B$7*F43/(1+F24/100) + $B$8*F42/(1+F23/100 ),"")))</f>
        <v>0.32933723889596184</v>
      </c>
      <c r="H42" s="31">
        <f>IF($B42=0,$B$8*G42/(1+G23/100), IF($B42=H$29, $B$7*G43/(1 +G24/100 ), IF(AND(0 &lt; $B42, $B42 &lt; H$29), $B$7*G43/(1+G24/100) + $B$8*G42/(1+G23/100 ),"")))</f>
        <v>0.26486056719808176</v>
      </c>
      <c r="I42" s="31">
        <f>IF($B42=0,$B$8*H42/(1+H23/100), IF($B42=I$29, $B$7*H43/(1 +H24/100 ), IF(AND(0 &lt; $B42, $B42 &lt; I$29), $B$7*H43/(1+H24/100) + $B$8*H42/(1+H23/100 ),"")))</f>
        <v>0.19152640800288762</v>
      </c>
      <c r="J42" s="31">
        <f>IF($B42=0,$B$8*I42/(1+I23/100), IF($B42=J$29, $B$7*I43/(1 +I24/100 ), IF(AND(0 &lt; $B42, $B42 &lt; J$29), $B$7*I43/(1+I24/100) + $B$8*I42/(1+I23/100 ),"")))</f>
        <v>0.12956175797897992</v>
      </c>
      <c r="K42" s="31">
        <f>IF($B42=0,$B$8*J42/(1+J23/100), IF($B42=K$29, $B$7*J43/(1 +J24/100 ), IF(AND(0 &lt; $B42, $B42 &lt; K$29), $B$7*J43/(1+J24/100) + $B$8*J42/(1+J23/100 ),"")))</f>
        <v>8.3468819243785519E-2</v>
      </c>
      <c r="L42" s="31">
        <f>IF($B42=0,$B$8*K42/(1+K23/100), IF($B42=L$29, $B$7*K43/(1 +K24/100 ), IF(AND(0 &lt; $B42, $B42 &lt; L$29), $B$7*K43/(1+K24/100) + $B$8*K42/(1+K23/100 ),"")))</f>
        <v>5.1853316332684293E-2</v>
      </c>
      <c r="M42" s="31"/>
      <c r="N42" s="31"/>
      <c r="O42" s="31"/>
      <c r="P42" s="31"/>
      <c r="Q42" s="31"/>
    </row>
    <row r="43" spans="1:17" x14ac:dyDescent="0.2">
      <c r="B43" s="1">
        <v>1</v>
      </c>
      <c r="C43" s="31"/>
      <c r="D43" s="31">
        <f>IF($B43=0,$B$8*C43/(1+C24/100), IF($B43=D$29, $B$7*C44/(1 +C25/100 ), IF(AND(0 &lt; $B43, $B43 &lt; D$29), $B$7*C44/(1+C25/100) + $B$8*C43/(1+C24/100 ),"")))</f>
        <v>0.48543690119187299</v>
      </c>
      <c r="E43" s="31">
        <f>IF($B43=0,$B$8*D43/(1+D24/100), IF($B43=E$29, $B$7*D44/(1 +D25/100 ), IF(AND(0 &lt; $B43, $B43 &lt; E$29), $B$7*D44/(1+D25/100) + $B$8*D43/(1+D24/100 ),"")))</f>
        <v>0.47038415275343898</v>
      </c>
      <c r="F43" s="31">
        <f>IF($B43=0,$B$8*E43/(1+E24/100), IF($B43=F$29, $B$7*E44/(1 +E25/100 ), IF(AND(0 &lt; $B43, $B43 &lt; F$29), $B$7*E44/(1+E25/100) + $B$8*E43/(1+E24/100 ),"")))</f>
        <v>0.34146398864981803</v>
      </c>
      <c r="G43" s="31">
        <f>IF($B43=0,$B$8*F43/(1+F24/100), IF($B43=G$29, $B$7*F44/(1 +F25/100 ), IF(AND(0 &lt; $B43, $B43 &lt; G$29), $B$7*F44/(1+F25/100) + $B$8*F43/(1+F24/100 ),"")))</f>
        <v>0.22010425613769516</v>
      </c>
      <c r="H43" s="31">
        <f>IF($B43=0,$B$8*G43/(1+G24/100), IF($B43=H$29, $B$7*G44/(1 +G25/100 ), IF(AND(0 &lt; $B43, $B43 &lt; H$29), $B$7*G44/(1+G25/100) + $B$8*G43/(1+G24/100 ),"")))</f>
        <v>0.13287961306042037</v>
      </c>
      <c r="I43" s="31">
        <f>IF($B43=0,$B$8*H43/(1+H24/100), IF($B43=I$29, $B$7*H44/(1 +H25/100 ), IF(AND(0 &lt; $B43, $B43 &lt; I$29), $B$7*H44/(1+H25/100) + $B$8*H43/(1+H24/100 ),"")))</f>
        <v>7.6942173522251911E-2</v>
      </c>
      <c r="J43" s="31">
        <f>IF($B43=0,$B$8*I43/(1+I24/100), IF($B43=J$29, $B$7*I44/(1 +I25/100 ), IF(AND(0 &lt; $B43, $B43 &lt; J$29), $B$7*I44/(1+I25/100) + $B$8*I43/(1+I24/100 ),"")))</f>
        <v>4.3410194687764463E-2</v>
      </c>
      <c r="K43" s="31">
        <f>IF($B43=0,$B$8*J43/(1+J24/100), IF($B43=K$29, $B$7*J44/(1 +J25/100 ), IF(AND(0 &lt; $B43, $B43 &lt; K$29), $B$7*J44/(1+J25/100) + $B$8*J43/(1+J24/100 ),"")))</f>
        <v>2.3991358048425955E-2</v>
      </c>
      <c r="L43" s="31">
        <f>IF($B43=0,$B$8*K43/(1+K24/100), IF($B43=L$29, $B$7*K44/(1 +K25/100 ), IF(AND(0 &lt; $B43, $B43 &lt; L$29), $B$7*K44/(1+K25/100) + $B$8*K43/(1+K24/100 ),"")))</f>
        <v>1.3052047086506971E-2</v>
      </c>
      <c r="M43" s="31"/>
      <c r="N43" s="31"/>
      <c r="O43" s="31"/>
      <c r="P43" s="31"/>
      <c r="Q43" s="31"/>
    </row>
    <row r="44" spans="1:17" x14ac:dyDescent="0.2">
      <c r="B44" s="1">
        <v>0</v>
      </c>
      <c r="C44" s="31">
        <v>1</v>
      </c>
      <c r="D44" s="32">
        <f>IF($B44=0,$B$8*C44/(1+C25/100), IF($B44=D$29, $B$7*C45/(1 +C26/100 ), IF(AND(0 &lt; $B44, $B44 &lt; D$29), $B$7*C45/(1+C26/100) + $B$8*C44/(1+C25/100 ),"")))</f>
        <v>0.48543690119187299</v>
      </c>
      <c r="E44" s="31">
        <f>IF($B44=0,$B$8*D44/(1+D25/100), IF($B44=E$29, $B$7*D45/(1 +D26/100 ), IF(AND(0 &lt; $B44, $B44 &lt; E$29), $B$7*D45/(1+D26/100) + $B$8*D44/(1+D25/100 ),"")))</f>
        <v>0.23537436660959296</v>
      </c>
      <c r="F44" s="31">
        <f>IF($B44=0,$B$8*E44/(1+E25/100), IF($B44=F$29, $B$7*E45/(1 +E26/100 ), IF(AND(0 &lt; $B44, $B44 &lt; F$29), $B$7*E45/(1+E26/100) + $B$8*E44/(1+E25/100 ),"")))</f>
        <v>0.11400192076578328</v>
      </c>
      <c r="G44" s="31">
        <f>IF($B44=0,$B$8*F44/(1+F25/100), IF($B44=G$29, $B$7*F45/(1 +F26/100 ), IF(AND(0 &lt; $B44, $B44 &lt; G$29), $B$7*F45/(1+F26/100) + $B$8*F44/(1+F25/100 ),"")))</f>
        <v>5.5159885605624459E-2</v>
      </c>
      <c r="H44" s="31">
        <f>IF($B44=0,$B$8*G44/(1+G25/100), IF($B44=H$29, $B$7*G45/(1 +G26/100 ), IF(AND(0 &lt; $B44, $B44 &lt; H$29), $B$7*G45/(1+G26/100) + $B$8*G44/(1+G25/100 ),"")))</f>
        <v>2.6663850641959846E-2</v>
      </c>
      <c r="I44" s="31">
        <f>IF($B44=0,$B$8*H44/(1+H25/100), IF($B44=I$29, $B$7*H45/(1 +H26/100 ), IF(AND(0 &lt; $B44, $B44 &lt; I$29), $B$7*H45/(1+H26/100) + $B$8*H44/(1+H25/100 ),"")))</f>
        <v>1.2877734352636094E-2</v>
      </c>
      <c r="J44" s="31">
        <f>IF($B44=0,$B$8*I44/(1+I25/100), IF($B44=J$29, $B$7*I45/(1 +I26/100 ), IF(AND(0 &lt; $B44, $B44 &lt; J$29), $B$7*I45/(1+I26/100) + $B$8*I44/(1+I25/100 ),"")))</f>
        <v>6.2325972682405325E-3</v>
      </c>
      <c r="K44" s="31">
        <f>IF($B44=0,$B$8*J44/(1+J25/100), IF($B44=K$29, $B$7*J45/(1 +J26/100 ), IF(AND(0 &lt; $B44, $B44 &lt; K$29), $B$7*J45/(1+J26/100) + $B$8*J44/(1+J25/100 ),"")))</f>
        <v>3.0164158053389502E-3</v>
      </c>
      <c r="L44" s="31">
        <f>IF($B44=0,$B$8*K44/(1+K25/100), IF($B44=L$29, $B$7*K45/(1 +K26/100 ), IF(AND(0 &lt; $B44, $B44 &lt; L$29), $B$7*K45/(1+K26/100) + $B$8*K44/(1+K25/100 ),"")))</f>
        <v>1.4598707431121452E-3</v>
      </c>
      <c r="M44" s="31"/>
      <c r="N44" s="31"/>
      <c r="O44" s="31"/>
      <c r="P44" s="31"/>
      <c r="Q44" s="31"/>
    </row>
    <row r="46" spans="1:17" ht="13.5" thickBot="1" x14ac:dyDescent="0.25"/>
    <row r="47" spans="1:17" ht="13.5" thickBot="1" x14ac:dyDescent="0.25">
      <c r="A47" s="21" t="s">
        <v>14</v>
      </c>
      <c r="B47" s="20"/>
      <c r="C47" s="19"/>
      <c r="D47" s="30">
        <f>SUM(D30:D44)</f>
        <v>0.97087380238374599</v>
      </c>
      <c r="E47" s="29">
        <f>SUM(E30:E44)</f>
        <v>0.94076830550687796</v>
      </c>
      <c r="F47" s="29">
        <f>SUM(F30:F44)</f>
        <v>0.90983138760173421</v>
      </c>
      <c r="G47" s="29">
        <f>SUM(G30:G44)</f>
        <v>0.87821069224067516</v>
      </c>
      <c r="H47" s="29">
        <f>SUM(H30:H44)</f>
        <v>0.84605250725958647</v>
      </c>
      <c r="I47" s="29">
        <f>SUM(I30:I44)</f>
        <v>0.81350065812327954</v>
      </c>
      <c r="J47" s="29">
        <f>SUM(J30:J44)</f>
        <v>0.78333815119720496</v>
      </c>
      <c r="K47" s="29">
        <f>SUM(K30:K44)</f>
        <v>0.75356713300551303</v>
      </c>
      <c r="L47" s="29">
        <f>SUM(L30:L44)</f>
        <v>0.72422960491430399</v>
      </c>
      <c r="M47" s="29"/>
      <c r="N47" s="29"/>
      <c r="O47" s="29"/>
      <c r="P47" s="29"/>
      <c r="Q47" s="28"/>
    </row>
    <row r="48" spans="1:17" ht="13.5" thickBot="1" x14ac:dyDescent="0.25">
      <c r="A48" s="21" t="s">
        <v>13</v>
      </c>
      <c r="B48" s="20"/>
      <c r="C48" s="19"/>
      <c r="D48" s="27">
        <f>100*((1/D47)^(1/D29)-1)</f>
        <v>2.99999830510842</v>
      </c>
      <c r="E48" s="26">
        <f>100*((1/E47)^(1/E29)-1)</f>
        <v>3.0999990313808512</v>
      </c>
      <c r="F48" s="26">
        <f>100*((1/F47)^(1/F29)-1)</f>
        <v>3.1999994430942147</v>
      </c>
      <c r="G48" s="26">
        <f>100*((1/G47)^(1/G29)-1)</f>
        <v>3.2999996178252555</v>
      </c>
      <c r="H48" s="26">
        <f>100*((1/H47)^(1/H29)-1)</f>
        <v>3.3999994944161616</v>
      </c>
      <c r="I48" s="26">
        <f>100*((1/I47)^(1/I29)-1)</f>
        <v>3.4999997070465305</v>
      </c>
      <c r="J48" s="26">
        <f>100*((1/J47)^(1/J29)-1)</f>
        <v>3.5499999569812868</v>
      </c>
      <c r="K48" s="26">
        <f>100*((1/K47)^(1/K29)-1)</f>
        <v>3.6000002497814654</v>
      </c>
      <c r="L48" s="26">
        <f>100*((1/L47)^(1/L29)-1)</f>
        <v>3.6499991589369563</v>
      </c>
      <c r="M48" s="26"/>
      <c r="N48" s="26"/>
      <c r="O48" s="26"/>
      <c r="P48" s="26"/>
      <c r="Q48" s="25"/>
    </row>
    <row r="49" spans="1:18" ht="13.5" thickBot="1" x14ac:dyDescent="0.25"/>
    <row r="50" spans="1:18" ht="13.5" thickBot="1" x14ac:dyDescent="0.25">
      <c r="A50" s="21" t="s">
        <v>12</v>
      </c>
      <c r="B50" s="20"/>
      <c r="C50" s="19"/>
      <c r="D50" s="24">
        <f>(D48-C4)^2</f>
        <v>2.8726574678635273E-12</v>
      </c>
      <c r="E50" s="23">
        <f>(E48-D4)^2</f>
        <v>9.3822305559426687E-13</v>
      </c>
      <c r="F50" s="23">
        <f>(F48-E4)^2</f>
        <v>3.1014405390896007E-13</v>
      </c>
      <c r="G50" s="23">
        <f>(G48-F4)^2</f>
        <v>1.4605753517739387E-13</v>
      </c>
      <c r="H50" s="23">
        <f>(H48-G4)^2</f>
        <v>2.5561501760125664E-13</v>
      </c>
      <c r="I50" s="23">
        <f>(I48-H4)^2</f>
        <v>8.58217352820577E-14</v>
      </c>
      <c r="J50" s="23">
        <f>(J48-I4)^2</f>
        <v>1.8506096712949621E-15</v>
      </c>
      <c r="K50" s="23">
        <f>(K48-J4)^2</f>
        <v>6.2390780401964628E-14</v>
      </c>
      <c r="L50" s="23">
        <f>(L48-K4)^2</f>
        <v>7.0738704340230463E-13</v>
      </c>
      <c r="M50" s="23"/>
      <c r="N50" s="23"/>
      <c r="O50" s="23"/>
      <c r="P50" s="23"/>
      <c r="Q50" s="22"/>
    </row>
    <row r="51" spans="1:18" ht="13.5" thickBot="1" x14ac:dyDescent="0.25">
      <c r="A51" s="21" t="s">
        <v>11</v>
      </c>
      <c r="B51" s="20"/>
      <c r="C51" s="19"/>
      <c r="D51" s="18">
        <f>SUM(D50:Q50)</f>
        <v>5.3801472989030271E-12</v>
      </c>
    </row>
    <row r="55" spans="1:18" ht="13.5" thickBot="1" x14ac:dyDescent="0.25"/>
    <row r="56" spans="1:18" ht="13.5" thickBot="1" x14ac:dyDescent="0.25">
      <c r="A56" s="17" t="s">
        <v>10</v>
      </c>
      <c r="B56" s="16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8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8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9"/>
      <c r="N58" s="12"/>
      <c r="O58" s="12"/>
      <c r="P58" s="12"/>
    </row>
    <row r="59" spans="1:18" x14ac:dyDescent="0.2">
      <c r="A59" s="12"/>
      <c r="B59" s="12">
        <v>9</v>
      </c>
      <c r="C59" s="10" t="str">
        <f>IF($B59&lt;= C$57, ($B$7*D57+$B$8*D59)/(1+C16/100),"")</f>
        <v/>
      </c>
      <c r="D59" s="10" t="str">
        <f>IF($B59&lt;= D$57, ($B$7*E57+$B$8*E59)/(1+D16/100),"")</f>
        <v/>
      </c>
      <c r="E59" s="10" t="str">
        <f>IF($B59&lt;= E$57, MAX((E16/100-$C$71)/(1+E16/100) +($B$7*F57+$B$8*F59)/(1+E16/100) - $C$74,0),"")</f>
        <v/>
      </c>
      <c r="F59" s="9" t="str">
        <f>IF($B59&lt;= F$57, (F16/100-$C$71)/(1+F16/100) +($B$7*G57+$B$8*G59)/(1+F16/100),"")</f>
        <v/>
      </c>
      <c r="G59" s="9" t="str">
        <f>IF($B59&lt;= G$57, (G16/100-$C$71)/(1+G16/100) +($B$7*H57+$B$8*H59)/(1+G16/100),"")</f>
        <v/>
      </c>
      <c r="H59" s="9" t="str">
        <f>IF($B59&lt;= H$57, (H16/100-$C$71)/(1+H16/100) +($B$7*I57+$B$8*I59)/(1+H16/100),"")</f>
        <v/>
      </c>
      <c r="I59" s="9" t="str">
        <f>IF($B59&lt;= I$57, (I16/100-$C$71)/(1+I16/100) +($B$7*J57+$B$8*J59)/(1+I16/100),"")</f>
        <v/>
      </c>
      <c r="J59" s="9" t="str">
        <f>IF($B59&lt;= J$57, (J16/100-$C$71)/(1+J16/100) +($B$7*K57+$B$8*K59)/(1+J16/100),"")</f>
        <v/>
      </c>
      <c r="K59" s="9" t="str">
        <f>IF($B59&lt;= K$57, (K16/100-$C$71)/(1+K16/100) +($B$7*L57+$B$8*L59)/(1+K16/100),"")</f>
        <v/>
      </c>
      <c r="L59" s="9">
        <f>IF($B59&lt;= L$57, (L16/100-$C$71)/(1+L16/100),"")</f>
        <v>3.6549553748600534E-2</v>
      </c>
      <c r="M59" s="9"/>
      <c r="N59" s="8"/>
      <c r="O59" s="8"/>
      <c r="P59" s="8"/>
    </row>
    <row r="60" spans="1:18" x14ac:dyDescent="0.2">
      <c r="A60" s="12"/>
      <c r="B60" s="12">
        <v>8</v>
      </c>
      <c r="C60" s="10" t="str">
        <f>IF($B60&lt;= C$57, ($B$7*D59+$B$8*D60)/(1+C17/100),"")</f>
        <v/>
      </c>
      <c r="D60" s="10" t="str">
        <f>IF($B60&lt;= D$57, ($B$7*E59+$B$8*E60)/(1+D17/100),"")</f>
        <v/>
      </c>
      <c r="E60" s="10" t="str">
        <f>IF($B60&lt;= E$57, MAX((E17/100-$C$71)/(1+E17/100) +($B$7*F59+$B$8*F60)/(1+E17/100) - $C$74,0),"")</f>
        <v/>
      </c>
      <c r="F60" s="9" t="str">
        <f>IF($B60&lt;= F$57, (F17/100-$C$71)/(1+F17/100) +($B$7*G59+$B$8*G60)/(1+F17/100),"")</f>
        <v/>
      </c>
      <c r="G60" s="9" t="str">
        <f>IF($B60&lt;= G$57, (G17/100-$C$71)/(1+G17/100) +($B$7*H59+$B$8*H60)/(1+G17/100),"")</f>
        <v/>
      </c>
      <c r="H60" s="9" t="str">
        <f>IF($B60&lt;= H$57, (H17/100-$C$71)/(1+H17/100) +($B$7*I59+$B$8*I60)/(1+H17/100),"")</f>
        <v/>
      </c>
      <c r="I60" s="9" t="str">
        <f>IF($B60&lt;= I$57, (I17/100-$C$71)/(1+I17/100) +($B$7*J59+$B$8*J60)/(1+I17/100),"")</f>
        <v/>
      </c>
      <c r="J60" s="9" t="str">
        <f>IF($B60&lt;= J$57, (J17/100-$C$71)/(1+J17/100) +($B$7*K59+$B$8*K60)/(1+J17/100),"")</f>
        <v/>
      </c>
      <c r="K60" s="9">
        <f>IF($B60&lt;= K$57, (K17/100-$C$71)/(1+K17/100) +($B$7*L59+$B$8*L60)/(1+K17/100),"")</f>
        <v>4.310131315701958E-2</v>
      </c>
      <c r="L60" s="9">
        <f>IF($B60&lt;= L$57, (L17/100-$C$71)/(1+L17/100),"")</f>
        <v>3.312071951337818E-2</v>
      </c>
      <c r="M60" s="9"/>
      <c r="N60" s="8"/>
      <c r="O60" s="8"/>
      <c r="P60" s="8"/>
    </row>
    <row r="61" spans="1:18" x14ac:dyDescent="0.2">
      <c r="A61" s="12"/>
      <c r="B61" s="12">
        <v>7</v>
      </c>
      <c r="C61" s="10" t="str">
        <f>IF($B61&lt;= C$57, ($B$7*D60+$B$8*D61)/(1+C18/100),"")</f>
        <v/>
      </c>
      <c r="D61" s="10" t="str">
        <f>IF($B61&lt;= D$57, ($B$7*E60+$B$8*E61)/(1+D18/100),"")</f>
        <v/>
      </c>
      <c r="E61" s="10" t="str">
        <f>IF($B61&lt;= E$57, MAX((E18/100-$C$71)/(1+E18/100) +($B$7*F60+$B$8*F61)/(1+E18/100) - $C$74,0),"")</f>
        <v/>
      </c>
      <c r="F61" s="9" t="str">
        <f>IF($B61&lt;= F$57, (F18/100-$C$71)/(1+F18/100) +($B$7*G60+$B$8*G61)/(1+F18/100),"")</f>
        <v/>
      </c>
      <c r="G61" s="9" t="str">
        <f>IF($B61&lt;= G$57, (G18/100-$C$71)/(1+G18/100) +($B$7*H60+$B$8*H61)/(1+G18/100),"")</f>
        <v/>
      </c>
      <c r="H61" s="9" t="str">
        <f>IF($B61&lt;= H$57, (H18/100-$C$71)/(1+H18/100) +($B$7*I60+$B$8*I61)/(1+H18/100),"")</f>
        <v/>
      </c>
      <c r="I61" s="9" t="str">
        <f>IF($B61&lt;= I$57, (I18/100-$C$71)/(1+I18/100) +($B$7*J60+$B$8*J61)/(1+I18/100),"")</f>
        <v/>
      </c>
      <c r="J61" s="9">
        <f>IF($B61&lt;= J$57, (J18/100-$C$71)/(1+J18/100) +($B$7*K60+$B$8*K61)/(1+J18/100),"")</f>
        <v>4.6215514212482843E-2</v>
      </c>
      <c r="K61" s="9">
        <f>IF($B61&lt;= K$57, (K18/100-$C$71)/(1+K18/100) +($B$7*L60+$B$8*L61)/(1+K18/100),"")</f>
        <v>3.769361700024542E-2</v>
      </c>
      <c r="L61" s="9">
        <f>IF($B61&lt;= L$57, (L18/100-$C$71)/(1+L18/100),"")</f>
        <v>2.9836385134105862E-2</v>
      </c>
      <c r="M61" s="9"/>
      <c r="N61" s="8"/>
      <c r="O61" s="8"/>
      <c r="P61" s="8"/>
    </row>
    <row r="62" spans="1:18" x14ac:dyDescent="0.2">
      <c r="A62" s="12"/>
      <c r="B62" s="12">
        <v>6</v>
      </c>
      <c r="C62" s="10" t="str">
        <f>IF($B62&lt;= C$57, ($B$7*D61+$B$8*D62)/(1+C19/100),"")</f>
        <v/>
      </c>
      <c r="D62" s="10" t="str">
        <f>IF($B62&lt;= D$57, ($B$7*E61+$B$8*E62)/(1+D19/100),"")</f>
        <v/>
      </c>
      <c r="E62" s="10" t="str">
        <f>IF($B62&lt;= E$57, MAX((E19/100-$C$71)/(1+E19/100) +($B$7*F61+$B$8*F62)/(1+E19/100) - $C$74,0),"")</f>
        <v/>
      </c>
      <c r="F62" s="9" t="str">
        <f>IF($B62&lt;= F$57, (F19/100-$C$71)/(1+F19/100) +($B$7*G61+$B$8*G62)/(1+F19/100),"")</f>
        <v/>
      </c>
      <c r="G62" s="9" t="str">
        <f>IF($B62&lt;= G$57, (G19/100-$C$71)/(1+G19/100) +($B$7*H61+$B$8*H62)/(1+G19/100),"")</f>
        <v/>
      </c>
      <c r="H62" s="9" t="str">
        <f>IF($B62&lt;= H$57, (H19/100-$C$71)/(1+H19/100) +($B$7*I61+$B$8*I62)/(1+H19/100),"")</f>
        <v/>
      </c>
      <c r="I62" s="9">
        <f>IF($B62&lt;= I$57, (I19/100-$C$71)/(1+I19/100) +($B$7*J61+$B$8*J62)/(1+I19/100),"")</f>
        <v>4.6242018253779202E-2</v>
      </c>
      <c r="J62" s="9">
        <f>IF($B62&lt;= J$57, (J19/100-$C$71)/(1+J19/100) +($B$7*K61+$B$8*K62)/(1+J19/100),"")</f>
        <v>3.9052092381712637E-2</v>
      </c>
      <c r="K62" s="9">
        <f>IF($B62&lt;= K$57, (K19/100-$C$71)/(1+K19/100) +($B$7*L61+$B$8*L62)/(1+K19/100),"")</f>
        <v>3.2505692513684993E-2</v>
      </c>
      <c r="L62" s="9">
        <f>IF($B62&lt;= L$57, (L19/100-$C$71)/(1+L19/100),"")</f>
        <v>2.6691455560061528E-2</v>
      </c>
      <c r="M62" s="9"/>
      <c r="N62" s="8"/>
      <c r="O62" s="8"/>
      <c r="P62" s="8"/>
    </row>
    <row r="63" spans="1:18" x14ac:dyDescent="0.2">
      <c r="A63" s="12"/>
      <c r="B63" s="12">
        <v>5</v>
      </c>
      <c r="C63" s="10" t="str">
        <f>IF($B63&lt;= C$57, ($B$7*D62+$B$8*D63)/(1+C20/100),"")</f>
        <v/>
      </c>
      <c r="D63" s="10" t="str">
        <f>IF($B63&lt;= D$57, ($B$7*E62+$B$8*E63)/(1+D20/100),"")</f>
        <v/>
      </c>
      <c r="E63" s="10" t="str">
        <f>IF($B63&lt;= E$57, MAX((E20/100-$C$71)/(1+E20/100) +($B$7*F62+$B$8*F63)/(1+E20/100) - $C$74,0),"")</f>
        <v/>
      </c>
      <c r="F63" s="9" t="str">
        <f>IF($B63&lt;= F$57, (F20/100-$C$71)/(1+F20/100) +($B$7*G62+$B$8*G63)/(1+F20/100),"")</f>
        <v/>
      </c>
      <c r="G63" s="9" t="str">
        <f>IF($B63&lt;= G$57, (G20/100-$C$71)/(1+G20/100) +($B$7*H62+$B$8*H63)/(1+G20/100),"")</f>
        <v/>
      </c>
      <c r="H63" s="9">
        <f>IF($B63&lt;= H$57, (H20/100-$C$71)/(1+H20/100) +($B$7*I62+$B$8*I63)/(1+H20/100),"")</f>
        <v>4.6076959522902972E-2</v>
      </c>
      <c r="I63" s="9">
        <f>IF($B63&lt;= I$57, (I20/100-$C$71)/(1+I20/100) +($B$7*J62+$B$8*J63)/(1+I20/100),"")</f>
        <v>3.7511454326166413E-2</v>
      </c>
      <c r="J63" s="9">
        <f>IF($B63&lt;= J$57, (J20/100-$C$71)/(1+J20/100) +($B$7*K62+$B$8*K63)/(1+J20/100),"")</f>
        <v>3.2168425620899034E-2</v>
      </c>
      <c r="K63" s="9">
        <f>IF($B63&lt;= K$57, (K20/100-$C$71)/(1+K20/100) +($B$7*L62+$B$8*L63)/(1+K20/100),"")</f>
        <v>2.7530553631773268E-2</v>
      </c>
      <c r="L63" s="9">
        <f>IF($B63&lt;= L$57, (L20/100-$C$71)/(1+L20/100),"")</f>
        <v>2.3680925333445638E-2</v>
      </c>
      <c r="M63" s="9"/>
      <c r="N63" s="8"/>
      <c r="O63" s="8"/>
      <c r="P63" s="8"/>
      <c r="Q63" s="14">
        <v>1000000</v>
      </c>
      <c r="R63" s="13">
        <f>Q63*C68</f>
        <v>14840.708337117238</v>
      </c>
    </row>
    <row r="64" spans="1:18" x14ac:dyDescent="0.2">
      <c r="A64" s="12"/>
      <c r="B64" s="12">
        <v>4</v>
      </c>
      <c r="C64" s="10" t="str">
        <f>IF($B64&lt;= C$57, ($B$7*D63+$B$8*D64)/(1+C21/100),"")</f>
        <v/>
      </c>
      <c r="D64" s="10" t="str">
        <f>IF($B64&lt;= D$57, ($B$7*E63+$B$8*E64)/(1+D21/100),"")</f>
        <v/>
      </c>
      <c r="E64" s="10" t="str">
        <f>IF($B64&lt;= E$57, MAX((E21/100-$C$71)/(1+E21/100) +($B$7*F63+$B$8*F64)/(1+E21/100) - $C$74,0),"")</f>
        <v/>
      </c>
      <c r="F64" s="9" t="str">
        <f>IF($B64&lt;= F$57, (F21/100-$C$71)/(1+F21/100) +($B$7*G63+$B$8*G64)/(1+F21/100),"")</f>
        <v/>
      </c>
      <c r="G64" s="9">
        <f>IF($B64&lt;= G$57, (G21/100-$C$71)/(1+G21/100) +($B$7*H63+$B$8*H64)/(1+G21/100),"")</f>
        <v>4.2155405801848511E-2</v>
      </c>
      <c r="H64" s="9">
        <f>IF($B64&lt;= H$57, (H21/100-$C$71)/(1+H21/100) +($B$7*I63+$B$8*I64)/(1+H21/100),"")</f>
        <v>3.5844182527691476E-2</v>
      </c>
      <c r="I64" s="9">
        <f>IF($B64&lt;= I$57, (I21/100-$C$71)/(1+I21/100) +($B$7*J63+$B$8*J64)/(1+I21/100),"")</f>
        <v>2.9108643761451634E-2</v>
      </c>
      <c r="J64" s="9">
        <f>IF($B64&lt;= J$57, (J21/100-$C$71)/(1+J21/100) +($B$7*K63+$B$8*K64)/(1+J21/100),"")</f>
        <v>2.5556691733414995E-2</v>
      </c>
      <c r="K64" s="9">
        <f>IF($B64&lt;= K$57, (K21/100-$C$71)/(1+K21/100) +($B$7*L63+$B$8*L64)/(1+K21/100),"")</f>
        <v>2.2761257238952365E-2</v>
      </c>
      <c r="L64" s="9">
        <f>IF($B64&lt;= L$57, (L21/100-$C$71)/(1+L21/100),"")</f>
        <v>2.0799886001430287E-2</v>
      </c>
      <c r="M64" s="9"/>
      <c r="N64" s="8"/>
      <c r="O64" s="8"/>
      <c r="P64" s="8"/>
    </row>
    <row r="65" spans="1:16" x14ac:dyDescent="0.2">
      <c r="A65" s="12"/>
      <c r="B65" s="12">
        <v>3</v>
      </c>
      <c r="C65" s="10" t="str">
        <f>IF($B65&lt;= C$57, ($B$7*D64+$B$8*D65)/(1+C22/100),"")</f>
        <v/>
      </c>
      <c r="D65" s="10" t="str">
        <f>IF($B65&lt;= D$57, ($B$7*E64+$B$8*E65)/(1+D22/100),"")</f>
        <v/>
      </c>
      <c r="E65" s="10" t="str">
        <f>IF($B65&lt;= E$57, MAX((E22/100-$C$71)/(1+E22/100) +($B$7*F64+$B$8*F65)/(1+E22/100) - $C$74,0),"")</f>
        <v/>
      </c>
      <c r="F65" s="10">
        <f>IF($B65&lt;= F$57, MAX((F22/100-$C$71)/(1+F22/100) +($B$7*G64+$B$8*G65)/(1+F22/100) - $C$74,0),"")</f>
        <v>3.4810169896153813E-2</v>
      </c>
      <c r="G65" s="9">
        <f>IF($B65&lt;= G$57, (G22/100-$C$71)/(1+G22/100) +($B$7*H64+$B$8*H65)/(1+G22/100),"")</f>
        <v>3.0607493011689732E-2</v>
      </c>
      <c r="H65" s="9">
        <f>IF($B65&lt;= H$57, (H22/100-$C$71)/(1+H22/100) +($B$7*I64+$B$8*I65)/(1+H22/100),"")</f>
        <v>2.5979862850462363E-2</v>
      </c>
      <c r="I65" s="9">
        <f>IF($B65&lt;= I$57, (I22/100-$C$71)/(1+I22/100) +($B$7*J64+$B$8*J65)/(1+I22/100),"")</f>
        <v>2.1025676035479206E-2</v>
      </c>
      <c r="J65" s="9">
        <f>IF($B65&lt;= J$57, (J22/100-$C$71)/(1+J22/100) +($B$7*K64+$B$8*K65)/(1+J22/100),"")</f>
        <v>1.920899731098347E-2</v>
      </c>
      <c r="K65" s="9">
        <f>IF($B65&lt;= K$57, (K22/100-$C$71)/(1+K22/100) +($B$7*L64+$B$8*L65)/(1+K22/100),"")</f>
        <v>1.819092233092624E-2</v>
      </c>
      <c r="L65" s="9">
        <f>IF($B65&lt;= L$57, (L22/100-$C$71)/(1+L22/100),"")</f>
        <v>1.8043532443766799E-2</v>
      </c>
      <c r="M65" s="9"/>
      <c r="N65" s="8"/>
      <c r="O65" s="8"/>
      <c r="P65" s="8"/>
    </row>
    <row r="66" spans="1:16" x14ac:dyDescent="0.2">
      <c r="A66" s="12"/>
      <c r="B66" s="12">
        <v>2</v>
      </c>
      <c r="C66" s="10" t="str">
        <f>IF($B66&lt;= C$57, ($B$7*D65+$B$8*D66)/(1+C23/100),"")</f>
        <v/>
      </c>
      <c r="D66" s="11" t="str">
        <f>IF($B66&lt;= D$57, ($B$7*E65+$B$8*E66)/(1+D23/100),"")</f>
        <v/>
      </c>
      <c r="E66" s="11">
        <f>IF($B66&lt;= E$57, ($B$7*F65+$B$8*F66)/(1+E23/100),"")</f>
        <v>2.7476255265545459E-2</v>
      </c>
      <c r="F66" s="10">
        <f>IF($B66&lt;= F$57, MAX((F23/100-$C$71)/(1+F23/100) +($B$7*G65+$B$8*G66)/(1+F23/100) - $C$74,0),"")</f>
        <v>2.2105579985194277E-2</v>
      </c>
      <c r="G66" s="9">
        <f>IF($B66&lt;= G$57, (G23/100-$C$71)/(1+G23/100) +($B$7*H65+$B$8*H66)/(1+G23/100),"")</f>
        <v>1.9459789011422788E-2</v>
      </c>
      <c r="H66" s="9">
        <f>IF($B66&lt;= H$57, (H23/100-$C$71)/(1+H23/100) +($B$7*I65+$B$8*I66)/(1+H23/100),"")</f>
        <v>1.647660856042046E-2</v>
      </c>
      <c r="I66" s="9">
        <f>IF($B66&lt;= I$57, (I23/100-$C$71)/(1+I23/100) +($B$7*J65+$B$8*J66)/(1+I23/100),"")</f>
        <v>1.3254415244031585E-2</v>
      </c>
      <c r="J66" s="9">
        <f>IF($B66&lt;= J$57, (J23/100-$C$71)/(1+J23/100) +($B$7*K65+$B$8*K66)/(1+J23/100),"")</f>
        <v>1.3117411928921381E-2</v>
      </c>
      <c r="K66" s="9">
        <f>IF($B66&lt;= K$57, (K23/100-$C$71)/(1+K23/100) +($B$7*L65+$B$8*L66)/(1+K23/100),"")</f>
        <v>1.3812747054072172E-2</v>
      </c>
      <c r="L66" s="9">
        <f>IF($B66&lt;= L$57, (L23/100-$C$71)/(1+L23/100),"")</f>
        <v>1.5407168192945228E-2</v>
      </c>
      <c r="M66" s="9"/>
      <c r="N66" s="8"/>
      <c r="O66" s="8"/>
      <c r="P66" s="8"/>
    </row>
    <row r="67" spans="1:16" x14ac:dyDescent="0.2">
      <c r="A67" s="12"/>
      <c r="B67" s="12">
        <v>1</v>
      </c>
      <c r="C67" s="10" t="str">
        <f>IF($B67&lt;= C$57, ($B$7*D66+$B$8*D67)/(1+C24/100),"")</f>
        <v/>
      </c>
      <c r="D67" s="11">
        <f>IF($B67&lt;= D$57, ($B$7*E66+$B$8*E67)/(1+D24/100),"")</f>
        <v>2.0777207989521661E-2</v>
      </c>
      <c r="E67" s="11">
        <f>IF($B67&lt;= E$57, ($B$7*F66+$B$8*F67)/(1+E24/100),"")</f>
        <v>1.5441206289348754E-2</v>
      </c>
      <c r="F67" s="10">
        <f>IF($B67&lt;= F$57, MAX((F24/100-$C$71)/(1+F24/100) +($B$7*G66+$B$8*G67)/(1+F24/100) - $C$74,0),"")</f>
        <v>9.8263320275347107E-3</v>
      </c>
      <c r="G67" s="9">
        <f>IF($B67&lt;= G$57, (G24/100-$C$71)/(1+G24/100) +($B$7*H66+$B$8*H67)/(1+G24/100),"")</f>
        <v>8.7057787418643208E-3</v>
      </c>
      <c r="H67" s="9">
        <f>IF($B67&lt;= H$57, (H24/100-$C$71)/(1+H24/100) +($B$7*I66+$B$8*I67)/(1+H24/100),"")</f>
        <v>7.3266110783231156E-3</v>
      </c>
      <c r="I67" s="9">
        <f>IF($B67&lt;= I$57, (I24/100-$C$71)/(1+I24/100) +($B$7*J66+$B$8*J67)/(1+I24/100),"")</f>
        <v>5.7865503054119818E-3</v>
      </c>
      <c r="J67" s="9">
        <f>IF($B67&lt;= J$57, (J24/100-$C$71)/(1+J24/100) +($B$7*K66+$B$8*K67)/(1+J24/100),"")</f>
        <v>7.2739991850992248E-3</v>
      </c>
      <c r="K67" s="9">
        <f>IF($B67&lt;= K$57, (K24/100-$C$71)/(1+K24/100) +($B$7*L66+$B$8*L67)/(1+K24/100),"")</f>
        <v>9.6200237472929603E-3</v>
      </c>
      <c r="L67" s="9">
        <f>IF($B67&lt;= L$57, (L24/100-$C$71)/(1+L24/100),"")</f>
        <v>1.2886209822395163E-2</v>
      </c>
      <c r="M67" s="9"/>
      <c r="N67" s="8"/>
      <c r="O67" s="8"/>
      <c r="P67" s="8"/>
    </row>
    <row r="68" spans="1:16" x14ac:dyDescent="0.2">
      <c r="A68" s="12"/>
      <c r="B68" s="12">
        <v>0</v>
      </c>
      <c r="C68" s="11">
        <f>IF($B68&lt;= C$57, ($B$7*D67+$B$8*D68)/(1+C25/100),"")</f>
        <v>1.4840708337117238E-2</v>
      </c>
      <c r="D68" s="11">
        <f>IF($B68&lt;= D$57, ($B$7*E67+$B$8*E68)/(1+D25/100),"")</f>
        <v>9.7946506818720157E-3</v>
      </c>
      <c r="E68" s="11">
        <f>IF($B68&lt;= E$57, ($B$7*F67+$B$8*F68)/(1+E25/100),"")</f>
        <v>4.7593148793443627E-3</v>
      </c>
      <c r="F68" s="10">
        <f>IF($B68&lt;= F$57, MAX((F25/100-$C$71)/(1+F25/100) +($B$7*G67+$B$8*G68)/(1+F25/100) - $C$74,0),"")</f>
        <v>0</v>
      </c>
      <c r="G68" s="9">
        <f>IF($B68&lt;= G$57, (G25/100-$C$71)/(1+G25/100) +($B$7*H67+$B$8*H68)/(1+G25/100),"")</f>
        <v>-1.6616642706898436E-3</v>
      </c>
      <c r="H68" s="9">
        <f>IF($B68&lt;= H$57, (H25/100-$C$71)/(1+H25/100) +($B$7*I67+$B$8*I68)/(1+H25/100),"")</f>
        <v>-1.4782878418997344E-3</v>
      </c>
      <c r="I68" s="9">
        <f>IF($B68&lt;= I$57, (I25/100-$C$71)/(1+I25/100) +($B$7*J67+$B$8*J68)/(1+I25/100),"")</f>
        <v>-1.3863588552660566E-3</v>
      </c>
      <c r="J68" s="9">
        <f>IF($B68&lt;= J$57, (J25/100-$C$71)/(1+J25/100) +($B$7*K67+$B$8*K68)/(1+J25/100),"")</f>
        <v>1.6708447239197734E-3</v>
      </c>
      <c r="K68" s="9">
        <f>IF($B68&lt;= K$57, (K25/100-$C$71)/(1+K25/100) +($B$7*L67+$B$8*L68)/(1+K25/100),"")</f>
        <v>5.6061521116421605E-3</v>
      </c>
      <c r="L68" s="9">
        <f>IF($B68&lt;= L$57, (L25/100-$C$71)/(1+L25/100),"")</f>
        <v>1.0476190476190479E-2</v>
      </c>
      <c r="M68" s="9"/>
      <c r="N68" s="8"/>
      <c r="O68" s="8"/>
      <c r="P68" s="8"/>
    </row>
    <row r="71" spans="1:16" x14ac:dyDescent="0.2">
      <c r="A71" s="3" t="s">
        <v>9</v>
      </c>
      <c r="B71" s="7"/>
      <c r="C71" s="6">
        <v>3.9E-2</v>
      </c>
      <c r="D71" s="3" t="s">
        <v>8</v>
      </c>
    </row>
    <row r="72" spans="1:16" x14ac:dyDescent="0.2">
      <c r="A72" s="3" t="s">
        <v>7</v>
      </c>
      <c r="C72" s="5">
        <v>3</v>
      </c>
      <c r="D72" s="3" t="s">
        <v>6</v>
      </c>
    </row>
    <row r="73" spans="1:16" x14ac:dyDescent="0.2">
      <c r="A73" s="3" t="s">
        <v>5</v>
      </c>
      <c r="C73" s="2">
        <v>10</v>
      </c>
      <c r="D73" s="3" t="s">
        <v>4</v>
      </c>
    </row>
    <row r="74" spans="1:16" ht="15" x14ac:dyDescent="0.25">
      <c r="A74" s="3" t="s">
        <v>3</v>
      </c>
      <c r="C74" s="4">
        <v>0</v>
      </c>
      <c r="D74" s="3" t="s">
        <v>2</v>
      </c>
    </row>
    <row r="75" spans="1:16" x14ac:dyDescent="0.2">
      <c r="A75" s="3" t="s">
        <v>1</v>
      </c>
      <c r="C75" s="2">
        <v>1</v>
      </c>
    </row>
    <row r="86" spans="15:19" x14ac:dyDescent="0.2">
      <c r="O86" s="1" t="s">
        <v>0</v>
      </c>
    </row>
    <row r="88" spans="15:19" x14ac:dyDescent="0.2">
      <c r="S88" s="1" t="s">
        <v>0</v>
      </c>
    </row>
    <row r="116" spans="9:9" x14ac:dyDescent="0.2">
      <c r="I116" s="1" t="s">
        <v>0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BDT</vt:lpstr>
      <vt:lpstr>BDT!Área_de_impresión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Francisco Leyva Pichardo</dc:creator>
  <cp:lastModifiedBy>Jesus Francisco Leyva Pichardo</cp:lastModifiedBy>
  <dcterms:created xsi:type="dcterms:W3CDTF">2022-09-18T21:27:34Z</dcterms:created>
  <dcterms:modified xsi:type="dcterms:W3CDTF">2022-09-20T00:57:55Z</dcterms:modified>
</cp:coreProperties>
</file>