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61AC3671-B879-A848-80C2-51B5C5E2142B}" xr6:coauthVersionLast="36" xr6:coauthVersionMax="36" xr10:uidLastSave="{00000000-0000-0000-0000-000000000000}"/>
  <bookViews>
    <workbookView xWindow="-60" yWindow="520" windowWidth="25600" windowHeight="1418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303" i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4" i="1" l="1"/>
  <c r="K304" i="1"/>
  <c r="G304" i="1"/>
  <c r="M304" i="1"/>
  <c r="I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<sst xmlns="http://schemas.openxmlformats.org/spreadsheetml/2006/main" count="165" uniqueCount="27">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</sst>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WASSPerformance!$C$297:$C$303</c:f>
              <c:numCache>
                <c:formatCode>#,##0</c:formatCode>
                <c:ptCount val="7"/>
                <c:pt idx="0">
                  <c:v>5774</c:v>
                </c:pt>
                <c:pt idx="1">
                  <c:v>4390</c:v>
                </c:pt>
                <c:pt idx="2">
                  <c:v>5223</c:v>
                </c:pt>
                <c:pt idx="3">
                  <c:v>3473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WASSPerformance!$D$297:$D$303</c:f>
              <c:numCache>
                <c:formatCode>General</c:formatCode>
                <c:ptCount val="7"/>
                <c:pt idx="0">
                  <c:v>4948</c:v>
                </c:pt>
                <c:pt idx="1">
                  <c:v>3625</c:v>
                </c:pt>
                <c:pt idx="2">
                  <c:v>4084</c:v>
                </c:pt>
                <c:pt idx="3">
                  <c:v>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WASSPerformance!$F$297:$F$303</c:f>
              <c:numCache>
                <c:formatCode>General</c:formatCode>
                <c:ptCount val="7"/>
                <c:pt idx="0">
                  <c:v>553</c:v>
                </c:pt>
                <c:pt idx="1">
                  <c:v>326</c:v>
                </c:pt>
                <c:pt idx="2">
                  <c:v>620</c:v>
                </c:pt>
                <c:pt idx="3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WASSPerformance!$J$297:$J$303</c:f>
              <c:numCache>
                <c:formatCode>General</c:formatCode>
                <c:ptCount val="7"/>
                <c:pt idx="0">
                  <c:v>273</c:v>
                </c:pt>
                <c:pt idx="1">
                  <c:v>439</c:v>
                </c:pt>
                <c:pt idx="2">
                  <c:v>519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81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304</xdr:row>
      <xdr:rowOff>128587</xdr:rowOff>
    </xdr:from>
    <xdr:to>
      <xdr:col>11</xdr:col>
      <xdr:colOff>866774</xdr:colOff>
      <xdr:row>330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04" totalsRowCount="1" headerRowDxfId="95" dataDxfId="94" totalsRowDxfId="93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SUM(C297:C303)</totalsRowFormula>
    </tableColumn>
    <tableColumn id="3" xr3:uid="{00000000-0010-0000-0000-000003000000}" name="Transactions _x000a_Complete" totalsRowFunction="custom" totalsRowDxfId="9">
      <totalsRowFormula>SUM(D297:D303)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AVERAGE(E297:E303)</totalsRowFormula>
    </tableColumn>
    <tableColumn id="5" xr3:uid="{00000000-0010-0000-0000-000005000000}" name="Transactions _x000a_Failed" totalsRowFunction="custom" totalsRowDxfId="7">
      <totalsRowFormula>SUM(F297:F303)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AVERAGE(G297:G303)</totalsRowFormula>
    </tableColumn>
    <tableColumn id="7" xr3:uid="{00000000-0010-0000-0000-000007000000}" name="Transactions _x000a_In_Prog" totalsRowFunction="custom" totalsRowDxfId="5">
      <totalsRowFormula>SUM(H297:H303)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AVERAGE(I297:I303)</totalsRowFormula>
    </tableColumn>
    <tableColumn id="9" xr3:uid="{00000000-0010-0000-0000-000009000000}" name="Transactions _x000a_Timeout" totalsRowFunction="custom" totalsRowDxfId="3">
      <totalsRowFormula>SUM(J297:J303)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AVERAGE(K297:K303)</totalsRowFormula>
    </tableColumn>
    <tableColumn id="11" xr3:uid="{00000000-0010-0000-0000-00000B000000}" name="Transactions_x000a_Trans Fail" totalsRowFunction="custom" totalsRowDxfId="1">
      <totalsRowFormula>SUM(L297:L303)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AVERAGE(M297:M303)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81"/>
  <sheetViews>
    <sheetView tabSelected="1" topLeftCell="A15" zoomScaleNormal="100" workbookViewId="0">
      <selection activeCell="L300" sqref="L300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5" t="s">
        <v>2</v>
      </c>
      <c r="D2" s="115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1077670.06</v>
      </c>
      <c r="D6" s="4"/>
    </row>
    <row r="7" spans="2:13" x14ac:dyDescent="0.2">
      <c r="B7" s="9" t="s">
        <v>6</v>
      </c>
      <c r="C7" s="11">
        <f>D15</f>
        <v>906368</v>
      </c>
      <c r="D7" s="12">
        <f>C7/C6</f>
        <v>0.84104405758474909</v>
      </c>
    </row>
    <row r="8" spans="2:13" x14ac:dyDescent="0.2">
      <c r="B8" s="9" t="s">
        <v>7</v>
      </c>
      <c r="C8" s="11">
        <f>F15</f>
        <v>133161</v>
      </c>
      <c r="D8" s="12">
        <f>C8/C6</f>
        <v>0.12356379279943992</v>
      </c>
    </row>
    <row r="9" spans="2:13" x14ac:dyDescent="0.2">
      <c r="B9" s="9" t="s">
        <v>8</v>
      </c>
      <c r="C9" s="11">
        <f>H15</f>
        <v>11</v>
      </c>
      <c r="D9" s="12">
        <f>C9/C6</f>
        <v>1.0207205719346049E-5</v>
      </c>
    </row>
    <row r="10" spans="2:13" x14ac:dyDescent="0.2">
      <c r="B10" s="9" t="s">
        <v>9</v>
      </c>
      <c r="C10" s="11">
        <f>J15</f>
        <v>38105</v>
      </c>
      <c r="D10" s="12">
        <f>C10/C6</f>
        <v>3.5358688539607379E-2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1077645</v>
      </c>
      <c r="D12" s="4"/>
    </row>
    <row r="14" spans="2:13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30" x14ac:dyDescent="0.2">
      <c r="B15" s="13" t="s">
        <v>13</v>
      </c>
      <c r="C15" s="14">
        <f>SUM(Tabla1820[Total])</f>
        <v>1077670.06</v>
      </c>
      <c r="D15" s="14">
        <f>SUM(Tabla1820[Transactions 
Complete])</f>
        <v>906368</v>
      </c>
      <c r="E15" s="15">
        <f>AVERAGE(Tabla1820[%
Complete])</f>
        <v>0.77291394827460314</v>
      </c>
      <c r="F15" s="14">
        <f>SUM(Tabla1820[Transactions 
Failed])</f>
        <v>133161</v>
      </c>
      <c r="G15" s="15">
        <f>AVERAGE(Tabla1820[% 
Failed])</f>
        <v>0.13963867553827039</v>
      </c>
      <c r="H15" s="14">
        <f>SUM(Tabla1820[Transactions 
In_Prog])</f>
        <v>11</v>
      </c>
      <c r="I15" s="15">
        <f>AVERAGE(Tabla1820[%
In_Prog])</f>
        <v>1.4651118145568094E-5</v>
      </c>
      <c r="J15" s="14">
        <f>SUM(Tabla1820[Transactions 
Timeout])</f>
        <v>38105</v>
      </c>
      <c r="K15" s="15">
        <f>AVERAGE(Tabla1820[%
Timeout])</f>
        <v>6.6477857388594866E-2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A874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2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2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2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2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2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2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2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2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2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2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2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2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 x14ac:dyDescent="0.2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 x14ac:dyDescent="0.2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 x14ac:dyDescent="0.2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 x14ac:dyDescent="0.2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 x14ac:dyDescent="0.2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 x14ac:dyDescent="0.2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 x14ac:dyDescent="0.2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 x14ac:dyDescent="0.2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 x14ac:dyDescent="0.2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 x14ac:dyDescent="0.2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 x14ac:dyDescent="0.2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 x14ac:dyDescent="0.2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 x14ac:dyDescent="0.2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 x14ac:dyDescent="0.2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x14ac:dyDescent="0.2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x14ac:dyDescent="0.2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x14ac:dyDescent="0.2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x14ac:dyDescent="0.2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x14ac:dyDescent="0.2">
      <c r="B301" s="111">
        <v>43385</v>
      </c>
      <c r="C301" s="110">
        <v>0.01</v>
      </c>
      <c r="D301" s="87"/>
      <c r="E301" s="24">
        <f>Tabla1820[Transactions 
Complete]/Tabla1820[Total]</f>
        <v>0</v>
      </c>
      <c r="F301" s="87"/>
      <c r="G301" s="24">
        <f>Tabla1820[Transactions 
Failed]/Tabla1820[Total]</f>
        <v>0</v>
      </c>
      <c r="H301" s="39"/>
      <c r="I301" s="24">
        <f>Tabla1820[Transactions 
In_Prog]/Tabla1820[Total]</f>
        <v>0</v>
      </c>
      <c r="J301" s="87"/>
      <c r="K301" s="24">
        <f>Tabla1820[Transactions 
Timeout]/Tabla1820[Total]</f>
        <v>0</v>
      </c>
      <c r="L301" s="39"/>
      <c r="M301" s="24">
        <f>Tabla1820[Transactions
Trans Fail]/Tabla1820[Total]</f>
        <v>0</v>
      </c>
    </row>
    <row r="302" spans="2:13" s="33" customFormat="1" x14ac:dyDescent="0.2">
      <c r="B302" s="111">
        <v>43386</v>
      </c>
      <c r="C302" s="110">
        <v>0.01</v>
      </c>
      <c r="D302" s="87"/>
      <c r="E302" s="24">
        <f>Tabla1820[Transactions 
Complete]/Tabla1820[Total]</f>
        <v>0</v>
      </c>
      <c r="F302" s="87"/>
      <c r="G302" s="24">
        <f>Tabla1820[Transactions 
Failed]/Tabla1820[Total]</f>
        <v>0</v>
      </c>
      <c r="H302" s="39"/>
      <c r="I302" s="24">
        <f>Tabla1820[Transactions 
In_Prog]/Tabla1820[Total]</f>
        <v>0</v>
      </c>
      <c r="J302" s="87"/>
      <c r="K302" s="24">
        <f>Tabla1820[Transactions 
Timeout]/Tabla1820[Total]</f>
        <v>0</v>
      </c>
      <c r="L302" s="39"/>
      <c r="M302" s="24">
        <f>Tabla1820[Transactions
Trans Fail]/Tabla1820[Total]</f>
        <v>0</v>
      </c>
    </row>
    <row r="303" spans="2:13" s="33" customFormat="1" x14ac:dyDescent="0.2">
      <c r="B303" s="111">
        <v>43387</v>
      </c>
      <c r="C303" s="110">
        <v>0.01</v>
      </c>
      <c r="D303" s="87"/>
      <c r="E303" s="24">
        <f>Tabla1820[Transactions 
Complete]/Tabla1820[Total]</f>
        <v>0</v>
      </c>
      <c r="F303" s="87"/>
      <c r="G303" s="24">
        <f>Tabla1820[Transactions 
Failed]/Tabla1820[Total]</f>
        <v>0</v>
      </c>
      <c r="H303" s="39"/>
      <c r="I303" s="24">
        <f>Tabla1820[Transactions 
In_Prog]/Tabla1820[Total]</f>
        <v>0</v>
      </c>
      <c r="J303" s="87"/>
      <c r="K303" s="24">
        <f>Tabla1820[Transactions 
Timeout]/Tabla1820[Total]</f>
        <v>0</v>
      </c>
      <c r="L303" s="39"/>
      <c r="M303" s="24">
        <f>Tabla1820[Transactions
Trans Fail]/Tabla1820[Total]</f>
        <v>0</v>
      </c>
    </row>
    <row r="304" spans="2:13" ht="26" x14ac:dyDescent="0.2">
      <c r="B304" s="38" t="s">
        <v>26</v>
      </c>
      <c r="C304" s="39">
        <f>SUM(C297:C303)</f>
        <v>18860.029999999995</v>
      </c>
      <c r="D304" s="39">
        <f>SUM(D297:D303)</f>
        <v>15655</v>
      </c>
      <c r="E304" s="94">
        <f>AVERAGE(E297:E303)</f>
        <v>0.47540599669794875</v>
      </c>
      <c r="F304" s="39">
        <f>SUM(F297:F303)</f>
        <v>1803</v>
      </c>
      <c r="G304" s="94">
        <f>AVERAGE(G297:G303)</f>
        <v>5.3753136934918996E-2</v>
      </c>
      <c r="H304" s="39">
        <f>SUM(H297:H303)</f>
        <v>0</v>
      </c>
      <c r="I304" s="94">
        <f>AVERAGE(I297:I303)</f>
        <v>0</v>
      </c>
      <c r="J304" s="39">
        <f>SUM(J297:J303)</f>
        <v>1402</v>
      </c>
      <c r="K304" s="94">
        <f>AVERAGE(K297:K303)</f>
        <v>4.2269437795703704E-2</v>
      </c>
      <c r="L304" s="39">
        <f>SUM(L297:L303)</f>
        <v>0</v>
      </c>
      <c r="M304" s="94">
        <f>AVERAGE(M297:M303)</f>
        <v>0</v>
      </c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5" t="s">
        <v>2</v>
      </c>
      <c r="D2" s="115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9" workbookViewId="0">
      <selection activeCell="M5" sqref="M1:M1048576"/>
    </sheetView>
  </sheetViews>
  <sheetFormatPr baseColWidth="10" defaultRowHeight="15" x14ac:dyDescent="0.2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 x14ac:dyDescent="0.2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 x14ac:dyDescent="0.2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 x14ac:dyDescent="0.2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 x14ac:dyDescent="0.2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 x14ac:dyDescent="0.2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 x14ac:dyDescent="0.2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 x14ac:dyDescent="0.2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 x14ac:dyDescent="0.2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 x14ac:dyDescent="0.2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 x14ac:dyDescent="0.2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 x14ac:dyDescent="0.2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 x14ac:dyDescent="0.2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 x14ac:dyDescent="0.2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 x14ac:dyDescent="0.2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 x14ac:dyDescent="0.2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 x14ac:dyDescent="0.2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 x14ac:dyDescent="0.2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 x14ac:dyDescent="0.2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 x14ac:dyDescent="0.2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 x14ac:dyDescent="0.2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 x14ac:dyDescent="0.2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 x14ac:dyDescent="0.2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 x14ac:dyDescent="0.2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 x14ac:dyDescent="0.2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 x14ac:dyDescent="0.2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 x14ac:dyDescent="0.2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 x14ac:dyDescent="0.2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 x14ac:dyDescent="0.2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 x14ac:dyDescent="0.2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 x14ac:dyDescent="0.2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 x14ac:dyDescent="0.2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2018-10-12T18:02:29Z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