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4AE2E7F5-C43A-D14B-84CA-8C66122E7A74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  <sheet name="10" sheetId="11" r:id="rId10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91029"/>
</workbook>
</file>

<file path=xl/calcChain.xml><?xml version="1.0" encoding="utf-8"?>
<calcChain xmlns="http://schemas.openxmlformats.org/spreadsheetml/2006/main">
  <c r="L353" i="1" l="1"/>
  <c r="J353" i="1"/>
  <c r="H353" i="1"/>
  <c r="F353" i="1"/>
  <c r="D353" i="1"/>
  <c r="C353" i="1"/>
  <c r="E346" i="1"/>
  <c r="G346" i="1"/>
  <c r="I346" i="1"/>
  <c r="K346" i="1"/>
  <c r="M346" i="1"/>
  <c r="E347" i="1"/>
  <c r="E353" i="1" s="1"/>
  <c r="G347" i="1"/>
  <c r="I347" i="1"/>
  <c r="K347" i="1"/>
  <c r="M347" i="1"/>
  <c r="E348" i="1"/>
  <c r="G348" i="1"/>
  <c r="I348" i="1"/>
  <c r="K348" i="1"/>
  <c r="M348" i="1"/>
  <c r="E349" i="1"/>
  <c r="G349" i="1"/>
  <c r="I349" i="1"/>
  <c r="K349" i="1"/>
  <c r="M349" i="1"/>
  <c r="E350" i="1"/>
  <c r="G350" i="1"/>
  <c r="I350" i="1"/>
  <c r="K350" i="1"/>
  <c r="M350" i="1"/>
  <c r="E351" i="1"/>
  <c r="G351" i="1"/>
  <c r="I351" i="1"/>
  <c r="K351" i="1"/>
  <c r="M351" i="1"/>
  <c r="E352" i="1"/>
  <c r="G352" i="1"/>
  <c r="I352" i="1"/>
  <c r="K352" i="1"/>
  <c r="M352" i="1"/>
  <c r="K353" i="1" l="1"/>
  <c r="G353" i="1"/>
  <c r="M353" i="1"/>
  <c r="I353" i="1"/>
  <c r="E339" i="1" l="1"/>
  <c r="G339" i="1"/>
  <c r="I339" i="1"/>
  <c r="K339" i="1"/>
  <c r="M339" i="1"/>
  <c r="E340" i="1"/>
  <c r="G340" i="1"/>
  <c r="I340" i="1"/>
  <c r="K340" i="1"/>
  <c r="M340" i="1"/>
  <c r="E341" i="1"/>
  <c r="G341" i="1"/>
  <c r="I341" i="1"/>
  <c r="K341" i="1"/>
  <c r="M341" i="1"/>
  <c r="E342" i="1"/>
  <c r="G342" i="1"/>
  <c r="I342" i="1"/>
  <c r="K342" i="1"/>
  <c r="M342" i="1"/>
  <c r="E343" i="1"/>
  <c r="G343" i="1"/>
  <c r="I343" i="1"/>
  <c r="K343" i="1"/>
  <c r="M343" i="1"/>
  <c r="E344" i="1"/>
  <c r="G344" i="1"/>
  <c r="I344" i="1"/>
  <c r="K344" i="1"/>
  <c r="M344" i="1"/>
  <c r="E345" i="1"/>
  <c r="G345" i="1"/>
  <c r="I345" i="1"/>
  <c r="K345" i="1"/>
  <c r="M345" i="1"/>
  <c r="E332" i="1" l="1"/>
  <c r="G332" i="1"/>
  <c r="I332" i="1"/>
  <c r="K332" i="1"/>
  <c r="M332" i="1"/>
  <c r="E333" i="1"/>
  <c r="G333" i="1"/>
  <c r="I333" i="1"/>
  <c r="K333" i="1"/>
  <c r="M333" i="1"/>
  <c r="E334" i="1"/>
  <c r="G334" i="1"/>
  <c r="I334" i="1"/>
  <c r="K334" i="1"/>
  <c r="M334" i="1"/>
  <c r="E335" i="1"/>
  <c r="G335" i="1"/>
  <c r="I335" i="1"/>
  <c r="K335" i="1"/>
  <c r="M335" i="1"/>
  <c r="E336" i="1"/>
  <c r="G336" i="1"/>
  <c r="I336" i="1"/>
  <c r="K336" i="1"/>
  <c r="M336" i="1"/>
  <c r="E337" i="1"/>
  <c r="G337" i="1"/>
  <c r="I337" i="1"/>
  <c r="K337" i="1"/>
  <c r="M337" i="1"/>
  <c r="E338" i="1"/>
  <c r="G338" i="1"/>
  <c r="I338" i="1"/>
  <c r="K338" i="1"/>
  <c r="M338" i="1"/>
  <c r="E325" i="1" l="1"/>
  <c r="G325" i="1"/>
  <c r="I325" i="1"/>
  <c r="K325" i="1"/>
  <c r="M325" i="1"/>
  <c r="E326" i="1"/>
  <c r="G326" i="1"/>
  <c r="I326" i="1"/>
  <c r="K326" i="1"/>
  <c r="M326" i="1"/>
  <c r="E327" i="1"/>
  <c r="G327" i="1"/>
  <c r="I327" i="1"/>
  <c r="K327" i="1"/>
  <c r="M327" i="1"/>
  <c r="E328" i="1"/>
  <c r="G328" i="1"/>
  <c r="I328" i="1"/>
  <c r="K328" i="1"/>
  <c r="M328" i="1"/>
  <c r="E329" i="1"/>
  <c r="G329" i="1"/>
  <c r="I329" i="1"/>
  <c r="K329" i="1"/>
  <c r="M329" i="1"/>
  <c r="E330" i="1"/>
  <c r="G330" i="1"/>
  <c r="I330" i="1"/>
  <c r="K330" i="1"/>
  <c r="M330" i="1"/>
  <c r="E331" i="1"/>
  <c r="G331" i="1"/>
  <c r="I331" i="1"/>
  <c r="K331" i="1"/>
  <c r="M331" i="1"/>
  <c r="K33" i="11" l="1"/>
  <c r="M33" i="11"/>
  <c r="L33" i="11"/>
  <c r="J33" i="11"/>
  <c r="I33" i="11"/>
  <c r="H33" i="11"/>
  <c r="G33" i="11"/>
  <c r="F33" i="11"/>
  <c r="E33" i="11"/>
  <c r="D33" i="11"/>
  <c r="C33" i="11"/>
  <c r="E318" i="1" l="1"/>
  <c r="G318" i="1"/>
  <c r="I318" i="1"/>
  <c r="K318" i="1"/>
  <c r="M318" i="1"/>
  <c r="E319" i="1"/>
  <c r="G319" i="1"/>
  <c r="I319" i="1"/>
  <c r="K319" i="1"/>
  <c r="M319" i="1"/>
  <c r="E320" i="1"/>
  <c r="G320" i="1"/>
  <c r="I320" i="1"/>
  <c r="K320" i="1"/>
  <c r="M320" i="1"/>
  <c r="E321" i="1"/>
  <c r="G321" i="1"/>
  <c r="I321" i="1"/>
  <c r="K321" i="1"/>
  <c r="M321" i="1"/>
  <c r="E322" i="1"/>
  <c r="G322" i="1"/>
  <c r="I322" i="1"/>
  <c r="K322" i="1"/>
  <c r="M322" i="1"/>
  <c r="E323" i="1"/>
  <c r="G323" i="1"/>
  <c r="I323" i="1"/>
  <c r="K323" i="1"/>
  <c r="M323" i="1"/>
  <c r="E324" i="1"/>
  <c r="G324" i="1"/>
  <c r="I324" i="1"/>
  <c r="K324" i="1"/>
  <c r="M324" i="1"/>
  <c r="E311" i="1" l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L309" i="1" l="1"/>
  <c r="E304" i="1" l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303" i="1" l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290" i="1" l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7" i="4" s="1"/>
  <c r="C15" i="4"/>
  <c r="P9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<sst xmlns="http://schemas.openxmlformats.org/spreadsheetml/2006/main" count="166" uniqueCount="27">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</sst>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/>
      <right/>
      <top/>
      <bottom style="medium">
        <color rgb="FFA9D08E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34" fillId="0" borderId="0" xfId="0" applyFont="1" applyAlignment="1">
      <alignment horizontal="center" vertical="center"/>
    </xf>
    <xf numFmtId="10" fontId="0" fillId="0" borderId="0" xfId="6" applyNumberFormat="1" applyFont="1"/>
    <xf numFmtId="3" fontId="35" fillId="0" borderId="8" xfId="0" applyNumberFormat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3" fontId="35" fillId="9" borderId="9" xfId="0" applyNumberFormat="1" applyFont="1" applyFill="1" applyBorder="1" applyAlignment="1">
      <alignment horizontal="center" vertical="center"/>
    </xf>
    <xf numFmtId="0" fontId="35" fillId="9" borderId="9" xfId="0" applyFont="1" applyFill="1" applyBorder="1" applyAlignment="1">
      <alignment horizontal="center" vertical="center"/>
    </xf>
    <xf numFmtId="3" fontId="35" fillId="0" borderId="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WASSPerformance!$C$346:$C$352</c:f>
              <c:numCache>
                <c:formatCode>#,##0</c:formatCode>
                <c:ptCount val="7"/>
                <c:pt idx="0">
                  <c:v>3904</c:v>
                </c:pt>
                <c:pt idx="1">
                  <c:v>4590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WASSPerformance!$D$346:$D$352</c:f>
              <c:numCache>
                <c:formatCode>General</c:formatCode>
                <c:ptCount val="7"/>
                <c:pt idx="0">
                  <c:v>3117</c:v>
                </c:pt>
                <c:pt idx="1">
                  <c:v>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WASSPerformance!$F$346:$F$352</c:f>
              <c:numCache>
                <c:formatCode>General</c:formatCode>
                <c:ptCount val="7"/>
                <c:pt idx="0">
                  <c:v>455</c:v>
                </c:pt>
                <c:pt idx="1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WASSPerformance!$H$346:$H$352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WASSPerformance!$J$346:$J$352</c:f>
              <c:numCache>
                <c:formatCode>General</c:formatCode>
                <c:ptCount val="7"/>
                <c:pt idx="0">
                  <c:v>332</c:v>
                </c:pt>
                <c:pt idx="1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WASSPerformance!$B$346:$B$352</c:f>
              <c:numCache>
                <c:formatCode>m/d/yy</c:formatCode>
                <c:ptCount val="7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  <c:pt idx="6">
                  <c:v>43436</c:v>
                </c:pt>
              </c:numCache>
            </c:numRef>
          </c:cat>
          <c:val>
            <c:numRef>
              <c:f>WASSPerformance!$L$346:$L$352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43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'10'!$C$2:$C$32</c:f>
              <c:numCache>
                <c:formatCode>General</c:formatCode>
                <c:ptCount val="31"/>
                <c:pt idx="0">
                  <c:v>7745</c:v>
                </c:pt>
                <c:pt idx="1">
                  <c:v>3865</c:v>
                </c:pt>
                <c:pt idx="2">
                  <c:v>5114</c:v>
                </c:pt>
                <c:pt idx="3">
                  <c:v>1079</c:v>
                </c:pt>
                <c:pt idx="4">
                  <c:v>4516</c:v>
                </c:pt>
                <c:pt idx="5">
                  <c:v>2133</c:v>
                </c:pt>
                <c:pt idx="6">
                  <c:v>401</c:v>
                </c:pt>
                <c:pt idx="7">
                  <c:v>5774</c:v>
                </c:pt>
                <c:pt idx="8">
                  <c:v>4390</c:v>
                </c:pt>
                <c:pt idx="9">
                  <c:v>5223</c:v>
                </c:pt>
                <c:pt idx="10">
                  <c:v>3473</c:v>
                </c:pt>
                <c:pt idx="11">
                  <c:v>2715</c:v>
                </c:pt>
                <c:pt idx="12">
                  <c:v>1172</c:v>
                </c:pt>
                <c:pt idx="13">
                  <c:v>525</c:v>
                </c:pt>
                <c:pt idx="14">
                  <c:v>1378</c:v>
                </c:pt>
                <c:pt idx="15">
                  <c:v>6518</c:v>
                </c:pt>
                <c:pt idx="16">
                  <c:v>3603</c:v>
                </c:pt>
                <c:pt idx="17">
                  <c:v>4996</c:v>
                </c:pt>
                <c:pt idx="18">
                  <c:v>2619</c:v>
                </c:pt>
                <c:pt idx="19">
                  <c:v>1271</c:v>
                </c:pt>
                <c:pt idx="20">
                  <c:v>243</c:v>
                </c:pt>
                <c:pt idx="21">
                  <c:v>3721</c:v>
                </c:pt>
                <c:pt idx="22">
                  <c:v>3205</c:v>
                </c:pt>
                <c:pt idx="23">
                  <c:v>3497</c:v>
                </c:pt>
                <c:pt idx="24">
                  <c:v>4894</c:v>
                </c:pt>
                <c:pt idx="25">
                  <c:v>2482</c:v>
                </c:pt>
                <c:pt idx="26">
                  <c:v>1333</c:v>
                </c:pt>
                <c:pt idx="27">
                  <c:v>627</c:v>
                </c:pt>
                <c:pt idx="28">
                  <c:v>7228</c:v>
                </c:pt>
                <c:pt idx="29">
                  <c:v>5380</c:v>
                </c:pt>
                <c:pt idx="30">
                  <c:v>3308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8-594C-9E51-F91AFDFBB3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'10'!$D$2:$D$32</c:f>
              <c:numCache>
                <c:formatCode>General</c:formatCode>
                <c:ptCount val="31"/>
                <c:pt idx="0">
                  <c:v>6541</c:v>
                </c:pt>
                <c:pt idx="1">
                  <c:v>3179</c:v>
                </c:pt>
                <c:pt idx="2">
                  <c:v>4277</c:v>
                </c:pt>
                <c:pt idx="3">
                  <c:v>808</c:v>
                </c:pt>
                <c:pt idx="4">
                  <c:v>3579</c:v>
                </c:pt>
                <c:pt idx="5">
                  <c:v>1301</c:v>
                </c:pt>
                <c:pt idx="6">
                  <c:v>81</c:v>
                </c:pt>
                <c:pt idx="7">
                  <c:v>4948</c:v>
                </c:pt>
                <c:pt idx="8">
                  <c:v>3625</c:v>
                </c:pt>
                <c:pt idx="9">
                  <c:v>4084</c:v>
                </c:pt>
                <c:pt idx="10">
                  <c:v>2998</c:v>
                </c:pt>
                <c:pt idx="11">
                  <c:v>2079</c:v>
                </c:pt>
                <c:pt idx="12">
                  <c:v>783</c:v>
                </c:pt>
                <c:pt idx="13">
                  <c:v>203</c:v>
                </c:pt>
                <c:pt idx="14">
                  <c:v>976</c:v>
                </c:pt>
                <c:pt idx="15">
                  <c:v>5544</c:v>
                </c:pt>
                <c:pt idx="16">
                  <c:v>2762</c:v>
                </c:pt>
                <c:pt idx="17">
                  <c:v>4083</c:v>
                </c:pt>
                <c:pt idx="18">
                  <c:v>1909</c:v>
                </c:pt>
                <c:pt idx="19">
                  <c:v>853</c:v>
                </c:pt>
                <c:pt idx="20">
                  <c:v>49</c:v>
                </c:pt>
                <c:pt idx="21">
                  <c:v>2891</c:v>
                </c:pt>
                <c:pt idx="22">
                  <c:v>2381</c:v>
                </c:pt>
                <c:pt idx="23">
                  <c:v>2352</c:v>
                </c:pt>
                <c:pt idx="24">
                  <c:v>3521</c:v>
                </c:pt>
                <c:pt idx="25">
                  <c:v>1927</c:v>
                </c:pt>
                <c:pt idx="26">
                  <c:v>997</c:v>
                </c:pt>
                <c:pt idx="27">
                  <c:v>192</c:v>
                </c:pt>
                <c:pt idx="28">
                  <c:v>6326</c:v>
                </c:pt>
                <c:pt idx="29">
                  <c:v>4381</c:v>
                </c:pt>
                <c:pt idx="30">
                  <c:v>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8-594C-9E51-F91AFDFBB3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'10'!$F$2:$F$32</c:f>
              <c:numCache>
                <c:formatCode>General</c:formatCode>
                <c:ptCount val="31"/>
                <c:pt idx="0">
                  <c:v>959</c:v>
                </c:pt>
                <c:pt idx="1">
                  <c:v>410</c:v>
                </c:pt>
                <c:pt idx="2">
                  <c:v>564</c:v>
                </c:pt>
                <c:pt idx="3">
                  <c:v>118</c:v>
                </c:pt>
                <c:pt idx="4">
                  <c:v>591</c:v>
                </c:pt>
                <c:pt idx="5">
                  <c:v>575</c:v>
                </c:pt>
                <c:pt idx="6">
                  <c:v>63</c:v>
                </c:pt>
                <c:pt idx="7">
                  <c:v>553</c:v>
                </c:pt>
                <c:pt idx="8">
                  <c:v>326</c:v>
                </c:pt>
                <c:pt idx="9">
                  <c:v>620</c:v>
                </c:pt>
                <c:pt idx="10">
                  <c:v>304</c:v>
                </c:pt>
                <c:pt idx="11">
                  <c:v>254</c:v>
                </c:pt>
                <c:pt idx="12">
                  <c:v>115</c:v>
                </c:pt>
                <c:pt idx="13">
                  <c:v>28</c:v>
                </c:pt>
                <c:pt idx="14">
                  <c:v>100</c:v>
                </c:pt>
                <c:pt idx="15">
                  <c:v>648</c:v>
                </c:pt>
                <c:pt idx="16">
                  <c:v>464</c:v>
                </c:pt>
                <c:pt idx="17">
                  <c:v>555</c:v>
                </c:pt>
                <c:pt idx="18">
                  <c:v>343</c:v>
                </c:pt>
                <c:pt idx="19">
                  <c:v>127</c:v>
                </c:pt>
                <c:pt idx="20">
                  <c:v>15</c:v>
                </c:pt>
                <c:pt idx="21">
                  <c:v>430</c:v>
                </c:pt>
                <c:pt idx="22">
                  <c:v>408</c:v>
                </c:pt>
                <c:pt idx="23">
                  <c:v>831</c:v>
                </c:pt>
                <c:pt idx="24">
                  <c:v>1068</c:v>
                </c:pt>
                <c:pt idx="25">
                  <c:v>231</c:v>
                </c:pt>
                <c:pt idx="26">
                  <c:v>116</c:v>
                </c:pt>
                <c:pt idx="27">
                  <c:v>22</c:v>
                </c:pt>
                <c:pt idx="28">
                  <c:v>595</c:v>
                </c:pt>
                <c:pt idx="29">
                  <c:v>577</c:v>
                </c:pt>
                <c:pt idx="30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8-594C-9E51-F91AFDFBB3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8-594C-9E51-F91AFDFBB3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'10'!$J$2:$J$32</c:f>
              <c:numCache>
                <c:formatCode>General</c:formatCode>
                <c:ptCount val="31"/>
                <c:pt idx="0">
                  <c:v>245</c:v>
                </c:pt>
                <c:pt idx="1">
                  <c:v>276</c:v>
                </c:pt>
                <c:pt idx="2">
                  <c:v>273</c:v>
                </c:pt>
                <c:pt idx="3">
                  <c:v>153</c:v>
                </c:pt>
                <c:pt idx="4">
                  <c:v>346</c:v>
                </c:pt>
                <c:pt idx="5">
                  <c:v>257</c:v>
                </c:pt>
                <c:pt idx="6">
                  <c:v>257</c:v>
                </c:pt>
                <c:pt idx="7">
                  <c:v>273</c:v>
                </c:pt>
                <c:pt idx="8">
                  <c:v>439</c:v>
                </c:pt>
                <c:pt idx="9">
                  <c:v>519</c:v>
                </c:pt>
                <c:pt idx="10">
                  <c:v>171</c:v>
                </c:pt>
                <c:pt idx="11">
                  <c:v>382</c:v>
                </c:pt>
                <c:pt idx="12">
                  <c:v>274</c:v>
                </c:pt>
                <c:pt idx="13">
                  <c:v>294</c:v>
                </c:pt>
                <c:pt idx="14">
                  <c:v>302</c:v>
                </c:pt>
                <c:pt idx="15">
                  <c:v>326</c:v>
                </c:pt>
                <c:pt idx="16">
                  <c:v>377</c:v>
                </c:pt>
                <c:pt idx="17">
                  <c:v>357</c:v>
                </c:pt>
                <c:pt idx="18">
                  <c:v>367</c:v>
                </c:pt>
                <c:pt idx="19">
                  <c:v>291</c:v>
                </c:pt>
                <c:pt idx="20">
                  <c:v>179</c:v>
                </c:pt>
                <c:pt idx="21">
                  <c:v>400</c:v>
                </c:pt>
                <c:pt idx="22">
                  <c:v>416</c:v>
                </c:pt>
                <c:pt idx="23">
                  <c:v>314</c:v>
                </c:pt>
                <c:pt idx="24">
                  <c:v>305</c:v>
                </c:pt>
                <c:pt idx="25">
                  <c:v>324</c:v>
                </c:pt>
                <c:pt idx="26">
                  <c:v>220</c:v>
                </c:pt>
                <c:pt idx="27">
                  <c:v>413</c:v>
                </c:pt>
                <c:pt idx="28">
                  <c:v>307</c:v>
                </c:pt>
                <c:pt idx="29">
                  <c:v>422</c:v>
                </c:pt>
                <c:pt idx="30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F8-594C-9E51-F91AFDFBB3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F8-594C-9E51-F91AFDFB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35120"/>
        <c:axId val="262536800"/>
      </c:scatterChart>
      <c:valAx>
        <c:axId val="2625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36800"/>
        <c:crosses val="autoZero"/>
        <c:crossBetween val="midCat"/>
      </c:valAx>
      <c:valAx>
        <c:axId val="262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3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7745</c:v>
                </c:pt>
                <c:pt idx="1">
                  <c:v>3865</c:v>
                </c:pt>
                <c:pt idx="2">
                  <c:v>5114</c:v>
                </c:pt>
                <c:pt idx="3">
                  <c:v>1079</c:v>
                </c:pt>
                <c:pt idx="4">
                  <c:v>4516</c:v>
                </c:pt>
                <c:pt idx="5">
                  <c:v>2133</c:v>
                </c:pt>
                <c:pt idx="6">
                  <c:v>401</c:v>
                </c:pt>
                <c:pt idx="7">
                  <c:v>5774</c:v>
                </c:pt>
                <c:pt idx="8">
                  <c:v>4390</c:v>
                </c:pt>
                <c:pt idx="9">
                  <c:v>5223</c:v>
                </c:pt>
                <c:pt idx="10">
                  <c:v>3473</c:v>
                </c:pt>
                <c:pt idx="11">
                  <c:v>2715</c:v>
                </c:pt>
                <c:pt idx="12">
                  <c:v>1172</c:v>
                </c:pt>
                <c:pt idx="13">
                  <c:v>525</c:v>
                </c:pt>
                <c:pt idx="14">
                  <c:v>1378</c:v>
                </c:pt>
                <c:pt idx="15">
                  <c:v>6518</c:v>
                </c:pt>
                <c:pt idx="16">
                  <c:v>3603</c:v>
                </c:pt>
                <c:pt idx="17">
                  <c:v>4996</c:v>
                </c:pt>
                <c:pt idx="18">
                  <c:v>2619</c:v>
                </c:pt>
                <c:pt idx="19">
                  <c:v>1271</c:v>
                </c:pt>
                <c:pt idx="20">
                  <c:v>243</c:v>
                </c:pt>
                <c:pt idx="21">
                  <c:v>3721</c:v>
                </c:pt>
                <c:pt idx="22">
                  <c:v>3205</c:v>
                </c:pt>
                <c:pt idx="23">
                  <c:v>3497</c:v>
                </c:pt>
                <c:pt idx="24">
                  <c:v>4894</c:v>
                </c:pt>
                <c:pt idx="25">
                  <c:v>2482</c:v>
                </c:pt>
                <c:pt idx="26">
                  <c:v>1333</c:v>
                </c:pt>
                <c:pt idx="27">
                  <c:v>627</c:v>
                </c:pt>
                <c:pt idx="28">
                  <c:v>7228</c:v>
                </c:pt>
                <c:pt idx="29">
                  <c:v>5380</c:v>
                </c:pt>
                <c:pt idx="30">
                  <c:v>3308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8C8-DC42-BC5D-380170D7F75D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6541</c:v>
                </c:pt>
                <c:pt idx="1">
                  <c:v>3179</c:v>
                </c:pt>
                <c:pt idx="2">
                  <c:v>4277</c:v>
                </c:pt>
                <c:pt idx="3">
                  <c:v>808</c:v>
                </c:pt>
                <c:pt idx="4">
                  <c:v>3579</c:v>
                </c:pt>
                <c:pt idx="5">
                  <c:v>1301</c:v>
                </c:pt>
                <c:pt idx="6">
                  <c:v>81</c:v>
                </c:pt>
                <c:pt idx="7">
                  <c:v>4948</c:v>
                </c:pt>
                <c:pt idx="8">
                  <c:v>3625</c:v>
                </c:pt>
                <c:pt idx="9">
                  <c:v>4084</c:v>
                </c:pt>
                <c:pt idx="10">
                  <c:v>2998</c:v>
                </c:pt>
                <c:pt idx="11">
                  <c:v>2079</c:v>
                </c:pt>
                <c:pt idx="12">
                  <c:v>783</c:v>
                </c:pt>
                <c:pt idx="13">
                  <c:v>203</c:v>
                </c:pt>
                <c:pt idx="14">
                  <c:v>976</c:v>
                </c:pt>
                <c:pt idx="15">
                  <c:v>5544</c:v>
                </c:pt>
                <c:pt idx="16">
                  <c:v>2762</c:v>
                </c:pt>
                <c:pt idx="17">
                  <c:v>4083</c:v>
                </c:pt>
                <c:pt idx="18">
                  <c:v>1909</c:v>
                </c:pt>
                <c:pt idx="19">
                  <c:v>853</c:v>
                </c:pt>
                <c:pt idx="20">
                  <c:v>49</c:v>
                </c:pt>
                <c:pt idx="21">
                  <c:v>2891</c:v>
                </c:pt>
                <c:pt idx="22">
                  <c:v>2381</c:v>
                </c:pt>
                <c:pt idx="23">
                  <c:v>2352</c:v>
                </c:pt>
                <c:pt idx="24">
                  <c:v>3521</c:v>
                </c:pt>
                <c:pt idx="25">
                  <c:v>1927</c:v>
                </c:pt>
                <c:pt idx="26">
                  <c:v>997</c:v>
                </c:pt>
                <c:pt idx="27">
                  <c:v>192</c:v>
                </c:pt>
                <c:pt idx="28">
                  <c:v>6326</c:v>
                </c:pt>
                <c:pt idx="29">
                  <c:v>4381</c:v>
                </c:pt>
                <c:pt idx="30">
                  <c:v>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DC42-BC5D-380170D7F75D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959</c:v>
                </c:pt>
                <c:pt idx="1">
                  <c:v>410</c:v>
                </c:pt>
                <c:pt idx="2">
                  <c:v>564</c:v>
                </c:pt>
                <c:pt idx="3">
                  <c:v>118</c:v>
                </c:pt>
                <c:pt idx="4">
                  <c:v>591</c:v>
                </c:pt>
                <c:pt idx="5">
                  <c:v>575</c:v>
                </c:pt>
                <c:pt idx="6">
                  <c:v>63</c:v>
                </c:pt>
                <c:pt idx="7">
                  <c:v>553</c:v>
                </c:pt>
                <c:pt idx="8">
                  <c:v>326</c:v>
                </c:pt>
                <c:pt idx="9">
                  <c:v>620</c:v>
                </c:pt>
                <c:pt idx="10">
                  <c:v>304</c:v>
                </c:pt>
                <c:pt idx="11">
                  <c:v>254</c:v>
                </c:pt>
                <c:pt idx="12">
                  <c:v>115</c:v>
                </c:pt>
                <c:pt idx="13">
                  <c:v>28</c:v>
                </c:pt>
                <c:pt idx="14">
                  <c:v>100</c:v>
                </c:pt>
                <c:pt idx="15">
                  <c:v>648</c:v>
                </c:pt>
                <c:pt idx="16">
                  <c:v>464</c:v>
                </c:pt>
                <c:pt idx="17">
                  <c:v>555</c:v>
                </c:pt>
                <c:pt idx="18">
                  <c:v>343</c:v>
                </c:pt>
                <c:pt idx="19">
                  <c:v>127</c:v>
                </c:pt>
                <c:pt idx="20">
                  <c:v>15</c:v>
                </c:pt>
                <c:pt idx="21">
                  <c:v>430</c:v>
                </c:pt>
                <c:pt idx="22">
                  <c:v>408</c:v>
                </c:pt>
                <c:pt idx="23">
                  <c:v>831</c:v>
                </c:pt>
                <c:pt idx="24">
                  <c:v>1068</c:v>
                </c:pt>
                <c:pt idx="25">
                  <c:v>231</c:v>
                </c:pt>
                <c:pt idx="26">
                  <c:v>116</c:v>
                </c:pt>
                <c:pt idx="27">
                  <c:v>22</c:v>
                </c:pt>
                <c:pt idx="28">
                  <c:v>595</c:v>
                </c:pt>
                <c:pt idx="29">
                  <c:v>577</c:v>
                </c:pt>
                <c:pt idx="30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DC42-BC5D-380170D7F75D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8-DC42-BC5D-380170D7F75D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245</c:v>
                </c:pt>
                <c:pt idx="1">
                  <c:v>276</c:v>
                </c:pt>
                <c:pt idx="2">
                  <c:v>273</c:v>
                </c:pt>
                <c:pt idx="3">
                  <c:v>153</c:v>
                </c:pt>
                <c:pt idx="4">
                  <c:v>346</c:v>
                </c:pt>
                <c:pt idx="5">
                  <c:v>257</c:v>
                </c:pt>
                <c:pt idx="6">
                  <c:v>257</c:v>
                </c:pt>
                <c:pt idx="7">
                  <c:v>273</c:v>
                </c:pt>
                <c:pt idx="8">
                  <c:v>439</c:v>
                </c:pt>
                <c:pt idx="9">
                  <c:v>519</c:v>
                </c:pt>
                <c:pt idx="10">
                  <c:v>171</c:v>
                </c:pt>
                <c:pt idx="11">
                  <c:v>382</c:v>
                </c:pt>
                <c:pt idx="12">
                  <c:v>274</c:v>
                </c:pt>
                <c:pt idx="13">
                  <c:v>294</c:v>
                </c:pt>
                <c:pt idx="14">
                  <c:v>302</c:v>
                </c:pt>
                <c:pt idx="15">
                  <c:v>326</c:v>
                </c:pt>
                <c:pt idx="16">
                  <c:v>377</c:v>
                </c:pt>
                <c:pt idx="17">
                  <c:v>357</c:v>
                </c:pt>
                <c:pt idx="18">
                  <c:v>367</c:v>
                </c:pt>
                <c:pt idx="19">
                  <c:v>291</c:v>
                </c:pt>
                <c:pt idx="20">
                  <c:v>179</c:v>
                </c:pt>
                <c:pt idx="21">
                  <c:v>400</c:v>
                </c:pt>
                <c:pt idx="22">
                  <c:v>416</c:v>
                </c:pt>
                <c:pt idx="23">
                  <c:v>314</c:v>
                </c:pt>
                <c:pt idx="24">
                  <c:v>305</c:v>
                </c:pt>
                <c:pt idx="25">
                  <c:v>324</c:v>
                </c:pt>
                <c:pt idx="26">
                  <c:v>220</c:v>
                </c:pt>
                <c:pt idx="27">
                  <c:v>413</c:v>
                </c:pt>
                <c:pt idx="28">
                  <c:v>307</c:v>
                </c:pt>
                <c:pt idx="29">
                  <c:v>422</c:v>
                </c:pt>
                <c:pt idx="3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8-DC42-BC5D-380170D7F75D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8-DC42-BC5D-380170D7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353</xdr:row>
      <xdr:rowOff>128587</xdr:rowOff>
    </xdr:from>
    <xdr:to>
      <xdr:col>11</xdr:col>
      <xdr:colOff>866774</xdr:colOff>
      <xdr:row>379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260350</xdr:colOff>
      <xdr:row>1</xdr:row>
      <xdr:rowOff>25400</xdr:rowOff>
    </xdr:from>
    <xdr:to>
      <xdr:col>18</xdr:col>
      <xdr:colOff>704850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7B1B-867A-EA4C-8733-0AFB5373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33</xdr:row>
      <xdr:rowOff>177800</xdr:rowOff>
    </xdr:from>
    <xdr:to>
      <xdr:col>13</xdr:col>
      <xdr:colOff>431164</xdr:colOff>
      <xdr:row>60</xdr:row>
      <xdr:rowOff>60644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A42AC-CAA9-144B-AF24-84CC2A0F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53" totalsRowCount="1" headerRowDxfId="95" dataDxfId="94" totalsRowDxfId="93">
  <autoFilter ref="B16:M352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2" totalsRowDxfId="11"/>
    <tableColumn id="2" xr3:uid="{00000000-0010-0000-0000-000002000000}" name="Total" totalsRowFunction="custom" totalsRowDxfId="10">
      <totalsRowFormula>SUM(C346:C352)</totalsRowFormula>
    </tableColumn>
    <tableColumn id="3" xr3:uid="{00000000-0010-0000-0000-000003000000}" name="Transactions _x000a_Complete" totalsRowFunction="custom" totalsRowDxfId="9">
      <totalsRowFormula>SUM(D346:D352)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AVERAGE(E346:E352)</totalsRowFormula>
    </tableColumn>
    <tableColumn id="5" xr3:uid="{00000000-0010-0000-0000-000005000000}" name="Transactions _x000a_Failed" totalsRowFunction="custom" totalsRowDxfId="7">
      <totalsRowFormula>SUM(F346:F352)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AVERAGE(G346:G352)</totalsRowFormula>
    </tableColumn>
    <tableColumn id="7" xr3:uid="{00000000-0010-0000-0000-000007000000}" name="Transactions _x000a_In_Prog" totalsRowFunction="custom" totalsRowDxfId="5">
      <totalsRowFormula>SUM(H346:H352)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AVERAGE(I346:I352)</totalsRowFormula>
    </tableColumn>
    <tableColumn id="9" xr3:uid="{00000000-0010-0000-0000-000009000000}" name="Transactions _x000a_Timeout" totalsRowFunction="custom" totalsRowDxfId="3">
      <totalsRowFormula>SUM(J346:J352)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AVERAGE(K346:K352)</totalsRowFormula>
    </tableColumn>
    <tableColumn id="11" xr3:uid="{00000000-0010-0000-0000-00000B000000}" name="Transactions_x000a_Trans Fail" totalsRowFunction="custom" totalsRowDxfId="1">
      <totalsRowFormula>SUM(L346:L352)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AVERAGE(M346:M352)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2" dataDxfId="91" totalsRowDxfId="90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9" totalsRowDxfId="88"/>
    <tableColumn id="2" xr3:uid="{00000000-0010-0000-0100-000002000000}" name="Total" totalsRowFunction="custom" totalsRowDxfId="87">
      <totalsRowFormula>SUM(C42:C44)</totalsRowFormula>
    </tableColumn>
    <tableColumn id="3" xr3:uid="{00000000-0010-0000-0100-000003000000}" name="Transactions _x000a_Complete" totalsRowFunction="custom" totalsRowDxfId="86">
      <totalsRowFormula>SUM(D42:D44)</totalsRowFormula>
    </tableColumn>
    <tableColumn id="4" xr3:uid="{00000000-0010-0000-0100-000004000000}" name="%_x000a_Complete" totalsRowFunction="custom" totalsRowDxfId="85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4">
      <totalsRowFormula>SUM(F42:F44)</totalsRowFormula>
    </tableColumn>
    <tableColumn id="6" xr3:uid="{00000000-0010-0000-0100-000006000000}" name="% _x000a_Failed" totalsRowFunction="custom" totalsRowDxfId="83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2">
      <totalsRowFormula>SUM(H42:H44)</totalsRowFormula>
    </tableColumn>
    <tableColumn id="8" xr3:uid="{00000000-0010-0000-0100-000008000000}" name="%_x000a_In_Prog" totalsRowFunction="custom" totalsRowDxfId="81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80">
      <totalsRowFormula>SUM(J42:J44)</totalsRowFormula>
    </tableColumn>
    <tableColumn id="10" xr3:uid="{00000000-0010-0000-0100-00000A000000}" name="%_x000a_Timeout" totalsRowFunction="custom" totalsRowDxfId="79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8">
      <totalsRowFormula>SUM(L42:L44)</totalsRowFormula>
    </tableColumn>
    <tableColumn id="12" xr3:uid="{00000000-0010-0000-0100-00000C000000}" name="% _x000a_Trans Fail" totalsRowFunction="custom" totalsRowDxfId="77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6" dataDxfId="75" totalsRowDxfId="74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3" totalsRowDxfId="72"/>
    <tableColumn id="2" xr3:uid="{00000000-0010-0000-0200-000002000000}" name="Total" totalsRowFunction="custom" totalsRowDxfId="71">
      <totalsRowFormula>SUM(C42:C48)</totalsRowFormula>
    </tableColumn>
    <tableColumn id="3" xr3:uid="{00000000-0010-0000-0200-000003000000}" name="Transactions _x000a_Complete" totalsRowFunction="custom" totalsRowDxfId="70">
      <totalsRowFormula>SUM(D42:D48)</totalsRowFormula>
    </tableColumn>
    <tableColumn id="4" xr3:uid="{00000000-0010-0000-0200-000004000000}" name="%_x000a_Complete" totalsRowFunction="custom" totalsRowDxfId="69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8">
      <totalsRowFormula>SUM(F42:F48)</totalsRowFormula>
    </tableColumn>
    <tableColumn id="6" xr3:uid="{00000000-0010-0000-0200-000006000000}" name="% _x000a_Failed" totalsRowFunction="custom" totalsRowDxfId="67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6">
      <totalsRowFormula>SUM(H42:H48)</totalsRowFormula>
    </tableColumn>
    <tableColumn id="8" xr3:uid="{00000000-0010-0000-0200-000008000000}" name="%_x000a_In_Prog" totalsRowFunction="custom" totalsRowDxfId="65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4">
      <totalsRowFormula>SUM(J42:J48)</totalsRowFormula>
    </tableColumn>
    <tableColumn id="10" xr3:uid="{00000000-0010-0000-0200-00000A000000}" name="%_x000a_Timeout" totalsRowFunction="custom" totalsRowDxfId="63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2">
      <totalsRowFormula>SUM(L42:L48)</totalsRowFormula>
    </tableColumn>
    <tableColumn id="12" xr3:uid="{00000000-0010-0000-0200-00000C000000}" name="% _x000a_Trans Fail" totalsRowFunction="custom" totalsRowDxfId="61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60" dataDxfId="59" totalsRowDxfId="5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7" totalsRowDxfId="56"/>
    <tableColumn id="2" xr3:uid="{00000000-0010-0000-0300-000002000000}" name="Total" totalsRowFunction="custom" totalsRowDxfId="55">
      <totalsRowFormula>SUM(C17:C46)</totalsRowFormula>
    </tableColumn>
    <tableColumn id="3" xr3:uid="{00000000-0010-0000-0300-000003000000}" name="Transactions _x000a_Complete" totalsRowFunction="custom" totalsRowDxfId="54">
      <totalsRowFormula>SUM(D17:D46)</totalsRowFormula>
    </tableColumn>
    <tableColumn id="4" xr3:uid="{00000000-0010-0000-0300-000004000000}" name="%_x000a_Complete" totalsRowFunction="custom" totalsRowDxfId="53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2">
      <totalsRowFormula>SUM(F17:F46)</totalsRowFormula>
    </tableColumn>
    <tableColumn id="6" xr3:uid="{00000000-0010-0000-0300-000006000000}" name="% _x000a_Failed" totalsRowFunction="custom" totalsRowDxfId="51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50">
      <totalsRowFormula>SUM(H17:H46)</totalsRowFormula>
    </tableColumn>
    <tableColumn id="8" xr3:uid="{00000000-0010-0000-0300-000008000000}" name="%_x000a_In_Prog" totalsRowFunction="custom" totalsRowDxfId="49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8">
      <totalsRowFormula>SUM(J17:J46)</totalsRowFormula>
    </tableColumn>
    <tableColumn id="10" xr3:uid="{00000000-0010-0000-0300-00000A000000}" name="%_x000a_Timeout" totalsRowFunction="custom" totalsRowDxfId="47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6">
      <totalsRowFormula>SUM(L17:L46)</totalsRowFormula>
    </tableColumn>
    <tableColumn id="12" xr3:uid="{00000000-0010-0000-0300-00000C000000}" name="% _x000a_Trans Fail" totalsRowFunction="custom" totalsRowDxfId="45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4" dataDxfId="43" totalsRowDxfId="4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1" totalsRowDxfId="40"/>
    <tableColumn id="2" xr3:uid="{00000000-0010-0000-0400-000002000000}" name="Total" totalsRowFunction="custom" totalsRowDxfId="39">
      <totalsRowFormula>SUM(C17:C47)</totalsRowFormula>
    </tableColumn>
    <tableColumn id="3" xr3:uid="{00000000-0010-0000-0400-000003000000}" name="Transactions _x000a_Complete" totalsRowFunction="custom" totalsRowDxfId="38">
      <totalsRowFormula>SUM(D17:D47)</totalsRowFormula>
    </tableColumn>
    <tableColumn id="4" xr3:uid="{00000000-0010-0000-0400-000004000000}" name="%_x000a_Complete" totalsRowFunction="custom" totalsRowDxfId="37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6">
      <totalsRowFormula>SUM(F17:F47)</totalsRowFormula>
    </tableColumn>
    <tableColumn id="6" xr3:uid="{00000000-0010-0000-0400-000006000000}" name="% _x000a_Failed" totalsRowFunction="custom" totalsRowDxfId="35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4">
      <totalsRowFormula>SUM(H17:H47)</totalsRowFormula>
    </tableColumn>
    <tableColumn id="8" xr3:uid="{00000000-0010-0000-0400-000008000000}" name="%_x000a_In_Prog" totalsRowFunction="custom" totalsRowDxfId="33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2">
      <totalsRowFormula>SUM(J17:J47)</totalsRowFormula>
    </tableColumn>
    <tableColumn id="10" xr3:uid="{00000000-0010-0000-0400-00000A000000}" name="%_x000a_Timeout" totalsRowFunction="custom" totalsRowDxfId="31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30">
      <totalsRowFormula>SUM(L17:L47)</totalsRowFormula>
    </tableColumn>
    <tableColumn id="12" xr3:uid="{00000000-0010-0000-0400-00000C000000}" name="% _x000a_Trans Fail" totalsRowFunction="custom" totalsRowDxfId="29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8" dataDxfId="27" totalsRowDxfId="2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5" totalsRowDxfId="24"/>
    <tableColumn id="2" xr3:uid="{00000000-0010-0000-0500-000002000000}" name="Total" totalsRowFunction="custom" totalsRowDxfId="23">
      <totalsRowFormula>SUM(C17:C46)</totalsRowFormula>
    </tableColumn>
    <tableColumn id="3" xr3:uid="{00000000-0010-0000-0500-000003000000}" name="Transactions _x000a_Complete" totalsRowFunction="custom" totalsRowDxfId="22">
      <totalsRowFormula>SUM(D17:D46)</totalsRowFormula>
    </tableColumn>
    <tableColumn id="4" xr3:uid="{00000000-0010-0000-0500-000004000000}" name="%_x000a_Complete" totalsRowFunction="custom" totalsRowDxfId="21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20">
      <totalsRowFormula>SUM(F17:F46)</totalsRowFormula>
    </tableColumn>
    <tableColumn id="6" xr3:uid="{00000000-0010-0000-0500-000006000000}" name="% _x000a_Failed" totalsRowFunction="custom" totalsRowDxfId="19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8">
      <totalsRowFormula>SUM(H17:H46)</totalsRowFormula>
    </tableColumn>
    <tableColumn id="8" xr3:uid="{00000000-0010-0000-0500-000008000000}" name="%_x000a_In_Prog" totalsRowFunction="custom" totalsRowDxfId="17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6">
      <totalsRowFormula>SUM(J17:J46)</totalsRowFormula>
    </tableColumn>
    <tableColumn id="10" xr3:uid="{00000000-0010-0000-0500-00000A000000}" name="%_x000a_Timeout" totalsRowFunction="custom" totalsRowDxfId="15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4">
      <totalsRowFormula>SUM(L17:L46)</totalsRowFormula>
    </tableColumn>
    <tableColumn id="12" xr3:uid="{00000000-0010-0000-0500-00000C000000}" name="% _x000a_Trans Fail" totalsRowFunction="custom" totalsRowDxfId="13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430"/>
  <sheetViews>
    <sheetView tabSelected="1" zoomScale="98" zoomScaleNormal="100" workbookViewId="0">
      <selection activeCell="N347" sqref="N347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>
      <c r="B1" s="2" t="s">
        <v>0</v>
      </c>
      <c r="C1" s="3"/>
      <c r="D1" s="4"/>
    </row>
    <row r="2" spans="2:13" ht="16.5" customHeight="1">
      <c r="B2" s="5" t="s">
        <v>1</v>
      </c>
      <c r="C2" s="126" t="s">
        <v>2</v>
      </c>
      <c r="D2" s="126"/>
    </row>
    <row r="3" spans="2:13">
      <c r="B3" s="5"/>
      <c r="C3" s="6"/>
      <c r="D3" s="4"/>
    </row>
    <row r="4" spans="2:13">
      <c r="B4" s="7" t="s">
        <v>3</v>
      </c>
      <c r="C4" s="8">
        <v>43101</v>
      </c>
      <c r="D4" s="4"/>
    </row>
    <row r="5" spans="2:13">
      <c r="B5" s="9" t="s">
        <v>4</v>
      </c>
      <c r="C5" s="10"/>
      <c r="D5" s="4"/>
    </row>
    <row r="6" spans="2:13">
      <c r="B6" s="9" t="s">
        <v>5</v>
      </c>
      <c r="C6" s="11">
        <f>SUM(Tabla1820[Total])</f>
        <v>1223063.08</v>
      </c>
      <c r="D6" s="4"/>
    </row>
    <row r="7" spans="2:13">
      <c r="B7" s="9" t="s">
        <v>6</v>
      </c>
      <c r="C7" s="11">
        <f>D15</f>
        <v>1017364</v>
      </c>
      <c r="D7" s="12">
        <f>C7/C6</f>
        <v>0.83181645872263588</v>
      </c>
    </row>
    <row r="8" spans="2:13">
      <c r="B8" s="9" t="s">
        <v>7</v>
      </c>
      <c r="C8" s="11">
        <f>F15</f>
        <v>151082</v>
      </c>
      <c r="D8" s="12">
        <f>C8/C6</f>
        <v>0.12352756163647749</v>
      </c>
    </row>
    <row r="9" spans="2:13">
      <c r="B9" s="9" t="s">
        <v>8</v>
      </c>
      <c r="C9" s="11">
        <f>H15</f>
        <v>12</v>
      </c>
      <c r="D9" s="12">
        <f>C9/C6</f>
        <v>9.8114318028469963E-6</v>
      </c>
    </row>
    <row r="10" spans="2:13">
      <c r="B10" s="9" t="s">
        <v>9</v>
      </c>
      <c r="C10" s="11">
        <f>J15</f>
        <v>54579</v>
      </c>
      <c r="D10" s="12">
        <f>C10/C6</f>
        <v>4.4624844697298847E-2</v>
      </c>
    </row>
    <row r="11" spans="2:13">
      <c r="B11" s="9" t="s">
        <v>10</v>
      </c>
      <c r="C11" s="11">
        <f>L15</f>
        <v>0</v>
      </c>
      <c r="D11" s="12">
        <f>C11/C6</f>
        <v>0</v>
      </c>
    </row>
    <row r="12" spans="2:13">
      <c r="B12" s="9" t="s">
        <v>11</v>
      </c>
      <c r="C12" s="11">
        <f>SUM(C7:C11)</f>
        <v>1223037</v>
      </c>
      <c r="D12" s="4"/>
    </row>
    <row r="14" spans="2:1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>
      <c r="B15" s="13" t="s">
        <v>13</v>
      </c>
      <c r="C15" s="14">
        <f>SUM(Tabla1820[Total])</f>
        <v>1223063.08</v>
      </c>
      <c r="D15" s="14">
        <f>SUM(Tabla1820[Transactions 
Complete])</f>
        <v>1017364</v>
      </c>
      <c r="E15" s="15">
        <f>AVERAGE(Tabla1820[%
Complete])</f>
        <v>0.75644549273870232</v>
      </c>
      <c r="F15" s="14">
        <f>SUM(Tabla1820[Transactions 
Failed])</f>
        <v>151082</v>
      </c>
      <c r="G15" s="15">
        <f>AVERAGE(Tabla1820[% 
Failed])</f>
        <v>0.13504391322046924</v>
      </c>
      <c r="H15" s="14">
        <f>SUM(Tabla1820[Transactions 
In_Prog])</f>
        <v>12</v>
      </c>
      <c r="I15" s="15">
        <f>AVERAGE(Tabla1820[%
In_Prog])</f>
        <v>1.3643552316938227E-5</v>
      </c>
      <c r="J15" s="14">
        <f>SUM(Tabla1820[Transactions 
Timeout])</f>
        <v>54579</v>
      </c>
      <c r="K15" s="15">
        <f>AVERAGE(Tabla1820[%
Timeout])</f>
        <v>8.4645024344467468E-2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A923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hidden="1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hidden="1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hidden="1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hidden="1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hidden="1">
      <c r="B301" s="111">
        <v>43385</v>
      </c>
      <c r="C301" s="110">
        <v>2715</v>
      </c>
      <c r="D301" s="87">
        <v>2079</v>
      </c>
      <c r="E301" s="24">
        <f>Tabla1820[Transactions 
Complete]/Tabla1820[Total]</f>
        <v>0.76574585635359116</v>
      </c>
      <c r="F301" s="87">
        <v>254</v>
      </c>
      <c r="G301" s="24">
        <f>Tabla1820[Transactions 
Failed]/Tabla1820[Total]</f>
        <v>9.3554327808471449E-2</v>
      </c>
      <c r="H301" s="39">
        <v>0</v>
      </c>
      <c r="I301" s="24">
        <f>Tabla1820[Transactions 
In_Prog]/Tabla1820[Total]</f>
        <v>0</v>
      </c>
      <c r="J301" s="87">
        <v>382</v>
      </c>
      <c r="K301" s="24">
        <f>Tabla1820[Transactions 
Timeout]/Tabla1820[Total]</f>
        <v>0.14069981583793739</v>
      </c>
      <c r="L301" s="39">
        <v>0</v>
      </c>
      <c r="M301" s="24">
        <f>Tabla1820[Transactions
Trans Fail]/Tabla1820[Total]</f>
        <v>0</v>
      </c>
    </row>
    <row r="302" spans="2:13" s="33" customFormat="1" hidden="1">
      <c r="B302" s="111">
        <v>43386</v>
      </c>
      <c r="C302" s="110">
        <v>1172</v>
      </c>
      <c r="D302" s="87">
        <v>783</v>
      </c>
      <c r="E302" s="24">
        <f>Tabla1820[Transactions 
Complete]/Tabla1820[Total]</f>
        <v>0.66808873720136519</v>
      </c>
      <c r="F302" s="87">
        <v>115</v>
      </c>
      <c r="G302" s="24">
        <f>Tabla1820[Transactions 
Failed]/Tabla1820[Total]</f>
        <v>9.8122866894197955E-2</v>
      </c>
      <c r="H302" s="39">
        <v>0</v>
      </c>
      <c r="I302" s="24">
        <f>Tabla1820[Transactions 
In_Prog]/Tabla1820[Total]</f>
        <v>0</v>
      </c>
      <c r="J302" s="87">
        <v>274</v>
      </c>
      <c r="K302" s="24">
        <f>Tabla1820[Transactions 
Timeout]/Tabla1820[Total]</f>
        <v>0.23378839590443687</v>
      </c>
      <c r="L302" s="39">
        <v>0</v>
      </c>
      <c r="M302" s="24">
        <f>Tabla1820[Transactions
Trans Fail]/Tabla1820[Total]</f>
        <v>0</v>
      </c>
    </row>
    <row r="303" spans="2:13" s="33" customFormat="1" hidden="1">
      <c r="B303" s="111">
        <v>43387</v>
      </c>
      <c r="C303" s="110">
        <v>525</v>
      </c>
      <c r="D303" s="87">
        <v>203</v>
      </c>
      <c r="E303" s="24">
        <f>Tabla1820[Transactions 
Complete]/Tabla1820[Total]</f>
        <v>0.38666666666666666</v>
      </c>
      <c r="F303" s="87">
        <v>28</v>
      </c>
      <c r="G303" s="24">
        <f>Tabla1820[Transactions 
Failed]/Tabla1820[Total]</f>
        <v>5.3333333333333337E-2</v>
      </c>
      <c r="H303" s="39">
        <v>0</v>
      </c>
      <c r="I303" s="24">
        <f>Tabla1820[Transactions 
In_Prog]/Tabla1820[Total]</f>
        <v>0</v>
      </c>
      <c r="J303" s="87">
        <v>294</v>
      </c>
      <c r="K303" s="24">
        <f>Tabla1820[Transactions 
Timeout]/Tabla1820[Total]</f>
        <v>0.56000000000000005</v>
      </c>
      <c r="L303" s="39">
        <v>0</v>
      </c>
      <c r="M303" s="24">
        <f>Tabla1820[Transactions
Trans Fail]/Tabla1820[Total]</f>
        <v>0</v>
      </c>
    </row>
    <row r="304" spans="2:13" s="33" customFormat="1" hidden="1">
      <c r="B304" s="111">
        <v>43388</v>
      </c>
      <c r="C304" s="110">
        <v>1378</v>
      </c>
      <c r="D304" s="87">
        <v>976</v>
      </c>
      <c r="E304" s="24">
        <f>Tabla1820[Transactions 
Complete]/Tabla1820[Total]</f>
        <v>0.70827285921625549</v>
      </c>
      <c r="F304" s="87">
        <v>100</v>
      </c>
      <c r="G304" s="24">
        <f>Tabla1820[Transactions 
Failed]/Tabla1820[Total]</f>
        <v>7.2568940493468792E-2</v>
      </c>
      <c r="H304" s="39">
        <v>0</v>
      </c>
      <c r="I304" s="24">
        <f>Tabla1820[Transactions 
In_Prog]/Tabla1820[Total]</f>
        <v>0</v>
      </c>
      <c r="J304" s="87">
        <v>302</v>
      </c>
      <c r="K304" s="24">
        <f>Tabla1820[Transactions 
Timeout]/Tabla1820[Total]</f>
        <v>0.21915820029027577</v>
      </c>
      <c r="L304" s="39">
        <v>0</v>
      </c>
      <c r="M304" s="24">
        <f>Tabla1820[Transactions
Trans Fail]/Tabla1820[Total]</f>
        <v>0</v>
      </c>
    </row>
    <row r="305" spans="2:13" s="33" customFormat="1" hidden="1">
      <c r="B305" s="111">
        <v>43389</v>
      </c>
      <c r="C305" s="110">
        <v>6518</v>
      </c>
      <c r="D305" s="87">
        <v>5544</v>
      </c>
      <c r="E305" s="24">
        <f>Tabla1820[Transactions 
Complete]/Tabla1820[Total]</f>
        <v>0.85056765879104024</v>
      </c>
      <c r="F305" s="87">
        <v>648</v>
      </c>
      <c r="G305" s="24">
        <f>Tabla1820[Transactions 
Failed]/Tabla1820[Total]</f>
        <v>9.9416999079472226E-2</v>
      </c>
      <c r="H305" s="39">
        <v>0</v>
      </c>
      <c r="I305" s="24">
        <f>Tabla1820[Transactions 
In_Prog]/Tabla1820[Total]</f>
        <v>0</v>
      </c>
      <c r="J305" s="87">
        <v>326</v>
      </c>
      <c r="K305" s="24">
        <f>Tabla1820[Transactions 
Timeout]/Tabla1820[Total]</f>
        <v>5.0015342129487571E-2</v>
      </c>
      <c r="L305" s="39">
        <v>0</v>
      </c>
      <c r="M305" s="24">
        <f>Tabla1820[Transactions
Trans Fail]/Tabla1820[Total]</f>
        <v>0</v>
      </c>
    </row>
    <row r="306" spans="2:13" s="33" customFormat="1" hidden="1">
      <c r="B306" s="111">
        <v>43390</v>
      </c>
      <c r="C306" s="110">
        <v>3603</v>
      </c>
      <c r="D306" s="115">
        <v>2762</v>
      </c>
      <c r="E306" s="24">
        <f>Tabla1820[Transactions 
Complete]/Tabla1820[Total]</f>
        <v>0.76658340271995562</v>
      </c>
      <c r="F306" s="87">
        <v>464</v>
      </c>
      <c r="G306" s="24">
        <f>Tabla1820[Transactions 
Failed]/Tabla1820[Total]</f>
        <v>0.12878157091312795</v>
      </c>
      <c r="H306" s="39">
        <v>0</v>
      </c>
      <c r="I306" s="24">
        <f>Tabla1820[Transactions 
In_Prog]/Tabla1820[Total]</f>
        <v>0</v>
      </c>
      <c r="J306" s="87">
        <v>377</v>
      </c>
      <c r="K306" s="24">
        <f>Tabla1820[Transactions 
Timeout]/Tabla1820[Total]</f>
        <v>0.10463502636691646</v>
      </c>
      <c r="L306" s="39">
        <v>0</v>
      </c>
      <c r="M306" s="24">
        <f>Tabla1820[Transactions
Trans Fail]/Tabla1820[Total]</f>
        <v>0</v>
      </c>
    </row>
    <row r="307" spans="2:13" s="33" customFormat="1" hidden="1">
      <c r="B307" s="111">
        <v>43391</v>
      </c>
      <c r="C307" s="110">
        <v>4996</v>
      </c>
      <c r="D307" s="87">
        <v>4083</v>
      </c>
      <c r="E307" s="24">
        <f>Tabla1820[Transactions 
Complete]/Tabla1820[Total]</f>
        <v>0.817253803042434</v>
      </c>
      <c r="F307" s="87">
        <v>555</v>
      </c>
      <c r="G307" s="24">
        <f>Tabla1820[Transactions 
Failed]/Tabla1820[Total]</f>
        <v>0.1110888710968775</v>
      </c>
      <c r="H307" s="39">
        <v>0</v>
      </c>
      <c r="I307" s="24">
        <f>Tabla1820[Transactions 
In_Prog]/Tabla1820[Total]</f>
        <v>0</v>
      </c>
      <c r="J307" s="87">
        <v>357</v>
      </c>
      <c r="K307" s="24">
        <f>Tabla1820[Transactions 
Timeout]/Tabla1820[Total]</f>
        <v>7.1457165732586064E-2</v>
      </c>
      <c r="L307" s="39">
        <v>0</v>
      </c>
      <c r="M307" s="24">
        <f>Tabla1820[Transactions
Trans Fail]/Tabla1820[Total]</f>
        <v>0</v>
      </c>
    </row>
    <row r="308" spans="2:13" s="33" customFormat="1" hidden="1">
      <c r="B308" s="111">
        <v>43392</v>
      </c>
      <c r="C308" s="110">
        <v>2619</v>
      </c>
      <c r="D308" s="87">
        <v>1909</v>
      </c>
      <c r="E308" s="24">
        <f>Tabla1820[Transactions 
Complete]/Tabla1820[Total]</f>
        <v>0.72890416189385265</v>
      </c>
      <c r="F308" s="87">
        <v>343</v>
      </c>
      <c r="G308" s="24">
        <f>Tabla1820[Transactions 
Failed]/Tabla1820[Total]</f>
        <v>0.13096601756395571</v>
      </c>
      <c r="H308" s="39">
        <v>0</v>
      </c>
      <c r="I308" s="24">
        <f>Tabla1820[Transactions 
In_Prog]/Tabla1820[Total]</f>
        <v>0</v>
      </c>
      <c r="J308" s="87">
        <v>367</v>
      </c>
      <c r="K308" s="24">
        <f>Tabla1820[Transactions 
Timeout]/Tabla1820[Total]</f>
        <v>0.14012982054219167</v>
      </c>
      <c r="L308" s="39">
        <v>0</v>
      </c>
      <c r="M308" s="24">
        <f>Tabla1820[Transactions
Trans Fail]/Tabla1820[Total]</f>
        <v>0</v>
      </c>
    </row>
    <row r="309" spans="2:13" s="33" customFormat="1" hidden="1">
      <c r="B309" s="111">
        <v>43393</v>
      </c>
      <c r="C309" s="110">
        <v>1271</v>
      </c>
      <c r="D309" s="87">
        <v>853</v>
      </c>
      <c r="E309" s="24">
        <f>Tabla1820[Transactions 
Complete]/Tabla1820[Total]</f>
        <v>0.67112509834775769</v>
      </c>
      <c r="F309" s="87">
        <v>127</v>
      </c>
      <c r="G309" s="24">
        <f>Tabla1820[Transactions 
Failed]/Tabla1820[Total]</f>
        <v>9.9921321793863094E-2</v>
      </c>
      <c r="H309" s="39">
        <v>0</v>
      </c>
      <c r="I309" s="24">
        <f>Tabla1820[Transactions 
In_Prog]/Tabla1820[Total]</f>
        <v>0</v>
      </c>
      <c r="J309" s="87">
        <v>291</v>
      </c>
      <c r="K309" s="24">
        <f>Tabla1820[Transactions 
Timeout]/Tabla1820[Total]</f>
        <v>0.22895357985837922</v>
      </c>
      <c r="L309" s="87">
        <f>C927</f>
        <v>0</v>
      </c>
      <c r="M309" s="24">
        <f>Tabla1820[Transactions
Trans Fail]/Tabla1820[Total]</f>
        <v>0</v>
      </c>
    </row>
    <row r="310" spans="2:13" s="33" customFormat="1" hidden="1">
      <c r="B310" s="111">
        <v>43394</v>
      </c>
      <c r="C310" s="110">
        <v>243</v>
      </c>
      <c r="D310" s="87">
        <v>49</v>
      </c>
      <c r="E310" s="24">
        <f>Tabla1820[Transactions 
Complete]/Tabla1820[Total]</f>
        <v>0.20164609053497942</v>
      </c>
      <c r="F310" s="115">
        <v>15</v>
      </c>
      <c r="G310" s="24">
        <f>Tabla1820[Transactions 
Failed]/Tabla1820[Total]</f>
        <v>6.1728395061728392E-2</v>
      </c>
      <c r="H310" s="39">
        <v>0</v>
      </c>
      <c r="I310" s="24">
        <f>Tabla1820[Transactions 
In_Prog]/Tabla1820[Total]</f>
        <v>0</v>
      </c>
      <c r="J310" s="87">
        <v>179</v>
      </c>
      <c r="K310" s="24">
        <f>Tabla1820[Transactions 
Timeout]/Tabla1820[Total]</f>
        <v>0.73662551440329216</v>
      </c>
      <c r="L310" s="39">
        <v>0</v>
      </c>
      <c r="M310" s="24">
        <f>Tabla1820[Transactions
Trans Fail]/Tabla1820[Total]</f>
        <v>0</v>
      </c>
    </row>
    <row r="311" spans="2:13" s="33" customFormat="1" hidden="1">
      <c r="B311" s="111">
        <v>43395</v>
      </c>
      <c r="C311" s="110">
        <v>3721</v>
      </c>
      <c r="D311" s="87">
        <v>2891</v>
      </c>
      <c r="E311" s="24">
        <f>Tabla1820[Transactions 
Complete]/Tabla1820[Total]</f>
        <v>0.77694168234345606</v>
      </c>
      <c r="F311" s="115">
        <v>430</v>
      </c>
      <c r="G311" s="24">
        <f>Tabla1820[Transactions 
Failed]/Tabla1820[Total]</f>
        <v>0.11556033324375167</v>
      </c>
      <c r="H311" s="39">
        <v>0</v>
      </c>
      <c r="I311" s="24">
        <f>Tabla1820[Transactions 
In_Prog]/Tabla1820[Total]</f>
        <v>0</v>
      </c>
      <c r="J311" s="87">
        <v>400</v>
      </c>
      <c r="K311" s="24">
        <f>Tabla1820[Transactions 
Timeout]/Tabla1820[Total]</f>
        <v>0.10749798441279226</v>
      </c>
      <c r="L311" s="39">
        <v>0</v>
      </c>
      <c r="M311" s="24">
        <f>Tabla1820[Transactions
Trans Fail]/Tabla1820[Total]</f>
        <v>0</v>
      </c>
    </row>
    <row r="312" spans="2:13" s="33" customFormat="1" hidden="1">
      <c r="B312" s="111">
        <v>43396</v>
      </c>
      <c r="C312" s="110">
        <v>3205</v>
      </c>
      <c r="D312" s="87">
        <v>2381</v>
      </c>
      <c r="E312" s="24">
        <f>Tabla1820[Transactions 
Complete]/Tabla1820[Total]</f>
        <v>0.74290171606864275</v>
      </c>
      <c r="F312" s="115">
        <v>408</v>
      </c>
      <c r="G312" s="24">
        <f>Tabla1820[Transactions 
Failed]/Tabla1820[Total]</f>
        <v>0.12730109204368176</v>
      </c>
      <c r="H312" s="39">
        <v>0</v>
      </c>
      <c r="I312" s="24">
        <f>Tabla1820[Transactions 
In_Prog]/Tabla1820[Total]</f>
        <v>0</v>
      </c>
      <c r="J312" s="87">
        <v>416</v>
      </c>
      <c r="K312" s="24">
        <f>Tabla1820[Transactions 
Timeout]/Tabla1820[Total]</f>
        <v>0.12979719188767549</v>
      </c>
      <c r="L312" s="39">
        <v>0</v>
      </c>
      <c r="M312" s="24">
        <f>Tabla1820[Transactions
Trans Fail]/Tabla1820[Total]</f>
        <v>0</v>
      </c>
    </row>
    <row r="313" spans="2:13" s="33" customFormat="1" hidden="1">
      <c r="B313" s="111">
        <v>43397</v>
      </c>
      <c r="C313" s="110">
        <v>3497</v>
      </c>
      <c r="D313" s="87">
        <v>2352</v>
      </c>
      <c r="E313" s="24">
        <f>Tabla1820[Transactions 
Complete]/Tabla1820[Total]</f>
        <v>0.67257649413783238</v>
      </c>
      <c r="F313" s="115">
        <v>831</v>
      </c>
      <c r="G313" s="24">
        <f>Tabla1820[Transactions 
Failed]/Tabla1820[Total]</f>
        <v>0.23763225621961681</v>
      </c>
      <c r="H313" s="39">
        <v>0</v>
      </c>
      <c r="I313" s="24">
        <f>Tabla1820[Transactions 
In_Prog]/Tabla1820[Total]</f>
        <v>0</v>
      </c>
      <c r="J313" s="87">
        <v>314</v>
      </c>
      <c r="K313" s="24">
        <f>Tabla1820[Transactions 
Timeout]/Tabla1820[Total]</f>
        <v>8.9791249642550752E-2</v>
      </c>
      <c r="L313" s="39">
        <v>0</v>
      </c>
      <c r="M313" s="24">
        <f>Tabla1820[Transactions
Trans Fail]/Tabla1820[Total]</f>
        <v>0</v>
      </c>
    </row>
    <row r="314" spans="2:13" s="33" customFormat="1" hidden="1">
      <c r="B314" s="111">
        <v>43398</v>
      </c>
      <c r="C314" s="110">
        <v>4894</v>
      </c>
      <c r="D314" s="87">
        <v>3521</v>
      </c>
      <c r="E314" s="24">
        <f>Tabla1820[Transactions 
Complete]/Tabla1820[Total]</f>
        <v>0.71945239068246836</v>
      </c>
      <c r="F314" s="115">
        <v>1068</v>
      </c>
      <c r="G314" s="24">
        <f>Tabla1820[Transactions 
Failed]/Tabla1820[Total]</f>
        <v>0.21822639967306906</v>
      </c>
      <c r="H314" s="39">
        <v>0</v>
      </c>
      <c r="I314" s="24">
        <f>Tabla1820[Transactions 
In_Prog]/Tabla1820[Total]</f>
        <v>0</v>
      </c>
      <c r="J314" s="87">
        <v>305</v>
      </c>
      <c r="K314" s="24">
        <f>Tabla1820[Transactions 
Timeout]/Tabla1820[Total]</f>
        <v>6.2321209644462611E-2</v>
      </c>
      <c r="L314" s="39">
        <v>0</v>
      </c>
      <c r="M314" s="24">
        <f>Tabla1820[Transactions
Trans Fail]/Tabla1820[Total]</f>
        <v>0</v>
      </c>
    </row>
    <row r="315" spans="2:13" s="33" customFormat="1" hidden="1">
      <c r="B315" s="111">
        <v>43399</v>
      </c>
      <c r="C315" s="110">
        <v>2482</v>
      </c>
      <c r="D315" s="87">
        <v>1927</v>
      </c>
      <c r="E315" s="24">
        <f>Tabla1820[Transactions 
Complete]/Tabla1820[Total]</f>
        <v>0.77639000805801772</v>
      </c>
      <c r="F315" s="115">
        <v>231</v>
      </c>
      <c r="G315" s="24">
        <f>Tabla1820[Transactions 
Failed]/Tabla1820[Total]</f>
        <v>9.3070104754230457E-2</v>
      </c>
      <c r="H315" s="39">
        <v>0</v>
      </c>
      <c r="I315" s="24">
        <f>Tabla1820[Transactions 
In_Prog]/Tabla1820[Total]</f>
        <v>0</v>
      </c>
      <c r="J315" s="87">
        <v>324</v>
      </c>
      <c r="K315" s="24">
        <f>Tabla1820[Transactions 
Timeout]/Tabla1820[Total]</f>
        <v>0.13053988718775181</v>
      </c>
      <c r="L315" s="39">
        <v>0</v>
      </c>
      <c r="M315" s="24">
        <f>Tabla1820[Transactions
Trans Fail]/Tabla1820[Total]</f>
        <v>0</v>
      </c>
    </row>
    <row r="316" spans="2:13" s="33" customFormat="1" hidden="1">
      <c r="B316" s="111">
        <v>43400</v>
      </c>
      <c r="C316" s="110">
        <v>1333</v>
      </c>
      <c r="D316" s="87">
        <v>997</v>
      </c>
      <c r="E316" s="24">
        <f>Tabla1820[Transactions 
Complete]/Tabla1820[Total]</f>
        <v>0.74793698424606148</v>
      </c>
      <c r="F316" s="115">
        <v>116</v>
      </c>
      <c r="G316" s="24">
        <f>Tabla1820[Transactions 
Failed]/Tabla1820[Total]</f>
        <v>8.7021755438859719E-2</v>
      </c>
      <c r="H316" s="39">
        <v>0</v>
      </c>
      <c r="I316" s="24">
        <f>Tabla1820[Transactions 
In_Prog]/Tabla1820[Total]</f>
        <v>0</v>
      </c>
      <c r="J316" s="87">
        <v>220</v>
      </c>
      <c r="K316" s="24">
        <f>Tabla1820[Transactions 
Timeout]/Tabla1820[Total]</f>
        <v>0.16504126031507876</v>
      </c>
      <c r="L316" s="39">
        <v>0</v>
      </c>
      <c r="M316" s="24">
        <f>Tabla1820[Transactions
Trans Fail]/Tabla1820[Total]</f>
        <v>0</v>
      </c>
    </row>
    <row r="317" spans="2:13" s="33" customFormat="1" hidden="1">
      <c r="B317" s="111">
        <v>43401</v>
      </c>
      <c r="C317" s="110">
        <v>627</v>
      </c>
      <c r="D317" s="87">
        <v>192</v>
      </c>
      <c r="E317" s="24">
        <f>Tabla1820[Transactions 
Complete]/Tabla1820[Total]</f>
        <v>0.30622009569377989</v>
      </c>
      <c r="F317" s="115">
        <v>22</v>
      </c>
      <c r="G317" s="24">
        <f>Tabla1820[Transactions 
Failed]/Tabla1820[Total]</f>
        <v>3.5087719298245612E-2</v>
      </c>
      <c r="H317" s="39">
        <v>0</v>
      </c>
      <c r="I317" s="24">
        <f>Tabla1820[Transactions 
In_Prog]/Tabla1820[Total]</f>
        <v>0</v>
      </c>
      <c r="J317" s="87">
        <v>413</v>
      </c>
      <c r="K317" s="24">
        <f>Tabla1820[Transactions 
Timeout]/Tabla1820[Total]</f>
        <v>0.65869218500797444</v>
      </c>
      <c r="L317" s="39">
        <v>0</v>
      </c>
      <c r="M317" s="24">
        <f>Tabla1820[Transactions
Trans Fail]/Tabla1820[Total]</f>
        <v>0</v>
      </c>
    </row>
    <row r="318" spans="2:13" s="33" customFormat="1" hidden="1">
      <c r="B318" s="111">
        <v>43402</v>
      </c>
      <c r="C318" s="110">
        <v>7228</v>
      </c>
      <c r="D318" s="87">
        <v>6326</v>
      </c>
      <c r="E318" s="24">
        <f>Tabla1820[Transactions 
Complete]/Tabla1820[Total]</f>
        <v>0.87520752628666298</v>
      </c>
      <c r="F318" s="115">
        <v>595</v>
      </c>
      <c r="G318" s="24">
        <f>Tabla1820[Transactions 
Failed]/Tabla1820[Total]</f>
        <v>8.2318760376314332E-2</v>
      </c>
      <c r="H318" s="39">
        <v>0</v>
      </c>
      <c r="I318" s="24">
        <f>Tabla1820[Transactions 
In_Prog]/Tabla1820[Total]</f>
        <v>0</v>
      </c>
      <c r="J318" s="87">
        <v>307</v>
      </c>
      <c r="K318" s="24">
        <f>Tabla1820[Transactions 
Timeout]/Tabla1820[Total]</f>
        <v>4.2473713337022691E-2</v>
      </c>
      <c r="L318" s="39">
        <v>0</v>
      </c>
      <c r="M318" s="24">
        <f>Tabla1820[Transactions
Trans Fail]/Tabla1820[Total]</f>
        <v>0</v>
      </c>
    </row>
    <row r="319" spans="2:13" s="33" customFormat="1" hidden="1">
      <c r="B319" s="37">
        <v>43403</v>
      </c>
      <c r="C319" s="110">
        <v>5380</v>
      </c>
      <c r="D319" s="87">
        <v>4381</v>
      </c>
      <c r="E319" s="24">
        <f>Tabla1820[Transactions 
Complete]/Tabla1820[Total]</f>
        <v>0.81431226765799258</v>
      </c>
      <c r="F319" s="115">
        <v>577</v>
      </c>
      <c r="G319" s="24">
        <f>Tabla1820[Transactions 
Failed]/Tabla1820[Total]</f>
        <v>0.10724907063197026</v>
      </c>
      <c r="H319" s="39">
        <v>0</v>
      </c>
      <c r="I319" s="24">
        <f>Tabla1820[Transactions 
In_Prog]/Tabla1820[Total]</f>
        <v>0</v>
      </c>
      <c r="J319" s="87">
        <v>422</v>
      </c>
      <c r="K319" s="24">
        <f>Tabla1820[Transactions 
Timeout]/Tabla1820[Total]</f>
        <v>7.8438661710037175E-2</v>
      </c>
      <c r="L319" s="39">
        <v>0</v>
      </c>
      <c r="M319" s="24">
        <f>Tabla1820[Transactions
Trans Fail]/Tabla1820[Total]</f>
        <v>0</v>
      </c>
    </row>
    <row r="320" spans="2:13" s="33" customFormat="1" hidden="1">
      <c r="B320" s="111">
        <v>43404</v>
      </c>
      <c r="C320" s="110">
        <v>3308</v>
      </c>
      <c r="D320" s="87">
        <v>2368</v>
      </c>
      <c r="E320" s="24">
        <f>Tabla1820[Transactions 
Complete]/Tabla1820[Total]</f>
        <v>0.7158403869407497</v>
      </c>
      <c r="F320" s="115">
        <v>434</v>
      </c>
      <c r="G320" s="24">
        <f>Tabla1820[Transactions 
Failed]/Tabla1820[Total]</f>
        <v>0.13119709794437726</v>
      </c>
      <c r="H320" s="39">
        <v>0</v>
      </c>
      <c r="I320" s="24">
        <f>Tabla1820[Transactions 
In_Prog]/Tabla1820[Total]</f>
        <v>0</v>
      </c>
      <c r="J320" s="87">
        <v>506</v>
      </c>
      <c r="K320" s="24">
        <f>Tabla1820[Transactions 
Timeout]/Tabla1820[Total]</f>
        <v>0.15296251511487305</v>
      </c>
      <c r="L320" s="39">
        <v>0</v>
      </c>
      <c r="M320" s="24">
        <f>Tabla1820[Transactions
Trans Fail]/Tabla1820[Total]</f>
        <v>0</v>
      </c>
    </row>
    <row r="321" spans="2:13" s="33" customFormat="1" hidden="1">
      <c r="B321" s="111">
        <v>43405</v>
      </c>
      <c r="C321" s="110">
        <v>4663</v>
      </c>
      <c r="D321" s="87">
        <v>3589</v>
      </c>
      <c r="E321" s="24">
        <f>Tabla1820[Transactions 
Complete]/Tabla1820[Total]</f>
        <v>0.76967617413682177</v>
      </c>
      <c r="F321" s="115">
        <v>620</v>
      </c>
      <c r="G321" s="24">
        <f>Tabla1820[Transactions 
Failed]/Tabla1820[Total]</f>
        <v>0.13296161269568946</v>
      </c>
      <c r="H321" s="39">
        <v>0</v>
      </c>
      <c r="I321" s="24">
        <f>Tabla1820[Transactions 
In_Prog]/Tabla1820[Total]</f>
        <v>0</v>
      </c>
      <c r="J321" s="87">
        <v>454</v>
      </c>
      <c r="K321" s="24">
        <f>Tabla1820[Transactions 
Timeout]/Tabla1820[Total]</f>
        <v>9.7362213167488734E-2</v>
      </c>
      <c r="L321" s="39">
        <v>0</v>
      </c>
      <c r="M321" s="24">
        <f>Tabla1820[Transactions
Trans Fail]/Tabla1820[Total]</f>
        <v>0</v>
      </c>
    </row>
    <row r="322" spans="2:13" s="33" customFormat="1" hidden="1">
      <c r="B322" s="111">
        <v>43406</v>
      </c>
      <c r="C322" s="110">
        <v>2223</v>
      </c>
      <c r="D322" s="87">
        <v>1621</v>
      </c>
      <c r="E322" s="24">
        <f>Tabla1820[Transactions 
Complete]/Tabla1820[Total]</f>
        <v>0.72919478182636077</v>
      </c>
      <c r="F322" s="115">
        <v>282</v>
      </c>
      <c r="G322" s="24">
        <f>Tabla1820[Transactions 
Failed]/Tabla1820[Total]</f>
        <v>0.12685560053981107</v>
      </c>
      <c r="H322" s="39">
        <v>0</v>
      </c>
      <c r="I322" s="24">
        <f>Tabla1820[Transactions 
In_Prog]/Tabla1820[Total]</f>
        <v>0</v>
      </c>
      <c r="J322" s="87">
        <v>320</v>
      </c>
      <c r="K322" s="24">
        <f>Tabla1820[Transactions 
Timeout]/Tabla1820[Total]</f>
        <v>0.14394961763382816</v>
      </c>
      <c r="L322" s="39">
        <v>0</v>
      </c>
      <c r="M322" s="24">
        <f>Tabla1820[Transactions
Trans Fail]/Tabla1820[Total]</f>
        <v>0</v>
      </c>
    </row>
    <row r="323" spans="2:13" s="33" customFormat="1" hidden="1">
      <c r="B323" s="111">
        <v>43407</v>
      </c>
      <c r="C323" s="110">
        <v>2076</v>
      </c>
      <c r="D323" s="87">
        <v>1582</v>
      </c>
      <c r="E323" s="24">
        <f>Tabla1820[Transactions 
Complete]/Tabla1820[Total]</f>
        <v>0.76204238921001932</v>
      </c>
      <c r="F323" s="115">
        <v>182</v>
      </c>
      <c r="G323" s="24">
        <f>Tabla1820[Transactions 
Failed]/Tabla1820[Total]</f>
        <v>8.7668593448940263E-2</v>
      </c>
      <c r="H323" s="39">
        <v>0</v>
      </c>
      <c r="I323" s="24">
        <f>Tabla1820[Transactions 
In_Prog]/Tabla1820[Total]</f>
        <v>0</v>
      </c>
      <c r="J323" s="87">
        <v>312</v>
      </c>
      <c r="K323" s="24">
        <f>Tabla1820[Transactions 
Timeout]/Tabla1820[Total]</f>
        <v>0.15028901734104047</v>
      </c>
      <c r="L323" s="39">
        <v>0</v>
      </c>
      <c r="M323" s="24">
        <f>Tabla1820[Transactions
Trans Fail]/Tabla1820[Total]</f>
        <v>0</v>
      </c>
    </row>
    <row r="324" spans="2:13" s="33" customFormat="1" hidden="1">
      <c r="B324" s="111">
        <v>43408</v>
      </c>
      <c r="C324" s="110">
        <v>619</v>
      </c>
      <c r="D324" s="87">
        <v>178</v>
      </c>
      <c r="E324" s="24">
        <f>Tabla1820[Transactions 
Complete]/Tabla1820[Total]</f>
        <v>0.28756058158319869</v>
      </c>
      <c r="F324" s="115">
        <v>27</v>
      </c>
      <c r="G324" s="24">
        <f>Tabla1820[Transactions 
Failed]/Tabla1820[Total]</f>
        <v>4.361873990306947E-2</v>
      </c>
      <c r="H324" s="39">
        <v>0</v>
      </c>
      <c r="I324" s="24">
        <f>Tabla1820[Transactions 
In_Prog]/Tabla1820[Total]</f>
        <v>0</v>
      </c>
      <c r="J324" s="87">
        <v>414</v>
      </c>
      <c r="K324" s="24">
        <f>Tabla1820[Transactions 
Timeout]/Tabla1820[Total]</f>
        <v>0.66882067851373184</v>
      </c>
      <c r="L324" s="39">
        <v>0</v>
      </c>
      <c r="M324" s="24">
        <f>Tabla1820[Transactions
Trans Fail]/Tabla1820[Total]</f>
        <v>0</v>
      </c>
    </row>
    <row r="325" spans="2:13" s="33" customFormat="1" hidden="1">
      <c r="B325" s="111">
        <v>43409</v>
      </c>
      <c r="C325" s="110">
        <v>4975</v>
      </c>
      <c r="D325" s="87">
        <v>4356</v>
      </c>
      <c r="E325" s="24">
        <f>Tabla1820[Transactions 
Complete]/Tabla1820[Total]</f>
        <v>0.87557788944723614</v>
      </c>
      <c r="F325" s="115">
        <v>433</v>
      </c>
      <c r="G325" s="24">
        <f>Tabla1820[Transactions 
Failed]/Tabla1820[Total]</f>
        <v>8.7035175879396978E-2</v>
      </c>
      <c r="H325" s="39">
        <v>0</v>
      </c>
      <c r="I325" s="24">
        <f>Tabla1820[Transactions 
In_Prog]/Tabla1820[Total]</f>
        <v>0</v>
      </c>
      <c r="J325" s="87">
        <v>186</v>
      </c>
      <c r="K325" s="24">
        <f>Tabla1820[Transactions 
Timeout]/Tabla1820[Total]</f>
        <v>3.7386934673366831E-2</v>
      </c>
      <c r="L325" s="39">
        <v>0</v>
      </c>
      <c r="M325" s="24">
        <f>Tabla1820[Transactions
Trans Fail]/Tabla1820[Total]</f>
        <v>0</v>
      </c>
    </row>
    <row r="326" spans="2:13" s="33" customFormat="1" hidden="1">
      <c r="B326" s="111">
        <v>43410</v>
      </c>
      <c r="C326" s="110">
        <v>4812</v>
      </c>
      <c r="D326" s="87">
        <v>4045</v>
      </c>
      <c r="E326" s="24">
        <f>Tabla1820[Transactions 
Complete]/Tabla1820[Total]</f>
        <v>0.84060681629260181</v>
      </c>
      <c r="F326" s="115">
        <v>315</v>
      </c>
      <c r="G326" s="24">
        <f>Tabla1820[Transactions 
Failed]/Tabla1820[Total]</f>
        <v>6.5461346633416462E-2</v>
      </c>
      <c r="H326" s="39">
        <v>0</v>
      </c>
      <c r="I326" s="24">
        <f>Tabla1820[Transactions 
In_Prog]/Tabla1820[Total]</f>
        <v>0</v>
      </c>
      <c r="J326" s="87">
        <v>452</v>
      </c>
      <c r="K326" s="24">
        <f>Tabla1820[Transactions 
Timeout]/Tabla1820[Total]</f>
        <v>9.3931837073981714E-2</v>
      </c>
      <c r="L326" s="39">
        <v>0</v>
      </c>
      <c r="M326" s="24">
        <f>Tabla1820[Transactions
Trans Fail]/Tabla1820[Total]</f>
        <v>0</v>
      </c>
    </row>
    <row r="327" spans="2:13" s="33" customFormat="1" hidden="1">
      <c r="B327" s="111">
        <v>43411</v>
      </c>
      <c r="C327" s="110">
        <v>5100</v>
      </c>
      <c r="D327" s="87">
        <v>4164</v>
      </c>
      <c r="E327" s="24">
        <f>Tabla1820[Transactions 
Complete]/Tabla1820[Total]</f>
        <v>0.81647058823529417</v>
      </c>
      <c r="F327" s="115">
        <v>633</v>
      </c>
      <c r="G327" s="24">
        <f>Tabla1820[Transactions 
Failed]/Tabla1820[Total]</f>
        <v>0.12411764705882353</v>
      </c>
      <c r="H327" s="39">
        <v>0</v>
      </c>
      <c r="I327" s="24">
        <f>Tabla1820[Transactions 
In_Prog]/Tabla1820[Total]</f>
        <v>0</v>
      </c>
      <c r="J327" s="87">
        <v>303</v>
      </c>
      <c r="K327" s="24">
        <f>Tabla1820[Transactions 
Timeout]/Tabla1820[Total]</f>
        <v>5.9411764705882351E-2</v>
      </c>
      <c r="L327" s="39">
        <v>0</v>
      </c>
      <c r="M327" s="24">
        <f>Tabla1820[Transactions
Trans Fail]/Tabla1820[Total]</f>
        <v>0</v>
      </c>
    </row>
    <row r="328" spans="2:13" s="33" customFormat="1" hidden="1">
      <c r="B328" s="111">
        <v>43412</v>
      </c>
      <c r="C328" s="110">
        <v>4792</v>
      </c>
      <c r="D328" s="87">
        <v>3815</v>
      </c>
      <c r="E328" s="24">
        <f>Tabla1820[Transactions 
Complete]/Tabla1820[Total]</f>
        <v>0.796118530884808</v>
      </c>
      <c r="F328" s="115">
        <v>553</v>
      </c>
      <c r="G328" s="24">
        <f>Tabla1820[Transactions 
Failed]/Tabla1820[Total]</f>
        <v>0.11540066777963272</v>
      </c>
      <c r="H328" s="39">
        <v>0</v>
      </c>
      <c r="I328" s="24">
        <f>Tabla1820[Transactions 
In_Prog]/Tabla1820[Total]</f>
        <v>0</v>
      </c>
      <c r="J328" s="87">
        <v>424</v>
      </c>
      <c r="K328" s="24">
        <f>Tabla1820[Transactions 
Timeout]/Tabla1820[Total]</f>
        <v>8.8480801335559259E-2</v>
      </c>
      <c r="L328" s="39">
        <v>0</v>
      </c>
      <c r="M328" s="24">
        <f>Tabla1820[Transactions
Trans Fail]/Tabla1820[Total]</f>
        <v>0</v>
      </c>
    </row>
    <row r="329" spans="2:13" s="33" customFormat="1" hidden="1">
      <c r="B329" s="111">
        <v>43413</v>
      </c>
      <c r="C329" s="110">
        <v>4259</v>
      </c>
      <c r="D329" s="87">
        <v>2507</v>
      </c>
      <c r="E329" s="24">
        <f>Tabla1820[Transactions 
Complete]/Tabla1820[Total]</f>
        <v>0.58863583000704389</v>
      </c>
      <c r="F329" s="115">
        <v>1324</v>
      </c>
      <c r="G329" s="24">
        <f>Tabla1820[Transactions 
Failed]/Tabla1820[Total]</f>
        <v>0.31087109650152617</v>
      </c>
      <c r="H329" s="39">
        <v>0</v>
      </c>
      <c r="I329" s="24">
        <f>Tabla1820[Transactions 
In_Prog]/Tabla1820[Total]</f>
        <v>0</v>
      </c>
      <c r="J329" s="87">
        <v>428</v>
      </c>
      <c r="K329" s="24">
        <f>Tabla1820[Transactions 
Timeout]/Tabla1820[Total]</f>
        <v>0.10049307349142991</v>
      </c>
      <c r="L329" s="39">
        <v>0</v>
      </c>
      <c r="M329" s="24">
        <f>Tabla1820[Transactions
Trans Fail]/Tabla1820[Total]</f>
        <v>0</v>
      </c>
    </row>
    <row r="330" spans="2:13" s="33" customFormat="1" hidden="1">
      <c r="B330" s="111">
        <v>43414</v>
      </c>
      <c r="C330" s="110">
        <v>1401</v>
      </c>
      <c r="D330" s="87">
        <v>1104</v>
      </c>
      <c r="E330" s="24">
        <f>Tabla1820[Transactions 
Complete]/Tabla1820[Total]</f>
        <v>0.78800856531049246</v>
      </c>
      <c r="F330" s="115">
        <v>122</v>
      </c>
      <c r="G330" s="24">
        <f>Tabla1820[Transactions 
Failed]/Tabla1820[Total]</f>
        <v>8.7080656673804421E-2</v>
      </c>
      <c r="H330" s="39">
        <v>0</v>
      </c>
      <c r="I330" s="24">
        <f>Tabla1820[Transactions 
In_Prog]/Tabla1820[Total]</f>
        <v>0</v>
      </c>
      <c r="J330" s="87">
        <v>175</v>
      </c>
      <c r="K330" s="24">
        <f>Tabla1820[Transactions 
Timeout]/Tabla1820[Total]</f>
        <v>0.12491077801570306</v>
      </c>
      <c r="L330" s="39">
        <v>0</v>
      </c>
      <c r="M330" s="24">
        <f>Tabla1820[Transactions
Trans Fail]/Tabla1820[Total]</f>
        <v>0</v>
      </c>
    </row>
    <row r="331" spans="2:13" s="33" customFormat="1" hidden="1">
      <c r="B331" s="111">
        <v>43415</v>
      </c>
      <c r="C331" s="110">
        <v>503</v>
      </c>
      <c r="D331" s="87">
        <v>65</v>
      </c>
      <c r="E331" s="24">
        <f>Tabla1820[Transactions 
Complete]/Tabla1820[Total]</f>
        <v>0.12922465208747516</v>
      </c>
      <c r="F331" s="115">
        <v>15</v>
      </c>
      <c r="G331" s="24">
        <f>Tabla1820[Transactions 
Failed]/Tabla1820[Total]</f>
        <v>2.982107355864811E-2</v>
      </c>
      <c r="H331" s="39">
        <v>0</v>
      </c>
      <c r="I331" s="24">
        <f>Tabla1820[Transactions 
In_Prog]/Tabla1820[Total]</f>
        <v>0</v>
      </c>
      <c r="J331" s="87">
        <v>423</v>
      </c>
      <c r="K331" s="24">
        <f>Tabla1820[Transactions 
Timeout]/Tabla1820[Total]</f>
        <v>0.84095427435387671</v>
      </c>
      <c r="L331" s="39">
        <v>0</v>
      </c>
      <c r="M331" s="24">
        <f>Tabla1820[Transactions
Trans Fail]/Tabla1820[Total]</f>
        <v>0</v>
      </c>
    </row>
    <row r="332" spans="2:13" s="33" customFormat="1" hidden="1">
      <c r="B332" s="111">
        <v>43416</v>
      </c>
      <c r="C332" s="110">
        <v>4009</v>
      </c>
      <c r="D332" s="87">
        <v>3157</v>
      </c>
      <c r="E332" s="24">
        <f>Tabla1820[Transactions 
Complete]/Tabla1820[Total]</f>
        <v>0.78747817410825638</v>
      </c>
      <c r="F332" s="115">
        <v>537</v>
      </c>
      <c r="G332" s="24">
        <f>Tabla1820[Transactions 
Failed]/Tabla1820[Total]</f>
        <v>0.13394861561486654</v>
      </c>
      <c r="H332" s="39">
        <v>0</v>
      </c>
      <c r="I332" s="24">
        <f>Tabla1820[Transactions 
In_Prog]/Tabla1820[Total]</f>
        <v>0</v>
      </c>
      <c r="J332" s="87">
        <v>315</v>
      </c>
      <c r="K332" s="24">
        <f>Tabla1820[Transactions 
Timeout]/Tabla1820[Total]</f>
        <v>7.8573210276877026E-2</v>
      </c>
      <c r="L332" s="39">
        <v>0</v>
      </c>
      <c r="M332" s="24">
        <f>Tabla1820[Transactions
Trans Fail]/Tabla1820[Total]</f>
        <v>0</v>
      </c>
    </row>
    <row r="333" spans="2:13" s="33" customFormat="1" hidden="1">
      <c r="B333" s="111">
        <v>43417</v>
      </c>
      <c r="C333" s="110">
        <v>3250</v>
      </c>
      <c r="D333" s="87">
        <v>2433</v>
      </c>
      <c r="E333" s="24">
        <f>Tabla1820[Transactions 
Complete]/Tabla1820[Total]</f>
        <v>0.74861538461538457</v>
      </c>
      <c r="F333" s="115">
        <v>371</v>
      </c>
      <c r="G333" s="24">
        <f>Tabla1820[Transactions 
Failed]/Tabla1820[Total]</f>
        <v>0.11415384615384615</v>
      </c>
      <c r="H333" s="39">
        <v>0</v>
      </c>
      <c r="I333" s="24">
        <f>Tabla1820[Transactions 
In_Prog]/Tabla1820[Total]</f>
        <v>0</v>
      </c>
      <c r="J333" s="87">
        <v>446</v>
      </c>
      <c r="K333" s="24">
        <f>Tabla1820[Transactions 
Timeout]/Tabla1820[Total]</f>
        <v>0.13723076923076924</v>
      </c>
      <c r="L333" s="39">
        <v>0</v>
      </c>
      <c r="M333" s="24">
        <f>Tabla1820[Transactions
Trans Fail]/Tabla1820[Total]</f>
        <v>0</v>
      </c>
    </row>
    <row r="334" spans="2:13" s="33" customFormat="1" ht="16" hidden="1" thickBot="1">
      <c r="B334" s="111">
        <v>43418</v>
      </c>
      <c r="C334" s="110">
        <v>4296</v>
      </c>
      <c r="D334" s="87">
        <v>3365</v>
      </c>
      <c r="E334" s="24">
        <f>Tabla1820[Transactions 
Complete]/Tabla1820[Total]</f>
        <v>0.78328677839851024</v>
      </c>
      <c r="F334" s="115">
        <v>561</v>
      </c>
      <c r="G334" s="24">
        <f>Tabla1820[Transactions 
Failed]/Tabla1820[Total]</f>
        <v>0.13058659217877094</v>
      </c>
      <c r="H334" s="39">
        <v>0</v>
      </c>
      <c r="I334" s="24">
        <f>Tabla1820[Transactions 
In_Prog]/Tabla1820[Total]</f>
        <v>0</v>
      </c>
      <c r="J334" s="87">
        <v>370</v>
      </c>
      <c r="K334" s="24">
        <f>Tabla1820[Transactions 
Timeout]/Tabla1820[Total]</f>
        <v>8.6126629422718814E-2</v>
      </c>
      <c r="L334" s="39">
        <v>0</v>
      </c>
      <c r="M334" s="24">
        <f>Tabla1820[Transactions
Trans Fail]/Tabla1820[Total]</f>
        <v>0</v>
      </c>
    </row>
    <row r="335" spans="2:13" s="33" customFormat="1" ht="16" hidden="1" thickBot="1">
      <c r="B335" s="111">
        <v>43419</v>
      </c>
      <c r="C335" s="117">
        <v>3627</v>
      </c>
      <c r="D335" s="118">
        <v>2796</v>
      </c>
      <c r="E335" s="24">
        <f>Tabla1820[Transactions 
Complete]/Tabla1820[Total]</f>
        <v>0.77088502894954503</v>
      </c>
      <c r="F335" s="118">
        <v>452</v>
      </c>
      <c r="G335" s="24">
        <f>Tabla1820[Transactions 
Failed]/Tabla1820[Total]</f>
        <v>0.1246208988144472</v>
      </c>
      <c r="H335" s="123">
        <v>0</v>
      </c>
      <c r="I335" s="24">
        <f>Tabla1820[Transactions 
In_Prog]/Tabla1820[Total]</f>
        <v>0</v>
      </c>
      <c r="J335" s="118">
        <v>379</v>
      </c>
      <c r="K335" s="24">
        <f>Tabla1820[Transactions 
Timeout]/Tabla1820[Total]</f>
        <v>0.10449407223600772</v>
      </c>
      <c r="L335" s="39">
        <v>0</v>
      </c>
      <c r="M335" s="24">
        <f>Tabla1820[Transactions
Trans Fail]/Tabla1820[Total]</f>
        <v>0</v>
      </c>
    </row>
    <row r="336" spans="2:13" s="33" customFormat="1" ht="16" hidden="1" thickBot="1">
      <c r="B336" s="111">
        <v>43420</v>
      </c>
      <c r="C336" s="119">
        <v>2636</v>
      </c>
      <c r="D336" s="120">
        <v>1635</v>
      </c>
      <c r="E336" s="24">
        <f>Tabla1820[Transactions 
Complete]/Tabla1820[Total]</f>
        <v>0.62025796661608501</v>
      </c>
      <c r="F336" s="120">
        <v>663</v>
      </c>
      <c r="G336" s="24">
        <f>Tabla1820[Transactions 
Failed]/Tabla1820[Total]</f>
        <v>0.25151745068285281</v>
      </c>
      <c r="H336" s="124">
        <v>1</v>
      </c>
      <c r="I336" s="24">
        <f>Tabla1820[Transactions 
In_Prog]/Tabla1820[Total]</f>
        <v>3.7936267071320183E-4</v>
      </c>
      <c r="J336" s="120">
        <v>337</v>
      </c>
      <c r="K336" s="24">
        <f>Tabla1820[Transactions 
Timeout]/Tabla1820[Total]</f>
        <v>0.12784522003034901</v>
      </c>
      <c r="L336" s="39">
        <v>0</v>
      </c>
      <c r="M336" s="24">
        <f>Tabla1820[Transactions
Trans Fail]/Tabla1820[Total]</f>
        <v>0</v>
      </c>
    </row>
    <row r="337" spans="2:13" s="33" customFormat="1" ht="16" hidden="1" thickBot="1">
      <c r="B337" s="111">
        <v>43421</v>
      </c>
      <c r="C337" s="121">
        <v>1080</v>
      </c>
      <c r="D337" s="122">
        <v>630</v>
      </c>
      <c r="E337" s="24">
        <f>Tabla1820[Transactions 
Complete]/Tabla1820[Total]</f>
        <v>0.58333333333333337</v>
      </c>
      <c r="F337" s="122">
        <v>106</v>
      </c>
      <c r="G337" s="24">
        <f>Tabla1820[Transactions 
Failed]/Tabla1820[Total]</f>
        <v>9.8148148148148151E-2</v>
      </c>
      <c r="H337" s="125">
        <v>0</v>
      </c>
      <c r="I337" s="24">
        <f>Tabla1820[Transactions 
In_Prog]/Tabla1820[Total]</f>
        <v>0</v>
      </c>
      <c r="J337" s="122">
        <v>344</v>
      </c>
      <c r="K337" s="24">
        <f>Tabla1820[Transactions 
Timeout]/Tabla1820[Total]</f>
        <v>0.31851851851851853</v>
      </c>
      <c r="L337" s="39">
        <v>0</v>
      </c>
      <c r="M337" s="24">
        <f>Tabla1820[Transactions
Trans Fail]/Tabla1820[Total]</f>
        <v>0</v>
      </c>
    </row>
    <row r="338" spans="2:13" s="33" customFormat="1" ht="16" hidden="1" thickBot="1">
      <c r="B338" s="111">
        <v>43422</v>
      </c>
      <c r="C338" s="120">
        <v>552</v>
      </c>
      <c r="D338" s="120">
        <v>193</v>
      </c>
      <c r="E338" s="24">
        <f>Tabla1820[Transactions 
Complete]/Tabla1820[Total]</f>
        <v>0.34963768115942029</v>
      </c>
      <c r="F338" s="120">
        <v>32</v>
      </c>
      <c r="G338" s="24">
        <f>Tabla1820[Transactions 
Failed]/Tabla1820[Total]</f>
        <v>5.7971014492753624E-2</v>
      </c>
      <c r="H338" s="124">
        <v>0</v>
      </c>
      <c r="I338" s="24">
        <f>Tabla1820[Transactions 
In_Prog]/Tabla1820[Total]</f>
        <v>0</v>
      </c>
      <c r="J338" s="120">
        <v>327</v>
      </c>
      <c r="K338" s="24">
        <f>Tabla1820[Transactions 
Timeout]/Tabla1820[Total]</f>
        <v>0.59239130434782605</v>
      </c>
      <c r="L338" s="39">
        <v>0</v>
      </c>
      <c r="M338" s="24">
        <f>Tabla1820[Transactions
Trans Fail]/Tabla1820[Total]</f>
        <v>0</v>
      </c>
    </row>
    <row r="339" spans="2:13" s="33" customFormat="1" hidden="1">
      <c r="B339" s="111">
        <v>43423</v>
      </c>
      <c r="C339" s="110">
        <v>5423</v>
      </c>
      <c r="D339" s="87">
        <v>4522</v>
      </c>
      <c r="E339" s="24">
        <f>Tabla1820[Transactions 
Complete]/Tabla1820[Total]</f>
        <v>0.83385579937304077</v>
      </c>
      <c r="F339" s="115">
        <v>573</v>
      </c>
      <c r="G339" s="24">
        <f>Tabla1820[Transactions 
Failed]/Tabla1820[Total]</f>
        <v>0.10566107320671216</v>
      </c>
      <c r="H339" s="39">
        <v>0</v>
      </c>
      <c r="I339" s="24">
        <f>Tabla1820[Transactions 
In_Prog]/Tabla1820[Total]</f>
        <v>0</v>
      </c>
      <c r="J339" s="87">
        <v>328</v>
      </c>
      <c r="K339" s="24">
        <f>Tabla1820[Transactions 
Timeout]/Tabla1820[Total]</f>
        <v>6.0483127420247099E-2</v>
      </c>
      <c r="L339" s="39">
        <v>0</v>
      </c>
      <c r="M339" s="24">
        <f>Tabla1820[Transactions
Trans Fail]/Tabla1820[Total]</f>
        <v>0</v>
      </c>
    </row>
    <row r="340" spans="2:13" s="33" customFormat="1" hidden="1">
      <c r="B340" s="111">
        <v>43424</v>
      </c>
      <c r="C340" s="110">
        <v>3623</v>
      </c>
      <c r="D340" s="87">
        <v>2945</v>
      </c>
      <c r="E340" s="24">
        <f>Tabla1820[Transactions 
Complete]/Tabla1820[Total]</f>
        <v>0.81286226883797963</v>
      </c>
      <c r="F340" s="115">
        <v>349</v>
      </c>
      <c r="G340" s="24">
        <f>Tabla1820[Transactions 
Failed]/Tabla1820[Total]</f>
        <v>9.632900910847364E-2</v>
      </c>
      <c r="H340" s="39">
        <v>0</v>
      </c>
      <c r="I340" s="24">
        <f>Tabla1820[Transactions 
In_Prog]/Tabla1820[Total]</f>
        <v>0</v>
      </c>
      <c r="J340" s="87">
        <v>329</v>
      </c>
      <c r="K340" s="24">
        <f>Tabla1820[Transactions 
Timeout]/Tabla1820[Total]</f>
        <v>9.0808722053546787E-2</v>
      </c>
      <c r="L340" s="39">
        <v>0</v>
      </c>
      <c r="M340" s="24">
        <f>Tabla1820[Transactions
Trans Fail]/Tabla1820[Total]</f>
        <v>0</v>
      </c>
    </row>
    <row r="341" spans="2:13" s="33" customFormat="1" hidden="1">
      <c r="B341" s="111">
        <v>43425</v>
      </c>
      <c r="C341" s="110">
        <v>4330</v>
      </c>
      <c r="D341" s="87">
        <v>3125</v>
      </c>
      <c r="E341" s="24">
        <f>Tabla1820[Transactions 
Complete]/Tabla1820[Total]</f>
        <v>0.72170900692840645</v>
      </c>
      <c r="F341" s="115">
        <v>739</v>
      </c>
      <c r="G341" s="24">
        <f>Tabla1820[Transactions 
Failed]/Tabla1820[Total]</f>
        <v>0.17066974595842957</v>
      </c>
      <c r="H341" s="39">
        <v>0</v>
      </c>
      <c r="I341" s="24">
        <f>Tabla1820[Transactions 
In_Prog]/Tabla1820[Total]</f>
        <v>0</v>
      </c>
      <c r="J341" s="87">
        <v>466</v>
      </c>
      <c r="K341" s="24">
        <f>Tabla1820[Transactions 
Timeout]/Tabla1820[Total]</f>
        <v>0.10762124711316397</v>
      </c>
      <c r="L341" s="39">
        <v>0</v>
      </c>
      <c r="M341" s="24">
        <f>Tabla1820[Transactions
Trans Fail]/Tabla1820[Total]</f>
        <v>0</v>
      </c>
    </row>
    <row r="342" spans="2:13" s="33" customFormat="1" hidden="1">
      <c r="B342" s="111">
        <v>43426</v>
      </c>
      <c r="C342" s="110">
        <v>2900</v>
      </c>
      <c r="D342" s="87">
        <v>2240</v>
      </c>
      <c r="E342" s="24">
        <f>Tabla1820[Transactions 
Complete]/Tabla1820[Total]</f>
        <v>0.77241379310344827</v>
      </c>
      <c r="F342" s="115">
        <v>329</v>
      </c>
      <c r="G342" s="24">
        <f>Tabla1820[Transactions 
Failed]/Tabla1820[Total]</f>
        <v>0.11344827586206896</v>
      </c>
      <c r="H342" s="39">
        <v>0</v>
      </c>
      <c r="I342" s="24">
        <f>Tabla1820[Transactions 
In_Prog]/Tabla1820[Total]</f>
        <v>0</v>
      </c>
      <c r="J342" s="87">
        <v>331</v>
      </c>
      <c r="K342" s="24">
        <f>Tabla1820[Transactions 
Timeout]/Tabla1820[Total]</f>
        <v>0.11413793103448276</v>
      </c>
      <c r="L342" s="39">
        <v>0</v>
      </c>
      <c r="M342" s="24">
        <f>Tabla1820[Transactions
Trans Fail]/Tabla1820[Total]</f>
        <v>0</v>
      </c>
    </row>
    <row r="343" spans="2:13" s="33" customFormat="1" hidden="1">
      <c r="B343" s="111">
        <v>43427</v>
      </c>
      <c r="C343" s="110">
        <v>2734</v>
      </c>
      <c r="D343" s="87">
        <v>1949</v>
      </c>
      <c r="E343" s="24">
        <f>Tabla1820[Transactions 
Complete]/Tabla1820[Total]</f>
        <v>0.71287490855888802</v>
      </c>
      <c r="F343" s="115">
        <v>315</v>
      </c>
      <c r="G343" s="24">
        <f>Tabla1820[Transactions 
Failed]/Tabla1820[Total]</f>
        <v>0.11521580102414046</v>
      </c>
      <c r="H343" s="39">
        <v>0</v>
      </c>
      <c r="I343" s="24">
        <f>Tabla1820[Transactions 
In_Prog]/Tabla1820[Total]</f>
        <v>0</v>
      </c>
      <c r="J343" s="87">
        <v>470</v>
      </c>
      <c r="K343" s="24">
        <f>Tabla1820[Transactions 
Timeout]/Tabla1820[Total]</f>
        <v>0.17190929041697148</v>
      </c>
      <c r="L343" s="39">
        <v>0</v>
      </c>
      <c r="M343" s="24">
        <f>Tabla1820[Transactions
Trans Fail]/Tabla1820[Total]</f>
        <v>0</v>
      </c>
    </row>
    <row r="344" spans="2:13" s="33" customFormat="1" hidden="1">
      <c r="B344" s="111">
        <v>43428</v>
      </c>
      <c r="C344" s="110">
        <v>1662</v>
      </c>
      <c r="D344" s="87">
        <v>1215</v>
      </c>
      <c r="E344" s="24">
        <f>Tabla1820[Transactions 
Complete]/Tabla1820[Total]</f>
        <v>0.73104693140794219</v>
      </c>
      <c r="F344" s="115">
        <v>117</v>
      </c>
      <c r="G344" s="24">
        <f>Tabla1820[Transactions 
Failed]/Tabla1820[Total]</f>
        <v>7.0397111913357402E-2</v>
      </c>
      <c r="H344" s="39">
        <v>0</v>
      </c>
      <c r="I344" s="24">
        <f>Tabla1820[Transactions 
In_Prog]/Tabla1820[Total]</f>
        <v>0</v>
      </c>
      <c r="J344" s="87">
        <v>330</v>
      </c>
      <c r="K344" s="24">
        <f>Tabla1820[Transactions 
Timeout]/Tabla1820[Total]</f>
        <v>0.19855595667870035</v>
      </c>
      <c r="L344" s="39">
        <v>0</v>
      </c>
      <c r="M344" s="24">
        <f>Tabla1820[Transactions
Trans Fail]/Tabla1820[Total]</f>
        <v>0</v>
      </c>
    </row>
    <row r="345" spans="2:13" s="33" customFormat="1" hidden="1">
      <c r="B345" s="111">
        <v>43429</v>
      </c>
      <c r="C345" s="110">
        <v>639</v>
      </c>
      <c r="D345" s="87">
        <v>245</v>
      </c>
      <c r="E345" s="24">
        <f>Tabla1820[Transactions 
Complete]/Tabla1820[Total]</f>
        <v>0.38341158059467917</v>
      </c>
      <c r="F345" s="115">
        <v>78</v>
      </c>
      <c r="G345" s="24">
        <f>Tabla1820[Transactions 
Failed]/Tabla1820[Total]</f>
        <v>0.12206572769953052</v>
      </c>
      <c r="H345" s="39">
        <v>0</v>
      </c>
      <c r="I345" s="24">
        <f>Tabla1820[Transactions 
In_Prog]/Tabla1820[Total]</f>
        <v>0</v>
      </c>
      <c r="J345" s="87">
        <v>316</v>
      </c>
      <c r="K345" s="24">
        <f>Tabla1820[Transactions 
Timeout]/Tabla1820[Total]</f>
        <v>0.49452269170579027</v>
      </c>
      <c r="L345" s="39">
        <v>0</v>
      </c>
      <c r="M345" s="24">
        <f>Tabla1820[Transactions
Trans Fail]/Tabla1820[Total]</f>
        <v>0</v>
      </c>
    </row>
    <row r="346" spans="2:13" s="33" customFormat="1">
      <c r="B346" s="111">
        <v>43430</v>
      </c>
      <c r="C346" s="110">
        <v>3904</v>
      </c>
      <c r="D346" s="87">
        <v>3117</v>
      </c>
      <c r="E346" s="24">
        <f>Tabla1820[Transactions 
Complete]/Tabla1820[Total]</f>
        <v>0.79841188524590168</v>
      </c>
      <c r="F346" s="115">
        <v>455</v>
      </c>
      <c r="G346" s="24">
        <f>Tabla1820[Transactions 
Failed]/Tabla1820[Total]</f>
        <v>0.11654713114754098</v>
      </c>
      <c r="H346" s="39">
        <v>0</v>
      </c>
      <c r="I346" s="24">
        <f>Tabla1820[Transactions 
In_Prog]/Tabla1820[Total]</f>
        <v>0</v>
      </c>
      <c r="J346" s="87">
        <v>332</v>
      </c>
      <c r="K346" s="24">
        <f>Tabla1820[Transactions 
Timeout]/Tabla1820[Total]</f>
        <v>8.5040983606557374E-2</v>
      </c>
      <c r="L346" s="39">
        <v>0</v>
      </c>
      <c r="M346" s="24">
        <f>Tabla1820[Transactions
Trans Fail]/Tabla1820[Total]</f>
        <v>0</v>
      </c>
    </row>
    <row r="347" spans="2:13" s="33" customFormat="1">
      <c r="B347" s="111">
        <v>43431</v>
      </c>
      <c r="C347" s="110">
        <v>4590</v>
      </c>
      <c r="D347" s="87">
        <v>3826</v>
      </c>
      <c r="E347" s="24">
        <f>Tabla1820[Transactions 
Complete]/Tabla1820[Total]</f>
        <v>0.83355119825708057</v>
      </c>
      <c r="F347" s="115">
        <v>377</v>
      </c>
      <c r="G347" s="24">
        <f>Tabla1820[Transactions 
Failed]/Tabla1820[Total]</f>
        <v>8.2135076252723316E-2</v>
      </c>
      <c r="H347" s="39">
        <v>0</v>
      </c>
      <c r="I347" s="24">
        <f>Tabla1820[Transactions 
In_Prog]/Tabla1820[Total]</f>
        <v>0</v>
      </c>
      <c r="J347" s="87">
        <v>387</v>
      </c>
      <c r="K347" s="24">
        <f>Tabla1820[Transactions 
Timeout]/Tabla1820[Total]</f>
        <v>8.4313725490196084E-2</v>
      </c>
      <c r="L347" s="39">
        <v>0</v>
      </c>
      <c r="M347" s="24">
        <f>Tabla1820[Transactions
Trans Fail]/Tabla1820[Total]</f>
        <v>0</v>
      </c>
    </row>
    <row r="348" spans="2:13" s="33" customFormat="1">
      <c r="B348" s="111">
        <v>43432</v>
      </c>
      <c r="C348" s="110">
        <v>0.01</v>
      </c>
      <c r="D348" s="87"/>
      <c r="E348" s="24">
        <f>Tabla1820[Transactions 
Complete]/Tabla1820[Total]</f>
        <v>0</v>
      </c>
      <c r="F348" s="115"/>
      <c r="G348" s="24">
        <f>Tabla1820[Transactions 
Failed]/Tabla1820[Total]</f>
        <v>0</v>
      </c>
      <c r="H348" s="39"/>
      <c r="I348" s="24">
        <f>Tabla1820[Transactions 
In_Prog]/Tabla1820[Total]</f>
        <v>0</v>
      </c>
      <c r="J348" s="87"/>
      <c r="K348" s="24">
        <f>Tabla1820[Transactions 
Timeout]/Tabla1820[Total]</f>
        <v>0</v>
      </c>
      <c r="L348" s="39"/>
      <c r="M348" s="24">
        <f>Tabla1820[Transactions
Trans Fail]/Tabla1820[Total]</f>
        <v>0</v>
      </c>
    </row>
    <row r="349" spans="2:13" s="33" customFormat="1">
      <c r="B349" s="111">
        <v>43433</v>
      </c>
      <c r="C349" s="110">
        <v>0.01</v>
      </c>
      <c r="D349" s="87"/>
      <c r="E349" s="24">
        <f>Tabla1820[Transactions 
Complete]/Tabla1820[Total]</f>
        <v>0</v>
      </c>
      <c r="F349" s="115"/>
      <c r="G349" s="24">
        <f>Tabla1820[Transactions 
Failed]/Tabla1820[Total]</f>
        <v>0</v>
      </c>
      <c r="H349" s="39"/>
      <c r="I349" s="24">
        <f>Tabla1820[Transactions 
In_Prog]/Tabla1820[Total]</f>
        <v>0</v>
      </c>
      <c r="J349" s="87"/>
      <c r="K349" s="24">
        <f>Tabla1820[Transactions 
Timeout]/Tabla1820[Total]</f>
        <v>0</v>
      </c>
      <c r="L349" s="39"/>
      <c r="M349" s="24">
        <f>Tabla1820[Transactions
Trans Fail]/Tabla1820[Total]</f>
        <v>0</v>
      </c>
    </row>
    <row r="350" spans="2:13" s="33" customFormat="1">
      <c r="B350" s="111">
        <v>43434</v>
      </c>
      <c r="C350" s="110">
        <v>0.01</v>
      </c>
      <c r="D350" s="87"/>
      <c r="E350" s="24">
        <f>Tabla1820[Transactions 
Complete]/Tabla1820[Total]</f>
        <v>0</v>
      </c>
      <c r="F350" s="115"/>
      <c r="G350" s="24">
        <f>Tabla1820[Transactions 
Failed]/Tabla1820[Total]</f>
        <v>0</v>
      </c>
      <c r="H350" s="39"/>
      <c r="I350" s="24">
        <f>Tabla1820[Transactions 
In_Prog]/Tabla1820[Total]</f>
        <v>0</v>
      </c>
      <c r="J350" s="87"/>
      <c r="K350" s="24">
        <f>Tabla1820[Transactions 
Timeout]/Tabla1820[Total]</f>
        <v>0</v>
      </c>
      <c r="L350" s="39"/>
      <c r="M350" s="24">
        <f>Tabla1820[Transactions
Trans Fail]/Tabla1820[Total]</f>
        <v>0</v>
      </c>
    </row>
    <row r="351" spans="2:13" s="33" customFormat="1">
      <c r="B351" s="111">
        <v>43435</v>
      </c>
      <c r="C351" s="110">
        <v>0.01</v>
      </c>
      <c r="D351" s="87"/>
      <c r="E351" s="24">
        <f>Tabla1820[Transactions 
Complete]/Tabla1820[Total]</f>
        <v>0</v>
      </c>
      <c r="F351" s="115"/>
      <c r="G351" s="24">
        <f>Tabla1820[Transactions 
Failed]/Tabla1820[Total]</f>
        <v>0</v>
      </c>
      <c r="H351" s="39"/>
      <c r="I351" s="24">
        <f>Tabla1820[Transactions 
In_Prog]/Tabla1820[Total]</f>
        <v>0</v>
      </c>
      <c r="J351" s="87"/>
      <c r="K351" s="24">
        <f>Tabla1820[Transactions 
Timeout]/Tabla1820[Total]</f>
        <v>0</v>
      </c>
      <c r="L351" s="39"/>
      <c r="M351" s="24">
        <f>Tabla1820[Transactions
Trans Fail]/Tabla1820[Total]</f>
        <v>0</v>
      </c>
    </row>
    <row r="352" spans="2:13" s="33" customFormat="1">
      <c r="B352" s="111">
        <v>43436</v>
      </c>
      <c r="C352" s="110">
        <v>0.01</v>
      </c>
      <c r="D352" s="87"/>
      <c r="E352" s="24">
        <f>Tabla1820[Transactions 
Complete]/Tabla1820[Total]</f>
        <v>0</v>
      </c>
      <c r="F352" s="115"/>
      <c r="G352" s="24">
        <f>Tabla1820[Transactions 
Failed]/Tabla1820[Total]</f>
        <v>0</v>
      </c>
      <c r="H352" s="39"/>
      <c r="I352" s="24">
        <f>Tabla1820[Transactions 
In_Prog]/Tabla1820[Total]</f>
        <v>0</v>
      </c>
      <c r="J352" s="87"/>
      <c r="K352" s="24">
        <f>Tabla1820[Transactions 
Timeout]/Tabla1820[Total]</f>
        <v>0</v>
      </c>
      <c r="L352" s="39"/>
      <c r="M352" s="24">
        <f>Tabla1820[Transactions
Trans Fail]/Tabla1820[Total]</f>
        <v>0</v>
      </c>
    </row>
    <row r="353" spans="2:13" ht="26">
      <c r="B353" s="38" t="s">
        <v>26</v>
      </c>
      <c r="C353" s="39">
        <f>SUM(C346:C352)</f>
        <v>8494.0500000000011</v>
      </c>
      <c r="D353" s="39">
        <f>SUM(D346:D352)</f>
        <v>6943</v>
      </c>
      <c r="E353" s="94">
        <f>AVERAGE(E346:E352)</f>
        <v>0.23313758335756887</v>
      </c>
      <c r="F353" s="39">
        <f>SUM(F346:F352)</f>
        <v>832</v>
      </c>
      <c r="G353" s="94">
        <f>AVERAGE(G346:G352)</f>
        <v>2.8383172485752041E-2</v>
      </c>
      <c r="H353" s="39">
        <f>SUM(H346:H352)</f>
        <v>0</v>
      </c>
      <c r="I353" s="94">
        <f>AVERAGE(I346:I352)</f>
        <v>0</v>
      </c>
      <c r="J353" s="39">
        <f>SUM(J346:J352)</f>
        <v>719</v>
      </c>
      <c r="K353" s="94">
        <f>AVERAGE(K346:K352)</f>
        <v>2.4193529870964781E-2</v>
      </c>
      <c r="L353" s="39">
        <f>SUM(L346:L352)</f>
        <v>0</v>
      </c>
      <c r="M353" s="94">
        <f>AVERAGE(M346:M352)</f>
        <v>0</v>
      </c>
    </row>
    <row r="354" spans="2:13">
      <c r="D354" s="1"/>
    </row>
    <row r="355" spans="2:13">
      <c r="D355" s="1"/>
    </row>
    <row r="356" spans="2:13">
      <c r="D356" s="1"/>
    </row>
    <row r="357" spans="2:13">
      <c r="D357" s="1"/>
    </row>
    <row r="358" spans="2:13">
      <c r="D358" s="1"/>
    </row>
    <row r="359" spans="2:13">
      <c r="D359" s="1"/>
    </row>
    <row r="360" spans="2:13">
      <c r="D360" s="1"/>
    </row>
    <row r="361" spans="2:13">
      <c r="D361" s="1"/>
    </row>
    <row r="362" spans="2:13">
      <c r="D362" s="1"/>
    </row>
    <row r="363" spans="2:13">
      <c r="D363" s="1"/>
    </row>
    <row r="364" spans="2:13">
      <c r="D364" s="1"/>
    </row>
    <row r="365" spans="2:13">
      <c r="D365" s="1"/>
    </row>
    <row r="366" spans="2:13">
      <c r="D366" s="1"/>
    </row>
    <row r="367" spans="2:13">
      <c r="D367" s="1"/>
    </row>
    <row r="368" spans="2:13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B357-5E90-C146-A4B5-C0314BF2E076}">
  <dimension ref="B2:M33"/>
  <sheetViews>
    <sheetView topLeftCell="A32" workbookViewId="0">
      <selection activeCell="N18" sqref="N18:N19"/>
    </sheetView>
  </sheetViews>
  <sheetFormatPr baseColWidth="10" defaultRowHeight="15"/>
  <cols>
    <col min="2" max="2" width="10.83203125" style="112"/>
    <col min="5" max="5" width="10.83203125" style="116"/>
    <col min="7" max="7" width="10.83203125" style="116"/>
    <col min="9" max="9" width="10.83203125" style="116"/>
    <col min="11" max="11" width="10.83203125" style="116"/>
    <col min="13" max="13" width="10.83203125" style="116"/>
  </cols>
  <sheetData>
    <row r="2" spans="2:13">
      <c r="B2" s="112">
        <v>43374</v>
      </c>
      <c r="C2">
        <v>7745</v>
      </c>
      <c r="D2">
        <v>6541</v>
      </c>
      <c r="E2" s="116">
        <v>0.84454486765655257</v>
      </c>
      <c r="F2">
        <v>959</v>
      </c>
      <c r="G2" s="116">
        <v>0.12382182052937379</v>
      </c>
      <c r="H2">
        <v>0</v>
      </c>
      <c r="I2" s="116">
        <v>0</v>
      </c>
      <c r="J2">
        <v>245</v>
      </c>
      <c r="K2" s="116">
        <v>3.1633311814073597E-2</v>
      </c>
      <c r="L2">
        <v>0</v>
      </c>
      <c r="M2" s="116">
        <v>0</v>
      </c>
    </row>
    <row r="3" spans="2:13">
      <c r="B3" s="112">
        <v>43375</v>
      </c>
      <c r="C3">
        <v>3865</v>
      </c>
      <c r="D3">
        <v>3179</v>
      </c>
      <c r="E3" s="116">
        <v>0.82250970245795596</v>
      </c>
      <c r="F3">
        <v>410</v>
      </c>
      <c r="G3" s="116">
        <v>0.10608020698576973</v>
      </c>
      <c r="H3">
        <v>0</v>
      </c>
      <c r="I3" s="116">
        <v>0</v>
      </c>
      <c r="J3">
        <v>276</v>
      </c>
      <c r="K3" s="116">
        <v>7.1410090556274258E-2</v>
      </c>
      <c r="L3">
        <v>0</v>
      </c>
      <c r="M3" s="116">
        <v>0</v>
      </c>
    </row>
    <row r="4" spans="2:13">
      <c r="B4" s="112">
        <v>43376</v>
      </c>
      <c r="C4">
        <v>5114</v>
      </c>
      <c r="D4">
        <v>4277</v>
      </c>
      <c r="E4" s="116">
        <v>0.83633163863903015</v>
      </c>
      <c r="F4">
        <v>564</v>
      </c>
      <c r="G4" s="116">
        <v>0.11028549080954243</v>
      </c>
      <c r="H4">
        <v>0</v>
      </c>
      <c r="I4" s="116">
        <v>0</v>
      </c>
      <c r="J4">
        <v>273</v>
      </c>
      <c r="K4" s="116">
        <v>5.3382870551427451E-2</v>
      </c>
      <c r="L4">
        <v>0</v>
      </c>
      <c r="M4" s="116">
        <v>0</v>
      </c>
    </row>
    <row r="5" spans="2:13">
      <c r="B5" s="112">
        <v>43377</v>
      </c>
      <c r="C5">
        <v>1079</v>
      </c>
      <c r="D5">
        <v>808</v>
      </c>
      <c r="E5" s="116">
        <v>0.74884151992585724</v>
      </c>
      <c r="F5">
        <v>118</v>
      </c>
      <c r="G5" s="116">
        <v>0.10936051899907322</v>
      </c>
      <c r="H5">
        <v>0</v>
      </c>
      <c r="I5" s="116">
        <v>0</v>
      </c>
      <c r="J5">
        <v>153</v>
      </c>
      <c r="K5" s="116">
        <v>0.14179796107506951</v>
      </c>
      <c r="L5">
        <v>0</v>
      </c>
      <c r="M5" s="116">
        <v>0</v>
      </c>
    </row>
    <row r="6" spans="2:13">
      <c r="B6" s="112">
        <v>43378</v>
      </c>
      <c r="C6">
        <v>4516</v>
      </c>
      <c r="D6">
        <v>3579</v>
      </c>
      <c r="E6" s="116">
        <v>0.79251550044286978</v>
      </c>
      <c r="F6">
        <v>591</v>
      </c>
      <c r="G6" s="116">
        <v>0.13086802480070858</v>
      </c>
      <c r="H6">
        <v>0</v>
      </c>
      <c r="I6" s="116">
        <v>0</v>
      </c>
      <c r="J6">
        <v>346</v>
      </c>
      <c r="K6" s="116">
        <v>7.661647475642161E-2</v>
      </c>
      <c r="L6">
        <v>0</v>
      </c>
      <c r="M6" s="116">
        <v>0</v>
      </c>
    </row>
    <row r="7" spans="2:13">
      <c r="B7" s="112">
        <v>43379</v>
      </c>
      <c r="C7">
        <v>2133</v>
      </c>
      <c r="D7">
        <v>1301</v>
      </c>
      <c r="E7" s="116">
        <v>0.60993905297702766</v>
      </c>
      <c r="F7">
        <v>575</v>
      </c>
      <c r="G7" s="116">
        <v>0.26957337083919364</v>
      </c>
      <c r="H7">
        <v>0</v>
      </c>
      <c r="I7" s="116">
        <v>0</v>
      </c>
      <c r="J7">
        <v>257</v>
      </c>
      <c r="K7" s="116">
        <v>0.12048757618377871</v>
      </c>
      <c r="L7">
        <v>0</v>
      </c>
      <c r="M7" s="116">
        <v>0</v>
      </c>
    </row>
    <row r="8" spans="2:13">
      <c r="B8" s="112">
        <v>43380</v>
      </c>
      <c r="C8">
        <v>401</v>
      </c>
      <c r="D8">
        <v>81</v>
      </c>
      <c r="E8" s="116">
        <v>0.20199501246882792</v>
      </c>
      <c r="F8">
        <v>63</v>
      </c>
      <c r="G8" s="116">
        <v>0.15710723192019951</v>
      </c>
      <c r="H8">
        <v>0</v>
      </c>
      <c r="I8" s="116">
        <v>0</v>
      </c>
      <c r="J8">
        <v>257</v>
      </c>
      <c r="K8" s="116">
        <v>0.64089775561097262</v>
      </c>
      <c r="L8">
        <v>0</v>
      </c>
      <c r="M8" s="116">
        <v>0</v>
      </c>
    </row>
    <row r="9" spans="2:13">
      <c r="B9" s="112">
        <v>43381</v>
      </c>
      <c r="C9">
        <v>5774</v>
      </c>
      <c r="D9">
        <v>4948</v>
      </c>
      <c r="E9" s="116">
        <v>0.85694492552822998</v>
      </c>
      <c r="F9">
        <v>553</v>
      </c>
      <c r="G9" s="116">
        <v>9.5774160027710428E-2</v>
      </c>
      <c r="H9">
        <v>0</v>
      </c>
      <c r="I9" s="116">
        <v>0</v>
      </c>
      <c r="J9">
        <v>273</v>
      </c>
      <c r="K9" s="116">
        <v>4.7280914444059574E-2</v>
      </c>
      <c r="L9">
        <v>0</v>
      </c>
      <c r="M9" s="116">
        <v>0</v>
      </c>
    </row>
    <row r="10" spans="2:13">
      <c r="B10" s="112">
        <v>43382</v>
      </c>
      <c r="C10">
        <v>4390</v>
      </c>
      <c r="D10">
        <v>3625</v>
      </c>
      <c r="E10" s="116">
        <v>0.82574031890660593</v>
      </c>
      <c r="F10">
        <v>326</v>
      </c>
      <c r="G10" s="116">
        <v>7.4259681093394078E-2</v>
      </c>
      <c r="H10">
        <v>0</v>
      </c>
      <c r="I10" s="116">
        <v>0</v>
      </c>
      <c r="J10">
        <v>439</v>
      </c>
      <c r="K10" s="116">
        <v>0.1</v>
      </c>
      <c r="L10">
        <v>0</v>
      </c>
      <c r="M10" s="116">
        <v>0</v>
      </c>
    </row>
    <row r="11" spans="2:13">
      <c r="B11" s="112">
        <v>43383</v>
      </c>
      <c r="C11">
        <v>5223</v>
      </c>
      <c r="D11">
        <v>4084</v>
      </c>
      <c r="E11" s="116">
        <v>0.78192609611334485</v>
      </c>
      <c r="F11">
        <v>620</v>
      </c>
      <c r="G11" s="116">
        <v>0.11870572467930308</v>
      </c>
      <c r="H11">
        <v>0</v>
      </c>
      <c r="I11" s="116">
        <v>0</v>
      </c>
      <c r="J11">
        <v>519</v>
      </c>
      <c r="K11" s="116">
        <v>9.9368179207352095E-2</v>
      </c>
      <c r="L11">
        <v>0</v>
      </c>
      <c r="M11" s="116">
        <v>0</v>
      </c>
    </row>
    <row r="12" spans="2:13">
      <c r="B12" s="112">
        <v>43384</v>
      </c>
      <c r="C12">
        <v>3473</v>
      </c>
      <c r="D12">
        <v>2998</v>
      </c>
      <c r="E12" s="116">
        <v>0.86323063633746044</v>
      </c>
      <c r="F12">
        <v>304</v>
      </c>
      <c r="G12" s="116">
        <v>8.7532392744025342E-2</v>
      </c>
      <c r="H12">
        <v>0</v>
      </c>
      <c r="I12" s="116">
        <v>0</v>
      </c>
      <c r="J12">
        <v>171</v>
      </c>
      <c r="K12" s="116">
        <v>4.9236970918514256E-2</v>
      </c>
      <c r="L12">
        <v>0</v>
      </c>
      <c r="M12" s="116">
        <v>0</v>
      </c>
    </row>
    <row r="13" spans="2:13">
      <c r="B13" s="112">
        <v>43385</v>
      </c>
      <c r="C13">
        <v>2715</v>
      </c>
      <c r="D13">
        <v>2079</v>
      </c>
      <c r="E13" s="116">
        <v>0.76574585635359116</v>
      </c>
      <c r="F13">
        <v>254</v>
      </c>
      <c r="G13" s="116">
        <v>9.3554327808471449E-2</v>
      </c>
      <c r="H13">
        <v>0</v>
      </c>
      <c r="I13" s="116">
        <v>0</v>
      </c>
      <c r="J13">
        <v>382</v>
      </c>
      <c r="K13" s="116">
        <v>0.14069981583793739</v>
      </c>
      <c r="L13">
        <v>0</v>
      </c>
      <c r="M13" s="116">
        <v>0</v>
      </c>
    </row>
    <row r="14" spans="2:13">
      <c r="B14" s="112">
        <v>43386</v>
      </c>
      <c r="C14">
        <v>1172</v>
      </c>
      <c r="D14">
        <v>783</v>
      </c>
      <c r="E14" s="116">
        <v>0.66808873720136519</v>
      </c>
      <c r="F14">
        <v>115</v>
      </c>
      <c r="G14" s="116">
        <v>9.8122866894197955E-2</v>
      </c>
      <c r="H14">
        <v>0</v>
      </c>
      <c r="I14" s="116">
        <v>0</v>
      </c>
      <c r="J14">
        <v>274</v>
      </c>
      <c r="K14" s="116">
        <v>0.23378839590443687</v>
      </c>
      <c r="L14">
        <v>0</v>
      </c>
      <c r="M14" s="116">
        <v>0</v>
      </c>
    </row>
    <row r="15" spans="2:13">
      <c r="B15" s="112">
        <v>43387</v>
      </c>
      <c r="C15">
        <v>525</v>
      </c>
      <c r="D15">
        <v>203</v>
      </c>
      <c r="E15" s="116">
        <v>0.38666666666666666</v>
      </c>
      <c r="F15">
        <v>28</v>
      </c>
      <c r="G15" s="116">
        <v>5.3333333333333337E-2</v>
      </c>
      <c r="H15">
        <v>0</v>
      </c>
      <c r="I15" s="116">
        <v>0</v>
      </c>
      <c r="J15">
        <v>294</v>
      </c>
      <c r="K15" s="116">
        <v>0.56000000000000005</v>
      </c>
      <c r="L15">
        <v>0</v>
      </c>
      <c r="M15" s="116">
        <v>0</v>
      </c>
    </row>
    <row r="16" spans="2:13">
      <c r="B16" s="112">
        <v>43388</v>
      </c>
      <c r="C16">
        <v>1378</v>
      </c>
      <c r="D16">
        <v>976</v>
      </c>
      <c r="E16" s="116">
        <v>0.70827285921625549</v>
      </c>
      <c r="F16">
        <v>100</v>
      </c>
      <c r="G16" s="116">
        <v>7.2568940493468792E-2</v>
      </c>
      <c r="H16">
        <v>0</v>
      </c>
      <c r="I16" s="116">
        <v>0</v>
      </c>
      <c r="J16">
        <v>302</v>
      </c>
      <c r="K16" s="116">
        <v>0.21915820029027577</v>
      </c>
      <c r="L16">
        <v>0</v>
      </c>
      <c r="M16" s="116">
        <v>0</v>
      </c>
    </row>
    <row r="17" spans="2:13">
      <c r="B17" s="112">
        <v>43389</v>
      </c>
      <c r="C17">
        <v>6518</v>
      </c>
      <c r="D17">
        <v>5544</v>
      </c>
      <c r="E17" s="116">
        <v>0.85056765879104024</v>
      </c>
      <c r="F17">
        <v>648</v>
      </c>
      <c r="G17" s="116">
        <v>9.9416999079472226E-2</v>
      </c>
      <c r="H17">
        <v>0</v>
      </c>
      <c r="I17" s="116">
        <v>0</v>
      </c>
      <c r="J17">
        <v>326</v>
      </c>
      <c r="K17" s="116">
        <v>5.0015342129487571E-2</v>
      </c>
      <c r="L17">
        <v>0</v>
      </c>
      <c r="M17" s="116">
        <v>0</v>
      </c>
    </row>
    <row r="18" spans="2:13">
      <c r="B18" s="112">
        <v>43390</v>
      </c>
      <c r="C18">
        <v>3603</v>
      </c>
      <c r="D18">
        <v>2762</v>
      </c>
      <c r="E18" s="116">
        <v>0.76658340271995562</v>
      </c>
      <c r="F18">
        <v>464</v>
      </c>
      <c r="G18" s="116">
        <v>0.12878157091312795</v>
      </c>
      <c r="H18">
        <v>0</v>
      </c>
      <c r="I18" s="116">
        <v>0</v>
      </c>
      <c r="J18">
        <v>377</v>
      </c>
      <c r="K18" s="116">
        <v>0.10463502636691646</v>
      </c>
      <c r="L18">
        <v>0</v>
      </c>
      <c r="M18" s="116">
        <v>0</v>
      </c>
    </row>
    <row r="19" spans="2:13">
      <c r="B19" s="112">
        <v>43391</v>
      </c>
      <c r="C19">
        <v>4996</v>
      </c>
      <c r="D19">
        <v>4083</v>
      </c>
      <c r="E19" s="116">
        <v>0.817253803042434</v>
      </c>
      <c r="F19">
        <v>555</v>
      </c>
      <c r="G19" s="116">
        <v>0.1110888710968775</v>
      </c>
      <c r="H19">
        <v>0</v>
      </c>
      <c r="I19" s="116">
        <v>0</v>
      </c>
      <c r="J19">
        <v>357</v>
      </c>
      <c r="K19" s="116">
        <v>7.1457165732586064E-2</v>
      </c>
      <c r="L19">
        <v>0</v>
      </c>
      <c r="M19" s="116">
        <v>0</v>
      </c>
    </row>
    <row r="20" spans="2:13">
      <c r="B20" s="112">
        <v>43392</v>
      </c>
      <c r="C20">
        <v>2619</v>
      </c>
      <c r="D20">
        <v>1909</v>
      </c>
      <c r="E20" s="116">
        <v>0.72890416189385265</v>
      </c>
      <c r="F20">
        <v>343</v>
      </c>
      <c r="G20" s="116">
        <v>0.13096601756395571</v>
      </c>
      <c r="H20">
        <v>0</v>
      </c>
      <c r="I20" s="116">
        <v>0</v>
      </c>
      <c r="J20">
        <v>367</v>
      </c>
      <c r="K20" s="116">
        <v>0.14012982054219167</v>
      </c>
      <c r="L20">
        <v>0</v>
      </c>
      <c r="M20" s="116">
        <v>0</v>
      </c>
    </row>
    <row r="21" spans="2:13">
      <c r="B21" s="112">
        <v>43393</v>
      </c>
      <c r="C21">
        <v>1271</v>
      </c>
      <c r="D21">
        <v>853</v>
      </c>
      <c r="E21" s="116">
        <v>0.67112509834775769</v>
      </c>
      <c r="F21">
        <v>127</v>
      </c>
      <c r="G21" s="116">
        <v>9.9921321793863094E-2</v>
      </c>
      <c r="H21">
        <v>0</v>
      </c>
      <c r="I21" s="116">
        <v>0</v>
      </c>
      <c r="J21">
        <v>291</v>
      </c>
      <c r="K21" s="116">
        <v>0.22895357985837922</v>
      </c>
      <c r="L21">
        <v>0</v>
      </c>
      <c r="M21" s="116">
        <v>0</v>
      </c>
    </row>
    <row r="22" spans="2:13">
      <c r="B22" s="112">
        <v>43394</v>
      </c>
      <c r="C22">
        <v>243</v>
      </c>
      <c r="D22">
        <v>49</v>
      </c>
      <c r="E22" s="116">
        <v>0.20164609053497942</v>
      </c>
      <c r="F22">
        <v>15</v>
      </c>
      <c r="G22" s="116">
        <v>6.1728395061728392E-2</v>
      </c>
      <c r="H22">
        <v>0</v>
      </c>
      <c r="I22" s="116">
        <v>0</v>
      </c>
      <c r="J22">
        <v>179</v>
      </c>
      <c r="K22" s="116">
        <v>0.73662551440329216</v>
      </c>
      <c r="L22">
        <v>0</v>
      </c>
      <c r="M22" s="116">
        <v>0</v>
      </c>
    </row>
    <row r="23" spans="2:13">
      <c r="B23" s="112">
        <v>43395</v>
      </c>
      <c r="C23">
        <v>3721</v>
      </c>
      <c r="D23">
        <v>2891</v>
      </c>
      <c r="E23" s="116">
        <v>0.77694168234345606</v>
      </c>
      <c r="F23">
        <v>430</v>
      </c>
      <c r="G23" s="116">
        <v>0.11556033324375167</v>
      </c>
      <c r="H23">
        <v>0</v>
      </c>
      <c r="I23" s="116">
        <v>0</v>
      </c>
      <c r="J23">
        <v>400</v>
      </c>
      <c r="K23" s="116">
        <v>0.10749798441279226</v>
      </c>
      <c r="L23">
        <v>0</v>
      </c>
      <c r="M23" s="116">
        <v>0</v>
      </c>
    </row>
    <row r="24" spans="2:13">
      <c r="B24" s="112">
        <v>43396</v>
      </c>
      <c r="C24">
        <v>3205</v>
      </c>
      <c r="D24">
        <v>2381</v>
      </c>
      <c r="E24" s="116">
        <v>0.74290171606864275</v>
      </c>
      <c r="F24">
        <v>408</v>
      </c>
      <c r="G24" s="116">
        <v>0.12730109204368176</v>
      </c>
      <c r="H24">
        <v>0</v>
      </c>
      <c r="I24" s="116">
        <v>0</v>
      </c>
      <c r="J24">
        <v>416</v>
      </c>
      <c r="K24" s="116">
        <v>0.12979719188767549</v>
      </c>
      <c r="L24">
        <v>0</v>
      </c>
      <c r="M24" s="116">
        <v>0</v>
      </c>
    </row>
    <row r="25" spans="2:13">
      <c r="B25" s="112">
        <v>43397</v>
      </c>
      <c r="C25">
        <v>3497</v>
      </c>
      <c r="D25">
        <v>2352</v>
      </c>
      <c r="E25" s="116">
        <v>0.67257649413783238</v>
      </c>
      <c r="F25">
        <v>831</v>
      </c>
      <c r="G25" s="116">
        <v>0.23763225621961681</v>
      </c>
      <c r="H25">
        <v>0</v>
      </c>
      <c r="I25" s="116">
        <v>0</v>
      </c>
      <c r="J25">
        <v>314</v>
      </c>
      <c r="K25" s="116">
        <v>8.9791249642550752E-2</v>
      </c>
      <c r="L25">
        <v>0</v>
      </c>
      <c r="M25" s="116">
        <v>0</v>
      </c>
    </row>
    <row r="26" spans="2:13">
      <c r="B26" s="112">
        <v>43398</v>
      </c>
      <c r="C26">
        <v>4894</v>
      </c>
      <c r="D26">
        <v>3521</v>
      </c>
      <c r="E26" s="116">
        <v>0.71945239068246836</v>
      </c>
      <c r="F26">
        <v>1068</v>
      </c>
      <c r="G26" s="116">
        <v>0.21822639967306906</v>
      </c>
      <c r="H26">
        <v>0</v>
      </c>
      <c r="I26" s="116">
        <v>0</v>
      </c>
      <c r="J26">
        <v>305</v>
      </c>
      <c r="K26" s="116">
        <v>6.2321209644462611E-2</v>
      </c>
      <c r="L26">
        <v>0</v>
      </c>
      <c r="M26" s="116">
        <v>0</v>
      </c>
    </row>
    <row r="27" spans="2:13">
      <c r="B27" s="112">
        <v>43399</v>
      </c>
      <c r="C27">
        <v>2482</v>
      </c>
      <c r="D27">
        <v>1927</v>
      </c>
      <c r="E27" s="116">
        <v>0.77639000805801772</v>
      </c>
      <c r="F27">
        <v>231</v>
      </c>
      <c r="G27" s="116">
        <v>9.3070104754230457E-2</v>
      </c>
      <c r="H27">
        <v>0</v>
      </c>
      <c r="I27" s="116">
        <v>0</v>
      </c>
      <c r="J27">
        <v>324</v>
      </c>
      <c r="K27" s="116">
        <v>0.13053988718775181</v>
      </c>
      <c r="L27">
        <v>0</v>
      </c>
      <c r="M27" s="116">
        <v>0</v>
      </c>
    </row>
    <row r="28" spans="2:13">
      <c r="B28" s="112">
        <v>43400</v>
      </c>
      <c r="C28">
        <v>1333</v>
      </c>
      <c r="D28">
        <v>997</v>
      </c>
      <c r="E28" s="116">
        <v>0.74793698424606148</v>
      </c>
      <c r="F28">
        <v>116</v>
      </c>
      <c r="G28" s="116">
        <v>8.7021755438859719E-2</v>
      </c>
      <c r="H28">
        <v>0</v>
      </c>
      <c r="I28" s="116">
        <v>0</v>
      </c>
      <c r="J28">
        <v>220</v>
      </c>
      <c r="K28" s="116">
        <v>0.16504126031507876</v>
      </c>
      <c r="L28">
        <v>0</v>
      </c>
      <c r="M28" s="116">
        <v>0</v>
      </c>
    </row>
    <row r="29" spans="2:13">
      <c r="B29" s="112">
        <v>43401</v>
      </c>
      <c r="C29">
        <v>627</v>
      </c>
      <c r="D29">
        <v>192</v>
      </c>
      <c r="E29" s="116">
        <v>0.30622009569377989</v>
      </c>
      <c r="F29">
        <v>22</v>
      </c>
      <c r="G29" s="116">
        <v>3.5087719298245612E-2</v>
      </c>
      <c r="H29">
        <v>0</v>
      </c>
      <c r="I29" s="116">
        <v>0</v>
      </c>
      <c r="J29">
        <v>413</v>
      </c>
      <c r="K29" s="116">
        <v>0.65869218500797444</v>
      </c>
      <c r="L29">
        <v>0</v>
      </c>
      <c r="M29" s="116">
        <v>0</v>
      </c>
    </row>
    <row r="30" spans="2:13">
      <c r="B30" s="112">
        <v>43402</v>
      </c>
      <c r="C30">
        <v>7228</v>
      </c>
      <c r="D30">
        <v>6326</v>
      </c>
      <c r="E30" s="116">
        <v>0.87520752628666298</v>
      </c>
      <c r="F30">
        <v>595</v>
      </c>
      <c r="G30" s="116">
        <v>8.2318760376314332E-2</v>
      </c>
      <c r="H30">
        <v>0</v>
      </c>
      <c r="I30" s="116">
        <v>0</v>
      </c>
      <c r="J30">
        <v>307</v>
      </c>
      <c r="K30" s="116">
        <v>4.2473713337022691E-2</v>
      </c>
      <c r="L30">
        <v>0</v>
      </c>
      <c r="M30" s="116">
        <v>0</v>
      </c>
    </row>
    <row r="31" spans="2:13">
      <c r="B31" s="112">
        <v>43403</v>
      </c>
      <c r="C31">
        <v>5380</v>
      </c>
      <c r="D31">
        <v>4381</v>
      </c>
      <c r="E31" s="116">
        <v>0.81431226765799258</v>
      </c>
      <c r="F31">
        <v>577</v>
      </c>
      <c r="G31" s="116">
        <v>0.10724907063197026</v>
      </c>
      <c r="H31">
        <v>0</v>
      </c>
      <c r="I31" s="116">
        <v>0</v>
      </c>
      <c r="J31">
        <v>422</v>
      </c>
      <c r="K31" s="116">
        <v>7.8438661710037175E-2</v>
      </c>
      <c r="L31">
        <v>0</v>
      </c>
      <c r="M31" s="116">
        <v>0</v>
      </c>
    </row>
    <row r="32" spans="2:13" ht="16" thickBot="1">
      <c r="B32" s="112">
        <v>43404</v>
      </c>
      <c r="C32">
        <v>3308</v>
      </c>
      <c r="D32">
        <v>2368</v>
      </c>
      <c r="E32" s="116">
        <v>0.7158403869407497</v>
      </c>
      <c r="F32">
        <v>434</v>
      </c>
      <c r="G32" s="116">
        <v>0.13119709794437726</v>
      </c>
      <c r="H32">
        <v>0</v>
      </c>
      <c r="I32" s="116">
        <v>0</v>
      </c>
      <c r="J32">
        <v>506</v>
      </c>
      <c r="K32" s="116">
        <v>0.15296251511487305</v>
      </c>
      <c r="L32">
        <v>0</v>
      </c>
      <c r="M32" s="116">
        <v>0</v>
      </c>
    </row>
    <row r="33" spans="2:13" ht="27" thickTop="1">
      <c r="B33" s="103" t="s">
        <v>26</v>
      </c>
      <c r="C33" s="104">
        <f>SUM(C2:C32)</f>
        <v>104428</v>
      </c>
      <c r="D33" s="104">
        <f>SUM(D2:D32)</f>
        <v>81998</v>
      </c>
      <c r="E33" s="105">
        <f>AVERAGE(E2:E32)</f>
        <v>0.70635977930120408</v>
      </c>
      <c r="F33" s="104">
        <f>SUM(F2:F32)</f>
        <v>12444</v>
      </c>
      <c r="G33" s="105">
        <f>AVERAGE(G2:G32)</f>
        <v>0.11508115668035183</v>
      </c>
      <c r="H33" s="104">
        <f>SUM(H2:H32)</f>
        <v>0</v>
      </c>
      <c r="I33" s="105">
        <f>AVERAGE(I2:I32)</f>
        <v>0</v>
      </c>
      <c r="J33" s="104">
        <f>SUM(J2:J32)</f>
        <v>9985</v>
      </c>
      <c r="K33" s="105">
        <f>AVERAGE(K2:K32)</f>
        <v>0.17855260724011823</v>
      </c>
      <c r="L33" s="104">
        <f>SUM(L2:L32)</f>
        <v>0</v>
      </c>
      <c r="M33" s="108">
        <f>AVERAGE(M2:M32)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2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SUM(Tabla18203[Total])</f>
        <v>148432.02999999997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>
      <c r="D46" s="1"/>
    </row>
    <row r="47" spans="2:13">
      <c r="D47" s="1"/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6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SUM(Tabla18204[Total])</f>
        <v>200109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>
      <c r="D50" s="1"/>
    </row>
    <row r="51" spans="2:13">
      <c r="D51" s="1"/>
    </row>
    <row r="52" spans="2:13">
      <c r="D52" s="1"/>
    </row>
    <row r="53" spans="2:13">
      <c r="D53" s="1"/>
    </row>
    <row r="54" spans="2:13">
      <c r="D54" s="1"/>
    </row>
    <row r="55" spans="2:13">
      <c r="D55" s="1"/>
    </row>
    <row r="56" spans="2:13">
      <c r="D56" s="1"/>
    </row>
    <row r="57" spans="2:13">
      <c r="D57" s="1"/>
    </row>
    <row r="58" spans="2:13">
      <c r="D58" s="1"/>
    </row>
    <row r="59" spans="2:13">
      <c r="D59" s="1"/>
    </row>
    <row r="60" spans="2:13">
      <c r="D60" s="1"/>
    </row>
    <row r="61" spans="2:13">
      <c r="D61" s="1"/>
    </row>
    <row r="62" spans="2:13">
      <c r="D62" s="1"/>
    </row>
    <row r="63" spans="2:13">
      <c r="D63" s="1"/>
    </row>
    <row r="64" spans="2:13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7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SUM(Tabla18205[Total])</f>
        <v>155801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53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SUM(Tabla18206[Total])</f>
        <v>87395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92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SUM(Tabla18207[Total])</f>
        <v>29148</v>
      </c>
      <c r="D6" s="4"/>
    </row>
    <row r="7" spans="2:16">
      <c r="B7" s="9" t="s">
        <v>6</v>
      </c>
      <c r="C7" s="11">
        <f>D15</f>
        <v>25079</v>
      </c>
      <c r="D7" s="12">
        <f>C7/C6</f>
        <v>0.86040208590640865</v>
      </c>
    </row>
    <row r="8" spans="2:16">
      <c r="B8" s="9" t="s">
        <v>7</v>
      </c>
      <c r="C8" s="11">
        <f>F15</f>
        <v>3698</v>
      </c>
      <c r="D8" s="12">
        <f>C8/C6</f>
        <v>0.12686976808014272</v>
      </c>
    </row>
    <row r="9" spans="2:16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>
      <c r="B10" s="9" t="s">
        <v>9</v>
      </c>
      <c r="C10" s="11">
        <f>J15</f>
        <v>361</v>
      </c>
      <c r="D10" s="12">
        <f>C10/C6</f>
        <v>1.2385069301495815E-2</v>
      </c>
    </row>
    <row r="11" spans="2:16">
      <c r="B11" s="9" t="s">
        <v>10</v>
      </c>
      <c r="C11" s="11">
        <f>L15</f>
        <v>0</v>
      </c>
      <c r="D11" s="12">
        <f>C11/C6</f>
        <v>0</v>
      </c>
    </row>
    <row r="12" spans="2:16">
      <c r="B12" s="9" t="s">
        <v>11</v>
      </c>
      <c r="C12" s="11">
        <f>SUM(C7:C11)</f>
        <v>29138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/>
  <sheetData>
    <row r="1" spans="1:1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/>
  <cols>
    <col min="5" max="5" width="11.5" customWidth="1"/>
  </cols>
  <sheetData>
    <row r="2" spans="2:1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" workbookViewId="0">
      <selection activeCell="M5" sqref="M1:M1048576"/>
    </sheetView>
  </sheetViews>
  <sheetFormatPr baseColWidth="10" defaultRowHeight="15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2018-11-28T21:16:19Z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