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D11C8170-8C2E-0443-BE04-73BF99151A06}" xr6:coauthVersionLast="34" xr6:coauthVersionMax="34" xr10:uidLastSave="{00000000-0000-0000-0000-000000000000}"/>
  <bookViews>
    <workbookView xWindow="160" yWindow="508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F241" i="1" l="1"/>
  <c r="L241" i="1"/>
  <c r="J241" i="1"/>
  <c r="H241" i="1"/>
  <c r="D241" i="1"/>
  <c r="C241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I241" i="1" l="1"/>
  <c r="G241" i="1"/>
  <c r="M241" i="1"/>
  <c r="K241" i="1"/>
  <c r="E241" i="1"/>
  <c r="H32" i="8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K47" i="6" s="1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E47" i="6" l="1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<sst xmlns="http://schemas.openxmlformats.org/spreadsheetml/2006/main" count="163" uniqueCount="27">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</sst>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WASSPerformance!$C$234:$C$240</c:f>
              <c:numCache>
                <c:formatCode>#,##0</c:formatCode>
                <c:ptCount val="7"/>
                <c:pt idx="0">
                  <c:v>225</c:v>
                </c:pt>
                <c:pt idx="1">
                  <c:v>8055</c:v>
                </c:pt>
                <c:pt idx="2">
                  <c:v>5142</c:v>
                </c:pt>
                <c:pt idx="3">
                  <c:v>3250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WASSPerformance!$D$234:$D$240</c:f>
              <c:numCache>
                <c:formatCode>General</c:formatCode>
                <c:ptCount val="7"/>
                <c:pt idx="0">
                  <c:v>195</c:v>
                </c:pt>
                <c:pt idx="1">
                  <c:v>7234</c:v>
                </c:pt>
                <c:pt idx="2">
                  <c:v>3399</c:v>
                </c:pt>
                <c:pt idx="3">
                  <c:v>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WASSPerformance!$F$234:$F$240</c:f>
              <c:numCache>
                <c:formatCode>General</c:formatCode>
                <c:ptCount val="7"/>
                <c:pt idx="0">
                  <c:v>23</c:v>
                </c:pt>
                <c:pt idx="1">
                  <c:v>684</c:v>
                </c:pt>
                <c:pt idx="2">
                  <c:v>1557</c:v>
                </c:pt>
                <c:pt idx="3">
                  <c:v>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WASSPerformance!$H$234:$H$240</c:f>
              <c:numCache>
                <c:formatCode>#,##0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WASSPerformance!$J$234:$J$240</c:f>
              <c:numCache>
                <c:formatCode>General</c:formatCode>
                <c:ptCount val="7"/>
                <c:pt idx="0">
                  <c:v>7</c:v>
                </c:pt>
                <c:pt idx="1">
                  <c:v>136</c:v>
                </c:pt>
                <c:pt idx="2">
                  <c:v>186</c:v>
                </c:pt>
                <c:pt idx="3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WASSPerformance!$L$234:$L$240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241</xdr:row>
      <xdr:rowOff>128587</xdr:rowOff>
    </xdr:from>
    <xdr:to>
      <xdr:col>11</xdr:col>
      <xdr:colOff>866774</xdr:colOff>
      <xdr:row>267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41" totalsRowCount="1" headerRowDxfId="95" dataDxfId="94" totalsRowDxfId="93">
  <autoFilter ref="B16:M240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SUM(C234:C240)</totalsRowFormula>
    </tableColumn>
    <tableColumn id="3" xr3:uid="{00000000-0010-0000-0000-000003000000}" name="Transactions _x000a_Complete" totalsRowFunction="custom" totalsRowDxfId="9">
      <totalsRowFormula>SUM(D234:D240)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AVERAGE(E234:E240)</totalsRowFormula>
    </tableColumn>
    <tableColumn id="5" xr3:uid="{00000000-0010-0000-0000-000005000000}" name="Transactions _x000a_Failed" totalsRowFunction="custom" totalsRowDxfId="7">
      <totalsRowFormula>SUM(F234:F240)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AVERAGE(G234:G240)</totalsRowFormula>
    </tableColumn>
    <tableColumn id="7" xr3:uid="{00000000-0010-0000-0000-000007000000}" name="Transactions _x000a_In_Prog" totalsRowFunction="custom" totalsRowDxfId="5">
      <totalsRowFormula>SUM(H234:H240)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AVERAGE(I234:I240)</totalsRowFormula>
    </tableColumn>
    <tableColumn id="9" xr3:uid="{00000000-0010-0000-0000-000009000000}" name="Transactions _x000a_Timeout" totalsRowFunction="custom" totalsRowDxfId="3">
      <totalsRowFormula>SUM(J234:J240)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AVERAGE(K234:K240)</totalsRowFormula>
    </tableColumn>
    <tableColumn id="11" xr3:uid="{00000000-0010-0000-0000-00000B000000}" name="Transactions_x000a_Trans Fail" totalsRowFunction="custom" totalsRowDxfId="1">
      <totalsRowFormula>SUM(L234:L240)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AVERAGE(M234:M240)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18"/>
  <sheetViews>
    <sheetView tabSelected="1" topLeftCell="B11" zoomScale="130" zoomScaleNormal="130" workbookViewId="0">
      <selection activeCell="L237" sqref="L23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861518.06</v>
      </c>
      <c r="D6" s="4"/>
    </row>
    <row r="7" spans="2:13" x14ac:dyDescent="0.2">
      <c r="B7" s="9" t="s">
        <v>6</v>
      </c>
      <c r="C7" s="11">
        <f>D15</f>
        <v>741779</v>
      </c>
      <c r="D7" s="12">
        <f>C7/C6</f>
        <v>0.86101387125883344</v>
      </c>
    </row>
    <row r="8" spans="2:13" x14ac:dyDescent="0.2">
      <c r="B8" s="9" t="s">
        <v>7</v>
      </c>
      <c r="C8" s="11">
        <f>F15</f>
        <v>98659</v>
      </c>
      <c r="D8" s="12">
        <f>C8/C6</f>
        <v>0.11451762253248643</v>
      </c>
    </row>
    <row r="9" spans="2:13" x14ac:dyDescent="0.2">
      <c r="B9" s="9" t="s">
        <v>8</v>
      </c>
      <c r="C9" s="11">
        <f>H15</f>
        <v>3</v>
      </c>
      <c r="D9" s="12">
        <f>C9/C6</f>
        <v>3.4822253174820267E-6</v>
      </c>
    </row>
    <row r="10" spans="2:13" x14ac:dyDescent="0.2">
      <c r="B10" s="9" t="s">
        <v>9</v>
      </c>
      <c r="C10" s="11">
        <f>J15</f>
        <v>21061</v>
      </c>
      <c r="D10" s="12">
        <f>C10/C6</f>
        <v>2.4446382470496322E-2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861502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8" x14ac:dyDescent="0.2">
      <c r="B15" s="13" t="s">
        <v>13</v>
      </c>
      <c r="C15" s="14">
        <f>SUM(Tabla1820[Total])</f>
        <v>861518.06</v>
      </c>
      <c r="D15" s="14">
        <f>SUM(Tabla1820[Transactions 
Complete])</f>
        <v>741779</v>
      </c>
      <c r="E15" s="15">
        <f>AVERAGE(Tabla1820[%
Complete])</f>
        <v>0.79730448035945678</v>
      </c>
      <c r="F15" s="14">
        <f>SUM(Tabla1820[Transactions 
Failed])</f>
        <v>98659</v>
      </c>
      <c r="G15" s="15">
        <f>AVERAGE(Tabla1820[% 
Failed])</f>
        <v>0.13434048771021626</v>
      </c>
      <c r="H15" s="14">
        <f>SUM(Tabla1820[Transactions 
In_Prog])</f>
        <v>3</v>
      </c>
      <c r="I15" s="15">
        <f>AVERAGE(Tabla1820[%
In_Prog])</f>
        <v>4.0502753324651319E-6</v>
      </c>
      <c r="J15" s="14">
        <f>SUM(Tabla1820[Transactions 
Timeout])</f>
        <v>21061</v>
      </c>
      <c r="K15" s="15">
        <f>AVERAGE(Tabla1820[%
Timeout])</f>
        <v>4.1519119093014853E-2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A811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x14ac:dyDescent="0.2">
      <c r="B238" s="37">
        <v>43322</v>
      </c>
      <c r="C238" s="93">
        <v>0.01</v>
      </c>
      <c r="D238" s="87"/>
      <c r="E238" s="24">
        <f>Tabla1820[Transactions 
Complete]/Tabla1820[Total]</f>
        <v>0</v>
      </c>
      <c r="F238" s="87"/>
      <c r="G238" s="24">
        <f>Tabla1820[Transactions 
Failed]/Tabla1820[Total]</f>
        <v>0</v>
      </c>
      <c r="H238" s="34"/>
      <c r="I238" s="24">
        <f>Tabla1820[Transactions 
In_Prog]/Tabla1820[Total]</f>
        <v>0</v>
      </c>
      <c r="J238" s="87"/>
      <c r="K238" s="24">
        <f>Tabla1820[Transactions 
Timeout]/Tabla1820[Total]</f>
        <v>0</v>
      </c>
      <c r="L238" s="34"/>
      <c r="M238" s="24">
        <f>Tabla1820[Transactions
Trans Fail]/Tabla1820[Total]</f>
        <v>0</v>
      </c>
    </row>
    <row r="239" spans="2:13" s="33" customFormat="1" x14ac:dyDescent="0.2">
      <c r="B239" s="37">
        <v>43323</v>
      </c>
      <c r="C239" s="93">
        <v>0.01</v>
      </c>
      <c r="D239" s="87"/>
      <c r="E239" s="24">
        <f>Tabla1820[Transactions 
Complete]/Tabla1820[Total]</f>
        <v>0</v>
      </c>
      <c r="F239" s="87"/>
      <c r="G239" s="24">
        <f>Tabla1820[Transactions 
Failed]/Tabla1820[Total]</f>
        <v>0</v>
      </c>
      <c r="H239" s="34"/>
      <c r="I239" s="24">
        <f>Tabla1820[Transactions 
In_Prog]/Tabla1820[Total]</f>
        <v>0</v>
      </c>
      <c r="J239" s="87"/>
      <c r="K239" s="24">
        <f>Tabla1820[Transactions 
Timeout]/Tabla1820[Total]</f>
        <v>0</v>
      </c>
      <c r="L239" s="34"/>
      <c r="M239" s="24">
        <f>Tabla1820[Transactions
Trans Fail]/Tabla1820[Total]</f>
        <v>0</v>
      </c>
    </row>
    <row r="240" spans="2:13" s="33" customFormat="1" x14ac:dyDescent="0.2">
      <c r="B240" s="37">
        <v>43324</v>
      </c>
      <c r="C240" s="93">
        <v>0.01</v>
      </c>
      <c r="D240" s="87"/>
      <c r="E240" s="24">
        <f>Tabla1820[Transactions 
Complete]/Tabla1820[Total]</f>
        <v>0</v>
      </c>
      <c r="F240" s="87"/>
      <c r="G240" s="24">
        <f>Tabla1820[Transactions 
Failed]/Tabla1820[Total]</f>
        <v>0</v>
      </c>
      <c r="H240" s="34"/>
      <c r="I240" s="24">
        <f>Tabla1820[Transactions 
In_Prog]/Tabla1820[Total]</f>
        <v>0</v>
      </c>
      <c r="J240" s="87"/>
      <c r="K240" s="24">
        <f>Tabla1820[Transactions 
Timeout]/Tabla1820[Total]</f>
        <v>0</v>
      </c>
      <c r="L240" s="34"/>
      <c r="M240" s="24">
        <f>Tabla1820[Transactions
Trans Fail]/Tabla1820[Total]</f>
        <v>0</v>
      </c>
    </row>
    <row r="241" spans="2:13" ht="24" x14ac:dyDescent="0.2">
      <c r="B241" s="38" t="s">
        <v>26</v>
      </c>
      <c r="C241" s="39">
        <f>SUM(C234:C240)</f>
        <v>16672.029999999995</v>
      </c>
      <c r="D241" s="39">
        <f>SUM(D234:D240)</f>
        <v>12535</v>
      </c>
      <c r="E241" s="94">
        <f>AVERAGE(E234:E240)</f>
        <v>0.42157142900919753</v>
      </c>
      <c r="F241" s="39">
        <f>SUM(F234:F240)</f>
        <v>3615</v>
      </c>
      <c r="G241" s="94">
        <f>AVERAGE(G234:G240)</f>
        <v>0.12937588539661513</v>
      </c>
      <c r="H241" s="39">
        <f>SUM(H234:H240)</f>
        <v>1</v>
      </c>
      <c r="I241" s="94">
        <f>AVERAGE(I234:I240)</f>
        <v>1.7735213265939524E-5</v>
      </c>
      <c r="J241" s="39">
        <f>SUM(J234:J240)</f>
        <v>521</v>
      </c>
      <c r="K241" s="94">
        <f>AVERAGE(K234:K240)</f>
        <v>2.0463521809492877E-2</v>
      </c>
      <c r="L241" s="39">
        <f>SUM(L234:L240)</f>
        <v>0</v>
      </c>
      <c r="M241" s="94">
        <f>AVERAGE(M234:M240)</f>
        <v>0</v>
      </c>
    </row>
    <row r="242" spans="2:13" x14ac:dyDescent="0.2">
      <c r="D242" s="1"/>
    </row>
    <row r="243" spans="2:13" x14ac:dyDescent="0.2">
      <c r="D243" s="1"/>
    </row>
    <row r="244" spans="2:13" x14ac:dyDescent="0.2">
      <c r="D244" s="1"/>
    </row>
    <row r="245" spans="2:13" x14ac:dyDescent="0.2">
      <c r="D245" s="1"/>
    </row>
    <row r="246" spans="2:13" x14ac:dyDescent="0.2">
      <c r="D246" s="1"/>
    </row>
    <row r="247" spans="2:13" x14ac:dyDescent="0.2">
      <c r="D247" s="1"/>
    </row>
    <row r="248" spans="2:13" x14ac:dyDescent="0.2">
      <c r="D248" s="1"/>
    </row>
    <row r="249" spans="2:13" x14ac:dyDescent="0.2">
      <c r="D249" s="1"/>
    </row>
    <row r="250" spans="2:13" x14ac:dyDescent="0.2">
      <c r="D250" s="1"/>
    </row>
    <row r="251" spans="2:13" x14ac:dyDescent="0.2">
      <c r="D251" s="1"/>
    </row>
    <row r="252" spans="2:13" x14ac:dyDescent="0.2">
      <c r="D252" s="1"/>
    </row>
    <row r="253" spans="2:13" x14ac:dyDescent="0.2">
      <c r="D253" s="1"/>
    </row>
    <row r="254" spans="2:13" x14ac:dyDescent="0.2">
      <c r="D254" s="1"/>
    </row>
    <row r="255" spans="2:13" x14ac:dyDescent="0.2">
      <c r="D255" s="1"/>
    </row>
    <row r="256" spans="2:13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5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2018-08-10T14:21:17Z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