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6840F290-9F2E-9F42-9CDC-5DC05534620E}" xr6:coauthVersionLast="36" xr6:coauthVersionMax="36" xr10:uidLastSave="{00000000-0000-0000-0000-000000000000}"/>
  <bookViews>
    <workbookView xWindow="660" yWindow="4620" windowWidth="25600" windowHeight="1444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76" i="1" l="1"/>
  <c r="J276" i="1"/>
  <c r="H276" i="1"/>
  <c r="F276" i="1"/>
  <c r="D276" i="1"/>
  <c r="C276" i="1"/>
  <c r="E269" i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K276" i="1" l="1"/>
  <c r="M276" i="1"/>
  <c r="E276" i="1"/>
  <c r="G276" i="1"/>
  <c r="I276" i="1"/>
  <c r="E262" i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C11" i="4" s="1"/>
  <c r="J15" i="4"/>
  <c r="C10" i="4" s="1"/>
  <c r="H15" i="4"/>
  <c r="C9" i="4" s="1"/>
  <c r="F15" i="4"/>
  <c r="C8" i="4" s="1"/>
  <c r="D15" i="4"/>
  <c r="C15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<sst xmlns="http://schemas.openxmlformats.org/spreadsheetml/2006/main" count="164" uniqueCount="27">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</sst>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WASSPerformance!$C$269:$C$275</c:f>
              <c:numCache>
                <c:formatCode>#,##0</c:formatCode>
                <c:ptCount val="7"/>
                <c:pt idx="0">
                  <c:v>5974</c:v>
                </c:pt>
                <c:pt idx="1">
                  <c:v>2944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WASSPerformance!$D$269:$D$275</c:f>
              <c:numCache>
                <c:formatCode>General</c:formatCode>
                <c:ptCount val="7"/>
                <c:pt idx="0">
                  <c:v>4809</c:v>
                </c:pt>
                <c:pt idx="1">
                  <c:v>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WASSPerformance!$F$269:$F$275</c:f>
              <c:numCache>
                <c:formatCode>General</c:formatCode>
                <c:ptCount val="7"/>
                <c:pt idx="0">
                  <c:v>905</c:v>
                </c:pt>
                <c:pt idx="1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WASSPerformance!$H$269:$H$275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WASSPerformance!$J$269:$J$275</c:f>
              <c:numCache>
                <c:formatCode>General</c:formatCode>
                <c:ptCount val="7"/>
                <c:pt idx="0">
                  <c:v>260</c:v>
                </c:pt>
                <c:pt idx="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WASSPerformance!$L$269:$L$275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  <c:min val="43353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276</xdr:row>
      <xdr:rowOff>128587</xdr:rowOff>
    </xdr:from>
    <xdr:to>
      <xdr:col>11</xdr:col>
      <xdr:colOff>866774</xdr:colOff>
      <xdr:row>302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76" totalsRowCount="1" headerRowDxfId="95" dataDxfId="94" totalsRowDxfId="93">
  <autoFilter ref="B16:M275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SUM(C269:C275)</totalsRowFormula>
    </tableColumn>
    <tableColumn id="3" xr3:uid="{00000000-0010-0000-0000-000003000000}" name="Transactions _x000a_Complete" totalsRowFunction="custom" totalsRowDxfId="9">
      <totalsRowFormula>SUM(D269:D275)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AVERAGE(E269:E275)</totalsRowFormula>
    </tableColumn>
    <tableColumn id="5" xr3:uid="{00000000-0010-0000-0000-000005000000}" name="Transactions _x000a_Failed" totalsRowFunction="custom" totalsRowDxfId="7">
      <totalsRowFormula>SUM(F269:F275)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AVERAGE(G269:G275)</totalsRowFormula>
    </tableColumn>
    <tableColumn id="7" xr3:uid="{00000000-0010-0000-0000-000007000000}" name="Transactions _x000a_In_Prog" totalsRowFunction="custom" totalsRowDxfId="5">
      <totalsRowFormula>SUM(H269:H275)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AVERAGE(I269:I275)</totalsRowFormula>
    </tableColumn>
    <tableColumn id="9" xr3:uid="{00000000-0010-0000-0000-000009000000}" name="Transactions _x000a_Timeout" totalsRowFunction="custom" totalsRowDxfId="3">
      <totalsRowFormula>SUM(J269:J275)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AVERAGE(K269:K275)</totalsRowFormula>
    </tableColumn>
    <tableColumn id="11" xr3:uid="{00000000-0010-0000-0000-00000B000000}" name="Transactions_x000a_Trans Fail" totalsRowFunction="custom" totalsRowDxfId="1">
      <totalsRowFormula>SUM(L269:L275)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AVERAGE(M269:M275)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53"/>
  <sheetViews>
    <sheetView tabSelected="1" topLeftCell="A15" zoomScaleNormal="100" workbookViewId="0">
      <selection activeCell="L270" sqref="L270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0" t="s">
        <v>2</v>
      </c>
      <c r="D2" s="110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976479.08000000007</v>
      </c>
      <c r="D6" s="4"/>
    </row>
    <row r="7" spans="2:13" x14ac:dyDescent="0.2">
      <c r="B7" s="9" t="s">
        <v>6</v>
      </c>
      <c r="C7" s="11">
        <f>D15</f>
        <v>826747</v>
      </c>
      <c r="D7" s="12">
        <f>C7/C6</f>
        <v>0.84666125156516403</v>
      </c>
    </row>
    <row r="8" spans="2:13" x14ac:dyDescent="0.2">
      <c r="B8" s="9" t="s">
        <v>7</v>
      </c>
      <c r="C8" s="11">
        <f>F15</f>
        <v>120774</v>
      </c>
      <c r="D8" s="12">
        <f>C8/C6</f>
        <v>0.1236831412711883</v>
      </c>
    </row>
    <row r="9" spans="2:13" x14ac:dyDescent="0.2">
      <c r="B9" s="9" t="s">
        <v>8</v>
      </c>
      <c r="C9" s="11">
        <f>H15</f>
        <v>3</v>
      </c>
      <c r="D9" s="12">
        <f>C9/C6</f>
        <v>3.0722624390478489E-6</v>
      </c>
    </row>
    <row r="10" spans="2:13" x14ac:dyDescent="0.2">
      <c r="B10" s="9" t="s">
        <v>9</v>
      </c>
      <c r="C10" s="11">
        <f>J15</f>
        <v>28939</v>
      </c>
      <c r="D10" s="12">
        <f>C10/C6</f>
        <v>2.9636067574535234E-2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976463</v>
      </c>
      <c r="D12" s="4"/>
    </row>
    <row r="14" spans="2:13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30" x14ac:dyDescent="0.2">
      <c r="B15" s="13" t="s">
        <v>13</v>
      </c>
      <c r="C15" s="14">
        <f>SUM(Tabla1820[Total])</f>
        <v>976479.08000000007</v>
      </c>
      <c r="D15" s="14">
        <f>SUM(Tabla1820[Transactions 
Complete])</f>
        <v>826747</v>
      </c>
      <c r="E15" s="15">
        <f>AVERAGE(Tabla1820[%
Complete])</f>
        <v>0.7739247111565245</v>
      </c>
      <c r="F15" s="14">
        <f>SUM(Tabla1820[Transactions 
Failed])</f>
        <v>120774</v>
      </c>
      <c r="G15" s="15">
        <f>AVERAGE(Tabla1820[% 
Failed])</f>
        <v>0.14085974485374231</v>
      </c>
      <c r="H15" s="14">
        <f>SUM(Tabla1820[Transactions 
In_Prog])</f>
        <v>3</v>
      </c>
      <c r="I15" s="15">
        <f>AVERAGE(Tabla1820[%
In_Prog])</f>
        <v>3.5029408280779518E-6</v>
      </c>
      <c r="J15" s="14">
        <f>SUM(Tabla1820[Transactions 
Timeout])</f>
        <v>28939</v>
      </c>
      <c r="K15" s="15">
        <f>AVERAGE(Tabla1820[%
Timeout])</f>
        <v>5.428409813815837E-2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A846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2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2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2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2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2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2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2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2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2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2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2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2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2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2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2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2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2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2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2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2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2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2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2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2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2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 x14ac:dyDescent="0.2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 x14ac:dyDescent="0.2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 x14ac:dyDescent="0.2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 x14ac:dyDescent="0.2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 x14ac:dyDescent="0.2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 x14ac:dyDescent="0.2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 x14ac:dyDescent="0.2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x14ac:dyDescent="0.2">
      <c r="B269" s="37">
        <v>43353</v>
      </c>
      <c r="C269" s="93">
        <v>5974</v>
      </c>
      <c r="D269" s="87">
        <v>4809</v>
      </c>
      <c r="E269" s="24">
        <f>Tabla1820[Transactions 
Complete]/Tabla1820[Total]</f>
        <v>0.80498828255775023</v>
      </c>
      <c r="F269" s="87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7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x14ac:dyDescent="0.2">
      <c r="B270" s="37">
        <v>43354</v>
      </c>
      <c r="C270" s="93">
        <v>2944</v>
      </c>
      <c r="D270" s="87">
        <v>2178</v>
      </c>
      <c r="E270" s="24">
        <f>Tabla1820[Transactions 
Complete]/Tabla1820[Total]</f>
        <v>0.73980978260869568</v>
      </c>
      <c r="F270" s="87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7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x14ac:dyDescent="0.2">
      <c r="B271" s="37">
        <v>43355</v>
      </c>
      <c r="C271" s="93">
        <v>0.01</v>
      </c>
      <c r="D271" s="87"/>
      <c r="E271" s="24">
        <f>Tabla1820[Transactions 
Complete]/Tabla1820[Total]</f>
        <v>0</v>
      </c>
      <c r="F271" s="87"/>
      <c r="G271" s="24">
        <f>Tabla1820[Transactions 
Failed]/Tabla1820[Total]</f>
        <v>0</v>
      </c>
      <c r="H271" s="34"/>
      <c r="I271" s="24">
        <f>Tabla1820[Transactions 
In_Prog]/Tabla1820[Total]</f>
        <v>0</v>
      </c>
      <c r="J271" s="87"/>
      <c r="K271" s="24">
        <f>Tabla1820[Transactions 
Timeout]/Tabla1820[Total]</f>
        <v>0</v>
      </c>
      <c r="L271" s="34"/>
      <c r="M271" s="24">
        <f>Tabla1820[Transactions
Trans Fail]/Tabla1820[Total]</f>
        <v>0</v>
      </c>
    </row>
    <row r="272" spans="2:13" s="33" customFormat="1" x14ac:dyDescent="0.2">
      <c r="B272" s="37">
        <v>43356</v>
      </c>
      <c r="C272" s="93">
        <v>0.01</v>
      </c>
      <c r="D272" s="87"/>
      <c r="E272" s="24">
        <f>Tabla1820[Transactions 
Complete]/Tabla1820[Total]</f>
        <v>0</v>
      </c>
      <c r="F272" s="87"/>
      <c r="G272" s="24">
        <f>Tabla1820[Transactions 
Failed]/Tabla1820[Total]</f>
        <v>0</v>
      </c>
      <c r="H272" s="34"/>
      <c r="I272" s="24">
        <f>Tabla1820[Transactions 
In_Prog]/Tabla1820[Total]</f>
        <v>0</v>
      </c>
      <c r="J272" s="87"/>
      <c r="K272" s="24">
        <f>Tabla1820[Transactions 
Timeout]/Tabla1820[Total]</f>
        <v>0</v>
      </c>
      <c r="L272" s="34"/>
      <c r="M272" s="24">
        <f>Tabla1820[Transactions
Trans Fail]/Tabla1820[Total]</f>
        <v>0</v>
      </c>
    </row>
    <row r="273" spans="2:13" s="33" customFormat="1" x14ac:dyDescent="0.2">
      <c r="B273" s="37">
        <v>43357</v>
      </c>
      <c r="C273" s="93">
        <v>0.01</v>
      </c>
      <c r="D273" s="87"/>
      <c r="E273" s="24">
        <f>Tabla1820[Transactions 
Complete]/Tabla1820[Total]</f>
        <v>0</v>
      </c>
      <c r="F273" s="87"/>
      <c r="G273" s="24">
        <f>Tabla1820[Transactions 
Failed]/Tabla1820[Total]</f>
        <v>0</v>
      </c>
      <c r="H273" s="34"/>
      <c r="I273" s="24">
        <f>Tabla1820[Transactions 
In_Prog]/Tabla1820[Total]</f>
        <v>0</v>
      </c>
      <c r="J273" s="87"/>
      <c r="K273" s="24">
        <f>Tabla1820[Transactions 
Timeout]/Tabla1820[Total]</f>
        <v>0</v>
      </c>
      <c r="L273" s="34"/>
      <c r="M273" s="24">
        <f>Tabla1820[Transactions
Trans Fail]/Tabla1820[Total]</f>
        <v>0</v>
      </c>
    </row>
    <row r="274" spans="2:13" s="33" customFormat="1" x14ac:dyDescent="0.2">
      <c r="B274" s="37">
        <v>43358</v>
      </c>
      <c r="C274" s="93">
        <v>0.01</v>
      </c>
      <c r="D274" s="87"/>
      <c r="E274" s="24">
        <f>Tabla1820[Transactions 
Complete]/Tabla1820[Total]</f>
        <v>0</v>
      </c>
      <c r="F274" s="87"/>
      <c r="G274" s="24">
        <f>Tabla1820[Transactions 
Failed]/Tabla1820[Total]</f>
        <v>0</v>
      </c>
      <c r="H274" s="34"/>
      <c r="I274" s="24">
        <f>Tabla1820[Transactions 
In_Prog]/Tabla1820[Total]</f>
        <v>0</v>
      </c>
      <c r="J274" s="87"/>
      <c r="K274" s="24">
        <f>Tabla1820[Transactions 
Timeout]/Tabla1820[Total]</f>
        <v>0</v>
      </c>
      <c r="L274" s="34"/>
      <c r="M274" s="24">
        <f>Tabla1820[Transactions
Trans Fail]/Tabla1820[Total]</f>
        <v>0</v>
      </c>
    </row>
    <row r="275" spans="2:13" s="33" customFormat="1" x14ac:dyDescent="0.2">
      <c r="B275" s="37">
        <v>43359</v>
      </c>
      <c r="C275" s="93">
        <v>0.01</v>
      </c>
      <c r="D275" s="87"/>
      <c r="E275" s="24">
        <f>Tabla1820[Transactions 
Complete]/Tabla1820[Total]</f>
        <v>0</v>
      </c>
      <c r="F275" s="87"/>
      <c r="G275" s="24">
        <f>Tabla1820[Transactions 
Failed]/Tabla1820[Total]</f>
        <v>0</v>
      </c>
      <c r="H275" s="34"/>
      <c r="I275" s="24">
        <f>Tabla1820[Transactions 
In_Prog]/Tabla1820[Total]</f>
        <v>0</v>
      </c>
      <c r="J275" s="87"/>
      <c r="K275" s="24">
        <f>Tabla1820[Transactions 
Timeout]/Tabla1820[Total]</f>
        <v>0</v>
      </c>
      <c r="L275" s="34"/>
      <c r="M275" s="24">
        <f>Tabla1820[Transactions
Trans Fail]/Tabla1820[Total]</f>
        <v>0</v>
      </c>
    </row>
    <row r="276" spans="2:13" ht="26" x14ac:dyDescent="0.2">
      <c r="B276" s="38" t="s">
        <v>26</v>
      </c>
      <c r="C276" s="39">
        <f>SUM(C269:C275)</f>
        <v>8918.0500000000011</v>
      </c>
      <c r="D276" s="39">
        <f>SUM(D269:D275)</f>
        <v>6987</v>
      </c>
      <c r="E276" s="94">
        <f>AVERAGE(E269:E275)</f>
        <v>0.22068543788092085</v>
      </c>
      <c r="F276" s="39">
        <f>SUM(F269:F275)</f>
        <v>1338</v>
      </c>
      <c r="G276" s="94">
        <f>AVERAGE(G269:G275)</f>
        <v>4.2652656204837935E-2</v>
      </c>
      <c r="H276" s="39">
        <f>SUM(H269:H275)</f>
        <v>0</v>
      </c>
      <c r="I276" s="94">
        <f>AVERAGE(I269:I275)</f>
        <v>0</v>
      </c>
      <c r="J276" s="39">
        <f>SUM(J269:J275)</f>
        <v>593</v>
      </c>
      <c r="K276" s="94">
        <f>AVERAGE(K269:K275)</f>
        <v>2.2376191628526925E-2</v>
      </c>
      <c r="L276" s="39">
        <f>SUM(L269:L275)</f>
        <v>0</v>
      </c>
      <c r="M276" s="94">
        <f>AVERAGE(M269:M275)</f>
        <v>0</v>
      </c>
    </row>
    <row r="277" spans="2:13" x14ac:dyDescent="0.2">
      <c r="D277" s="1"/>
    </row>
    <row r="278" spans="2:13" x14ac:dyDescent="0.2">
      <c r="D278" s="1"/>
    </row>
    <row r="279" spans="2:13" x14ac:dyDescent="0.2">
      <c r="D279" s="1"/>
    </row>
    <row r="280" spans="2:13" x14ac:dyDescent="0.2">
      <c r="D280" s="1"/>
    </row>
    <row r="281" spans="2:13" x14ac:dyDescent="0.2">
      <c r="D281" s="1"/>
    </row>
    <row r="282" spans="2:13" x14ac:dyDescent="0.2">
      <c r="D282" s="1"/>
    </row>
    <row r="283" spans="2:13" x14ac:dyDescent="0.2">
      <c r="D283" s="1"/>
    </row>
    <row r="284" spans="2:13" x14ac:dyDescent="0.2">
      <c r="D284" s="1"/>
    </row>
    <row r="285" spans="2:13" x14ac:dyDescent="0.2">
      <c r="D285" s="1"/>
    </row>
    <row r="286" spans="2:13" x14ac:dyDescent="0.2">
      <c r="D286" s="1"/>
    </row>
    <row r="287" spans="2:13" x14ac:dyDescent="0.2">
      <c r="D287" s="1"/>
    </row>
    <row r="288" spans="2:13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5" x14ac:dyDescent="0.2"/>
  <cols>
    <col min="5" max="5" width="11.5" customWidth="1"/>
  </cols>
  <sheetData>
    <row r="2" spans="2:13" x14ac:dyDescent="0.2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2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2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2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2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2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2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2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2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2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2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2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2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2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2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2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2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2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2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2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2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2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2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2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2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2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2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2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2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2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6" thickBot="1" x14ac:dyDescent="0.2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7" thickTop="1" x14ac:dyDescent="0.2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WASSPerformance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2018-09-12T18:20:14Z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