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DFDB9B96-502E-6D41-B668-DF838154E103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</sheets>
  <calcPr calcId="191029"/>
</workbook>
</file>

<file path=xl/calcChain.xml><?xml version="1.0" encoding="utf-8"?>
<calcChain xmlns="http://schemas.openxmlformats.org/spreadsheetml/2006/main">
  <c r="L346" i="1" l="1"/>
  <c r="J346" i="1"/>
  <c r="H346" i="1"/>
  <c r="F346" i="1"/>
  <c r="D346" i="1"/>
  <c r="C346" i="1"/>
  <c r="E339" i="1"/>
  <c r="G339" i="1"/>
  <c r="I339" i="1"/>
  <c r="K339" i="1"/>
  <c r="M339" i="1"/>
  <c r="E340" i="1"/>
  <c r="G340" i="1"/>
  <c r="I340" i="1"/>
  <c r="K340" i="1"/>
  <c r="M340" i="1"/>
  <c r="E341" i="1"/>
  <c r="G341" i="1"/>
  <c r="I341" i="1"/>
  <c r="K341" i="1"/>
  <c r="M341" i="1"/>
  <c r="E342" i="1"/>
  <c r="G342" i="1"/>
  <c r="I342" i="1"/>
  <c r="K342" i="1"/>
  <c r="M342" i="1"/>
  <c r="E343" i="1"/>
  <c r="G343" i="1"/>
  <c r="I343" i="1"/>
  <c r="K343" i="1"/>
  <c r="M343" i="1"/>
  <c r="E344" i="1"/>
  <c r="G344" i="1"/>
  <c r="I344" i="1"/>
  <c r="K344" i="1"/>
  <c r="M344" i="1"/>
  <c r="E345" i="1"/>
  <c r="G345" i="1"/>
  <c r="I345" i="1"/>
  <c r="K345" i="1"/>
  <c r="M345" i="1"/>
  <c r="E335" i="1"/>
  <c r="G335" i="1"/>
  <c r="I335" i="1"/>
  <c r="K335" i="1"/>
  <c r="M335" i="1"/>
  <c r="E336" i="1"/>
  <c r="G336" i="1"/>
  <c r="I336" i="1"/>
  <c r="K336" i="1"/>
  <c r="M336" i="1"/>
  <c r="E337" i="1"/>
  <c r="G337" i="1"/>
  <c r="I337" i="1"/>
  <c r="K337" i="1"/>
  <c r="M337" i="1"/>
  <c r="E338" i="1"/>
  <c r="G338" i="1"/>
  <c r="I338" i="1"/>
  <c r="K338" i="1"/>
  <c r="M338" i="1"/>
  <c r="K346" i="1" l="1"/>
  <c r="M346" i="1"/>
  <c r="E346" i="1"/>
  <c r="I346" i="1"/>
  <c r="G346" i="1"/>
  <c r="E332" i="1"/>
  <c r="G332" i="1"/>
  <c r="I332" i="1"/>
  <c r="K332" i="1"/>
  <c r="M332" i="1"/>
  <c r="E333" i="1"/>
  <c r="G333" i="1"/>
  <c r="I333" i="1"/>
  <c r="K333" i="1"/>
  <c r="M333" i="1"/>
  <c r="E334" i="1"/>
  <c r="G334" i="1"/>
  <c r="I334" i="1"/>
  <c r="K334" i="1"/>
  <c r="M334" i="1"/>
  <c r="E325" i="1" l="1"/>
  <c r="G325" i="1"/>
  <c r="I325" i="1"/>
  <c r="K325" i="1"/>
  <c r="M325" i="1"/>
  <c r="E326" i="1"/>
  <c r="G326" i="1"/>
  <c r="I326" i="1"/>
  <c r="K326" i="1"/>
  <c r="M326" i="1"/>
  <c r="E327" i="1"/>
  <c r="G327" i="1"/>
  <c r="I327" i="1"/>
  <c r="K327" i="1"/>
  <c r="M327" i="1"/>
  <c r="E328" i="1"/>
  <c r="G328" i="1"/>
  <c r="I328" i="1"/>
  <c r="K328" i="1"/>
  <c r="M328" i="1"/>
  <c r="E329" i="1"/>
  <c r="G329" i="1"/>
  <c r="I329" i="1"/>
  <c r="K329" i="1"/>
  <c r="M329" i="1"/>
  <c r="E330" i="1"/>
  <c r="G330" i="1"/>
  <c r="I330" i="1"/>
  <c r="K330" i="1"/>
  <c r="M330" i="1"/>
  <c r="E331" i="1"/>
  <c r="G331" i="1"/>
  <c r="I331" i="1"/>
  <c r="K331" i="1"/>
  <c r="M331" i="1"/>
  <c r="M33" i="11" l="1"/>
  <c r="L33" i="11"/>
  <c r="K33" i="11"/>
  <c r="J33" i="11"/>
  <c r="I33" i="11"/>
  <c r="H33" i="11"/>
  <c r="G33" i="11"/>
  <c r="F33" i="11"/>
  <c r="E33" i="11"/>
  <c r="D33" i="11"/>
  <c r="C33" i="11"/>
  <c r="E318" i="1" l="1"/>
  <c r="G318" i="1"/>
  <c r="I318" i="1"/>
  <c r="K318" i="1"/>
  <c r="M318" i="1"/>
  <c r="E319" i="1"/>
  <c r="G319" i="1"/>
  <c r="I319" i="1"/>
  <c r="K319" i="1"/>
  <c r="M319" i="1"/>
  <c r="E320" i="1"/>
  <c r="G320" i="1"/>
  <c r="I320" i="1"/>
  <c r="K320" i="1"/>
  <c r="M320" i="1"/>
  <c r="E321" i="1"/>
  <c r="G321" i="1"/>
  <c r="I321" i="1"/>
  <c r="K321" i="1"/>
  <c r="M321" i="1"/>
  <c r="E322" i="1"/>
  <c r="G322" i="1"/>
  <c r="I322" i="1"/>
  <c r="K322" i="1"/>
  <c r="M322" i="1"/>
  <c r="E323" i="1"/>
  <c r="G323" i="1"/>
  <c r="I323" i="1"/>
  <c r="K323" i="1"/>
  <c r="M323" i="1"/>
  <c r="E324" i="1"/>
  <c r="G324" i="1"/>
  <c r="I324" i="1"/>
  <c r="K324" i="1"/>
  <c r="M324" i="1"/>
  <c r="E311" i="1" l="1"/>
  <c r="G311" i="1"/>
  <c r="I311" i="1"/>
  <c r="K311" i="1"/>
  <c r="M311" i="1"/>
  <c r="E312" i="1"/>
  <c r="G312" i="1"/>
  <c r="I312" i="1"/>
  <c r="K312" i="1"/>
  <c r="M312" i="1"/>
  <c r="E313" i="1"/>
  <c r="G313" i="1"/>
  <c r="I313" i="1"/>
  <c r="K313" i="1"/>
  <c r="M313" i="1"/>
  <c r="E314" i="1"/>
  <c r="G314" i="1"/>
  <c r="I314" i="1"/>
  <c r="K314" i="1"/>
  <c r="M314" i="1"/>
  <c r="E315" i="1"/>
  <c r="G315" i="1"/>
  <c r="I315" i="1"/>
  <c r="K315" i="1"/>
  <c r="M315" i="1"/>
  <c r="E316" i="1"/>
  <c r="G316" i="1"/>
  <c r="I316" i="1"/>
  <c r="K316" i="1"/>
  <c r="M316" i="1"/>
  <c r="E317" i="1"/>
  <c r="G317" i="1"/>
  <c r="I317" i="1"/>
  <c r="K317" i="1"/>
  <c r="M317" i="1"/>
  <c r="E304" i="1" l="1"/>
  <c r="G304" i="1"/>
  <c r="I304" i="1"/>
  <c r="K304" i="1"/>
  <c r="M304" i="1"/>
  <c r="E305" i="1"/>
  <c r="G305" i="1"/>
  <c r="I305" i="1"/>
  <c r="K305" i="1"/>
  <c r="M305" i="1"/>
  <c r="E306" i="1"/>
  <c r="G306" i="1"/>
  <c r="I306" i="1"/>
  <c r="K306" i="1"/>
  <c r="M306" i="1"/>
  <c r="E307" i="1"/>
  <c r="G307" i="1"/>
  <c r="I307" i="1"/>
  <c r="K307" i="1"/>
  <c r="M307" i="1"/>
  <c r="E308" i="1"/>
  <c r="G308" i="1"/>
  <c r="I308" i="1"/>
  <c r="K308" i="1"/>
  <c r="M308" i="1"/>
  <c r="E309" i="1"/>
  <c r="G309" i="1"/>
  <c r="I309" i="1"/>
  <c r="K309" i="1"/>
  <c r="M309" i="1"/>
  <c r="E310" i="1"/>
  <c r="G310" i="1"/>
  <c r="I310" i="1"/>
  <c r="K310" i="1"/>
  <c r="M310" i="1"/>
  <c r="E297" i="1" l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3" i="1"/>
  <c r="G303" i="1"/>
  <c r="I303" i="1"/>
  <c r="K303" i="1"/>
  <c r="M303" i="1"/>
  <c r="E290" i="1" l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76" i="1" l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C11" i="5"/>
  <c r="D10" i="5" l="1"/>
  <c r="D6" i="5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<sst xmlns="http://schemas.openxmlformats.org/spreadsheetml/2006/main" count="166" uniqueCount="28">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</sst>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  <fill>
      <patternFill patternType="solid">
        <fgColor rgb="FFDDEBF7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/>
      <right/>
      <top/>
      <bottom style="medium">
        <color rgb="FF9BC2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45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164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31" fillId="0" borderId="0" xfId="0" applyFont="1" applyAlignment="1">
      <alignment horizontal="center"/>
    </xf>
    <xf numFmtId="10" fontId="32" fillId="3" borderId="0" xfId="4" applyNumberFormat="1" applyFont="1" applyAlignment="1">
      <alignment horizontal="center" vertical="center"/>
    </xf>
    <xf numFmtId="9" fontId="0" fillId="0" borderId="0" xfId="2" applyFont="1"/>
    <xf numFmtId="14" fontId="0" fillId="0" borderId="0" xfId="0" applyNumberFormat="1"/>
    <xf numFmtId="3" fontId="33" fillId="0" borderId="0" xfId="0" applyNumberFormat="1" applyFont="1" applyAlignment="1">
      <alignment horizontal="center" vertical="center"/>
    </xf>
    <xf numFmtId="10" fontId="33" fillId="3" borderId="0" xfId="4" applyNumberFormat="1" applyFont="1" applyAlignment="1">
      <alignment horizontal="center" vertical="center"/>
    </xf>
    <xf numFmtId="3" fontId="34" fillId="0" borderId="0" xfId="0" applyNumberFormat="1" applyFont="1" applyAlignment="1">
      <alignment horizontal="center" vertical="center"/>
    </xf>
    <xf numFmtId="10" fontId="34" fillId="3" borderId="0" xfId="4" applyNumberFormat="1" applyFont="1" applyAlignment="1">
      <alignment horizontal="center" vertical="center"/>
    </xf>
    <xf numFmtId="3" fontId="35" fillId="0" borderId="0" xfId="0" applyNumberFormat="1" applyFont="1" applyAlignment="1">
      <alignment horizontal="center" vertical="center"/>
    </xf>
    <xf numFmtId="10" fontId="35" fillId="3" borderId="0" xfId="4" applyNumberFormat="1" applyFont="1" applyAlignment="1">
      <alignment horizontal="center" vertical="center"/>
    </xf>
    <xf numFmtId="3" fontId="36" fillId="0" borderId="14" xfId="0" applyNumberFormat="1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3" fontId="36" fillId="13" borderId="15" xfId="0" applyNumberFormat="1" applyFont="1" applyFill="1" applyBorder="1" applyAlignment="1">
      <alignment horizontal="center" vertical="center"/>
    </xf>
    <xf numFmtId="0" fontId="37" fillId="13" borderId="15" xfId="0" applyFont="1" applyFill="1" applyBorder="1" applyAlignment="1">
      <alignment horizontal="center" vertical="center"/>
    </xf>
    <xf numFmtId="0" fontId="36" fillId="13" borderId="15" xfId="0" applyFont="1" applyFill="1" applyBorder="1" applyAlignment="1">
      <alignment horizontal="center" vertical="center"/>
    </xf>
    <xf numFmtId="3" fontId="36" fillId="0" borderId="15" xfId="0" applyNumberFormat="1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JAMUPerformance!$C$339:$C$345</c:f>
              <c:numCache>
                <c:formatCode>#,##0</c:formatCode>
                <c:ptCount val="7"/>
                <c:pt idx="0">
                  <c:v>17405</c:v>
                </c:pt>
                <c:pt idx="1">
                  <c:v>9798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JAMUPerformance!$D$339:$D$345</c:f>
              <c:numCache>
                <c:formatCode>#,##0</c:formatCode>
                <c:ptCount val="7"/>
                <c:pt idx="0">
                  <c:v>16920</c:v>
                </c:pt>
                <c:pt idx="1">
                  <c:v>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JAMUPerformance!$F$339:$F$345</c:f>
              <c:numCache>
                <c:formatCode>#,##0</c:formatCode>
                <c:ptCount val="7"/>
                <c:pt idx="0">
                  <c:v>374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JAMUPerformance!$H$339:$H$345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JAMUPerformance!$J$339:$J$345</c:f>
              <c:numCache>
                <c:formatCode>#,##0</c:formatCode>
                <c:ptCount val="7"/>
                <c:pt idx="0">
                  <c:v>111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JAMUPerformance!$L$339:$L$345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21506</c:v>
                </c:pt>
                <c:pt idx="1">
                  <c:v>9331</c:v>
                </c:pt>
                <c:pt idx="2">
                  <c:v>14030</c:v>
                </c:pt>
                <c:pt idx="3">
                  <c:v>7923</c:v>
                </c:pt>
                <c:pt idx="4">
                  <c:v>10997</c:v>
                </c:pt>
                <c:pt idx="5">
                  <c:v>5524</c:v>
                </c:pt>
                <c:pt idx="6">
                  <c:v>1827</c:v>
                </c:pt>
                <c:pt idx="7">
                  <c:v>10399</c:v>
                </c:pt>
                <c:pt idx="8">
                  <c:v>7336</c:v>
                </c:pt>
                <c:pt idx="9">
                  <c:v>7476</c:v>
                </c:pt>
                <c:pt idx="10">
                  <c:v>8367</c:v>
                </c:pt>
                <c:pt idx="11">
                  <c:v>5115</c:v>
                </c:pt>
                <c:pt idx="12">
                  <c:v>2097</c:v>
                </c:pt>
                <c:pt idx="13">
                  <c:v>666</c:v>
                </c:pt>
                <c:pt idx="14">
                  <c:v>2231</c:v>
                </c:pt>
                <c:pt idx="15">
                  <c:v>12161</c:v>
                </c:pt>
                <c:pt idx="16">
                  <c:v>16866</c:v>
                </c:pt>
                <c:pt idx="17">
                  <c:v>9031</c:v>
                </c:pt>
                <c:pt idx="18">
                  <c:v>9439</c:v>
                </c:pt>
                <c:pt idx="19">
                  <c:v>4411</c:v>
                </c:pt>
                <c:pt idx="20">
                  <c:v>2037</c:v>
                </c:pt>
                <c:pt idx="21">
                  <c:v>14226</c:v>
                </c:pt>
                <c:pt idx="22">
                  <c:v>7023</c:v>
                </c:pt>
                <c:pt idx="23">
                  <c:v>9939</c:v>
                </c:pt>
                <c:pt idx="24">
                  <c:v>16104</c:v>
                </c:pt>
                <c:pt idx="25">
                  <c:v>13572</c:v>
                </c:pt>
                <c:pt idx="26">
                  <c:v>4673</c:v>
                </c:pt>
                <c:pt idx="27">
                  <c:v>2313</c:v>
                </c:pt>
                <c:pt idx="28">
                  <c:v>20790</c:v>
                </c:pt>
                <c:pt idx="29">
                  <c:v>15583</c:v>
                </c:pt>
                <c:pt idx="30">
                  <c:v>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804B-BFBE-275043E3680F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20802</c:v>
                </c:pt>
                <c:pt idx="1">
                  <c:v>8919</c:v>
                </c:pt>
                <c:pt idx="2">
                  <c:v>13489</c:v>
                </c:pt>
                <c:pt idx="3">
                  <c:v>7607</c:v>
                </c:pt>
                <c:pt idx="4">
                  <c:v>10527</c:v>
                </c:pt>
                <c:pt idx="5">
                  <c:v>4968</c:v>
                </c:pt>
                <c:pt idx="6">
                  <c:v>1728</c:v>
                </c:pt>
                <c:pt idx="7">
                  <c:v>9947</c:v>
                </c:pt>
                <c:pt idx="8">
                  <c:v>6937</c:v>
                </c:pt>
                <c:pt idx="9">
                  <c:v>6347</c:v>
                </c:pt>
                <c:pt idx="10">
                  <c:v>6994</c:v>
                </c:pt>
                <c:pt idx="11">
                  <c:v>4749</c:v>
                </c:pt>
                <c:pt idx="12">
                  <c:v>1950</c:v>
                </c:pt>
                <c:pt idx="13">
                  <c:v>557</c:v>
                </c:pt>
                <c:pt idx="14">
                  <c:v>1575</c:v>
                </c:pt>
                <c:pt idx="15">
                  <c:v>11678</c:v>
                </c:pt>
                <c:pt idx="16">
                  <c:v>16391</c:v>
                </c:pt>
                <c:pt idx="17">
                  <c:v>7873</c:v>
                </c:pt>
                <c:pt idx="18">
                  <c:v>8891</c:v>
                </c:pt>
                <c:pt idx="19">
                  <c:v>4221</c:v>
                </c:pt>
                <c:pt idx="20">
                  <c:v>1945</c:v>
                </c:pt>
                <c:pt idx="21">
                  <c:v>13798</c:v>
                </c:pt>
                <c:pt idx="22">
                  <c:v>6686</c:v>
                </c:pt>
                <c:pt idx="23">
                  <c:v>8496</c:v>
                </c:pt>
                <c:pt idx="24">
                  <c:v>13756</c:v>
                </c:pt>
                <c:pt idx="25">
                  <c:v>13182</c:v>
                </c:pt>
                <c:pt idx="26">
                  <c:v>4476</c:v>
                </c:pt>
                <c:pt idx="27">
                  <c:v>2156</c:v>
                </c:pt>
                <c:pt idx="28">
                  <c:v>20193</c:v>
                </c:pt>
                <c:pt idx="29">
                  <c:v>14991</c:v>
                </c:pt>
                <c:pt idx="30">
                  <c:v>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804B-BFBE-275043E3680F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  <c:pt idx="0">
                  <c:v>638</c:v>
                </c:pt>
                <c:pt idx="1">
                  <c:v>320</c:v>
                </c:pt>
                <c:pt idx="2">
                  <c:v>465</c:v>
                </c:pt>
                <c:pt idx="3">
                  <c:v>267</c:v>
                </c:pt>
                <c:pt idx="4">
                  <c:v>362</c:v>
                </c:pt>
                <c:pt idx="5">
                  <c:v>478</c:v>
                </c:pt>
                <c:pt idx="6">
                  <c:v>21</c:v>
                </c:pt>
                <c:pt idx="7">
                  <c:v>370</c:v>
                </c:pt>
                <c:pt idx="8">
                  <c:v>319</c:v>
                </c:pt>
                <c:pt idx="9">
                  <c:v>1045</c:v>
                </c:pt>
                <c:pt idx="10">
                  <c:v>1316</c:v>
                </c:pt>
                <c:pt idx="11">
                  <c:v>256</c:v>
                </c:pt>
                <c:pt idx="12">
                  <c:v>65</c:v>
                </c:pt>
                <c:pt idx="13">
                  <c:v>26</c:v>
                </c:pt>
                <c:pt idx="14">
                  <c:v>572</c:v>
                </c:pt>
                <c:pt idx="15">
                  <c:v>396</c:v>
                </c:pt>
                <c:pt idx="16">
                  <c:v>371</c:v>
                </c:pt>
                <c:pt idx="17">
                  <c:v>789</c:v>
                </c:pt>
                <c:pt idx="18">
                  <c:v>432</c:v>
                </c:pt>
                <c:pt idx="19">
                  <c:v>89</c:v>
                </c:pt>
                <c:pt idx="20">
                  <c:v>22</c:v>
                </c:pt>
                <c:pt idx="21">
                  <c:v>298</c:v>
                </c:pt>
                <c:pt idx="22">
                  <c:v>206</c:v>
                </c:pt>
                <c:pt idx="23">
                  <c:v>298</c:v>
                </c:pt>
                <c:pt idx="24">
                  <c:v>645</c:v>
                </c:pt>
                <c:pt idx="25">
                  <c:v>283</c:v>
                </c:pt>
                <c:pt idx="26">
                  <c:v>120</c:v>
                </c:pt>
                <c:pt idx="27">
                  <c:v>32</c:v>
                </c:pt>
                <c:pt idx="28">
                  <c:v>498</c:v>
                </c:pt>
                <c:pt idx="29">
                  <c:v>464</c:v>
                </c:pt>
                <c:pt idx="30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B-804B-BFBE-275043E3680F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B-804B-BFBE-275043E3680F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  <c:pt idx="0">
                  <c:v>66</c:v>
                </c:pt>
                <c:pt idx="1">
                  <c:v>92</c:v>
                </c:pt>
                <c:pt idx="2">
                  <c:v>76</c:v>
                </c:pt>
                <c:pt idx="3">
                  <c:v>49</c:v>
                </c:pt>
                <c:pt idx="4">
                  <c:v>108</c:v>
                </c:pt>
                <c:pt idx="5">
                  <c:v>78</c:v>
                </c:pt>
                <c:pt idx="6">
                  <c:v>78</c:v>
                </c:pt>
                <c:pt idx="7">
                  <c:v>82</c:v>
                </c:pt>
                <c:pt idx="8">
                  <c:v>80</c:v>
                </c:pt>
                <c:pt idx="9">
                  <c:v>84</c:v>
                </c:pt>
                <c:pt idx="10">
                  <c:v>57</c:v>
                </c:pt>
                <c:pt idx="11">
                  <c:v>110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87</c:v>
                </c:pt>
                <c:pt idx="16">
                  <c:v>104</c:v>
                </c:pt>
                <c:pt idx="17">
                  <c:v>369</c:v>
                </c:pt>
                <c:pt idx="18">
                  <c:v>116</c:v>
                </c:pt>
                <c:pt idx="19">
                  <c:v>101</c:v>
                </c:pt>
                <c:pt idx="20">
                  <c:v>70</c:v>
                </c:pt>
                <c:pt idx="21">
                  <c:v>130</c:v>
                </c:pt>
                <c:pt idx="22">
                  <c:v>131</c:v>
                </c:pt>
                <c:pt idx="23">
                  <c:v>1145</c:v>
                </c:pt>
                <c:pt idx="24">
                  <c:v>1703</c:v>
                </c:pt>
                <c:pt idx="25">
                  <c:v>107</c:v>
                </c:pt>
                <c:pt idx="26">
                  <c:v>77</c:v>
                </c:pt>
                <c:pt idx="27">
                  <c:v>125</c:v>
                </c:pt>
                <c:pt idx="28">
                  <c:v>99</c:v>
                </c:pt>
                <c:pt idx="29">
                  <c:v>128</c:v>
                </c:pt>
                <c:pt idx="3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B-804B-BFBE-275043E3680F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'10'!$L$2:$L$32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B-804B-BFBE-275043E3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214F-8712-40A55BDC5A2F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214F-8712-40A55BDC5A2F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5-214F-8712-40A55BDC5A2F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5-214F-8712-40A55BDC5A2F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5-214F-8712-40A55BDC5A2F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5-214F-8712-40A55BDC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346</xdr:row>
      <xdr:rowOff>143435</xdr:rowOff>
    </xdr:from>
    <xdr:to>
      <xdr:col>12</xdr:col>
      <xdr:colOff>810535</xdr:colOff>
      <xdr:row>374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15</xdr:col>
      <xdr:colOff>270238</xdr:colOff>
      <xdr:row>63</xdr:row>
      <xdr:rowOff>73938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5872D7E3-2C85-CD46-82E4-30DD03CD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34</xdr:row>
      <xdr:rowOff>12700</xdr:rowOff>
    </xdr:from>
    <xdr:to>
      <xdr:col>15</xdr:col>
      <xdr:colOff>302123</xdr:colOff>
      <xdr:row>62</xdr:row>
      <xdr:rowOff>48808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9406E-9A72-5742-94BB-D5589DF10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346" totalsRowCount="1" headerRowDxfId="161" dataDxfId="160" totalsRowDxfId="159">
  <autoFilter ref="B16:M34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SUM(C339:C345)</totalsRowFormula>
    </tableColumn>
    <tableColumn id="3" xr3:uid="{00000000-0010-0000-0000-000003000000}" name="Transactions _x000a_Complete" totalsRowFunction="custom" dataDxfId="156" totalsRowDxfId="9">
      <totalsRowFormula>SUM(D339:D345)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AVERAGE(E339:E345)</totalsRowFormula>
    </tableColumn>
    <tableColumn id="5" xr3:uid="{00000000-0010-0000-0000-000005000000}" name="Transactions _x000a_Failed" totalsRowFunction="custom" dataDxfId="154" totalsRowDxfId="7">
      <totalsRowFormula>SUM(F339:F345)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AVERAGE(G339:G345)</totalsRowFormula>
    </tableColumn>
    <tableColumn id="7" xr3:uid="{00000000-0010-0000-0000-000007000000}" name="Transactions _x000a_In_Prog" totalsRowFunction="custom" dataDxfId="152" totalsRowDxfId="5">
      <totalsRowFormula>SUM(H339:H345)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AVERAGE(I339:I345)</totalsRowFormula>
    </tableColumn>
    <tableColumn id="9" xr3:uid="{00000000-0010-0000-0000-000009000000}" name="Transactions _x000a_Timeout" totalsRowFunction="custom" dataDxfId="150" totalsRowDxfId="3">
      <totalsRowFormula>SUM(J339:J345)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AVERAGE(K339:K345)</totalsRowFormula>
    </tableColumn>
    <tableColumn id="11" xr3:uid="{00000000-0010-0000-0000-00000B000000}" name="Transactions_x000a_Trans Fail" totalsRowFunction="custom" dataDxfId="148" totalsRowDxfId="1">
      <totalsRowFormula>SUM(L339:L345)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AVERAGE(M339:M345)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350"/>
  <sheetViews>
    <sheetView tabSelected="1" zoomScaleNormal="100" workbookViewId="0">
      <selection activeCell="H341" sqref="H341"/>
    </sheetView>
  </sheetViews>
  <sheetFormatPr baseColWidth="10" defaultColWidth="11.5" defaultRowHeight="15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2766151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2509048</v>
      </c>
      <c r="D6" s="14">
        <f>C6/C5</f>
        <v>0.90705388100649598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176531</v>
      </c>
      <c r="D7" s="14">
        <f>C7/C5</f>
        <v>6.3818280346951417E-2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23</v>
      </c>
      <c r="D8" s="14">
        <f>C8/C5</f>
        <v>8.3148027710707048E-6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80549</v>
      </c>
      <c r="D9" s="14">
        <f>C9/C5</f>
        <v>2.9119523843781487E-2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2766151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44" t="s">
        <v>12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2:13" ht="30">
      <c r="B15" s="16" t="s">
        <v>13</v>
      </c>
      <c r="C15" s="17">
        <f>SUM(Tabla18[Total])</f>
        <v>2765985.1199999992</v>
      </c>
      <c r="D15" s="17">
        <f>SUM(Tabla18[Transactions 
Complete])</f>
        <v>2509048</v>
      </c>
      <c r="E15" s="18">
        <f>AVERAGE(Tabla18[%
Complete])</f>
        <v>0.87946068190661342</v>
      </c>
      <c r="F15" s="17">
        <f>SUM(Tabla18[Transactions 
Failed])</f>
        <v>176531</v>
      </c>
      <c r="G15" s="18">
        <f>AVERAGE(Tabla18[% 
Failed])</f>
        <v>5.5872290795626792E-2</v>
      </c>
      <c r="H15" s="17">
        <f>SUM(Tabla18[Transactions 
In_Prog])</f>
        <v>23</v>
      </c>
      <c r="I15" s="18">
        <f>AVERAGE(Tabla18[%
In_Prog])</f>
        <v>9.6756506508553388E-6</v>
      </c>
      <c r="J15" s="17">
        <f>SUM(Tabla18[Transactions 
Timeout])</f>
        <v>80549</v>
      </c>
      <c r="K15" s="18">
        <f>AVERAGE(Tabla18[%
Timeout])</f>
        <v>2.8241349517527416E-2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C917</f>
        <v>0</v>
      </c>
      <c r="M117" s="35">
        <f>Tabla18[Transactions
Trans Fail]/Tabla18[Total]</f>
        <v>0</v>
      </c>
    </row>
    <row r="118" spans="2:13" s="33" customFormat="1" hidden="1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hidden="1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hidden="1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hidden="1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hidden="1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hidden="1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hidden="1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hidden="1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s="33" customFormat="1" hidden="1">
      <c r="B276" s="79">
        <v>43360</v>
      </c>
      <c r="C276" s="39">
        <v>16030</v>
      </c>
      <c r="D276" s="39">
        <v>15506</v>
      </c>
      <c r="E276" s="26">
        <f>Tabla18[Transactions 
Complete]/Tabla18[Total]</f>
        <v>0.96731129132875859</v>
      </c>
      <c r="F276" s="39">
        <v>453</v>
      </c>
      <c r="G276" s="26">
        <f>Tabla18[Transactions 
Failed]/Tabla18[Total]</f>
        <v>2.825951341235184E-2</v>
      </c>
      <c r="H276" s="39">
        <v>0</v>
      </c>
      <c r="I276" s="26">
        <f>Tabla18[Transactions 
In_Prog]/Tabla18[Total]</f>
        <v>0</v>
      </c>
      <c r="J276" s="39">
        <v>71</v>
      </c>
      <c r="K276" s="26">
        <f>Tabla18[Transactions 
Timeout]/Tabla18[Total]</f>
        <v>4.429195258889582E-3</v>
      </c>
      <c r="L276" s="39">
        <v>0</v>
      </c>
      <c r="M276" s="26">
        <f>Tabla18[Transactions
Trans Fail]/Tabla18[Total]</f>
        <v>0</v>
      </c>
    </row>
    <row r="277" spans="2:13" s="33" customFormat="1" hidden="1">
      <c r="B277" s="79">
        <v>43361</v>
      </c>
      <c r="C277" s="39">
        <v>7935</v>
      </c>
      <c r="D277" s="39">
        <v>7501</v>
      </c>
      <c r="E277" s="26">
        <f>Tabla18[Transactions 
Complete]/Tabla18[Total]</f>
        <v>0.94530560806553243</v>
      </c>
      <c r="F277" s="39">
        <v>350</v>
      </c>
      <c r="G277" s="26">
        <f>Tabla18[Transactions 
Failed]/Tabla18[Total]</f>
        <v>4.4108380592312542E-2</v>
      </c>
      <c r="H277" s="39">
        <v>0</v>
      </c>
      <c r="I277" s="26">
        <f>Tabla18[Transactions 
In_Prog]/Tabla18[Total]</f>
        <v>0</v>
      </c>
      <c r="J277" s="39">
        <v>84</v>
      </c>
      <c r="K277" s="26">
        <f>Tabla18[Transactions 
Timeout]/Tabla18[Total]</f>
        <v>1.058601134215501E-2</v>
      </c>
      <c r="L277" s="39">
        <v>0</v>
      </c>
      <c r="M277" s="26">
        <f>Tabla18[Transactions
Trans Fail]/Tabla18[Total]</f>
        <v>0</v>
      </c>
    </row>
    <row r="278" spans="2:13" s="33" customFormat="1" hidden="1">
      <c r="B278" s="79">
        <v>43362</v>
      </c>
      <c r="C278" s="39">
        <v>9165</v>
      </c>
      <c r="D278" s="39">
        <v>8807</v>
      </c>
      <c r="E278" s="26">
        <f>Tabla18[Transactions 
Complete]/Tabla18[Total]</f>
        <v>0.96093835242771408</v>
      </c>
      <c r="F278" s="127">
        <v>275</v>
      </c>
      <c r="G278" s="26">
        <f>Tabla18[Transactions 
Failed]/Tabla18[Total]</f>
        <v>3.000545553737043E-2</v>
      </c>
      <c r="H278" s="39">
        <v>0</v>
      </c>
      <c r="I278" s="26">
        <f>Tabla18[Transactions 
In_Prog]/Tabla18[Total]</f>
        <v>0</v>
      </c>
      <c r="J278" s="39">
        <v>83</v>
      </c>
      <c r="K278" s="26">
        <f>Tabla18[Transactions 
Timeout]/Tabla18[Total]</f>
        <v>9.0561920349154397E-3</v>
      </c>
      <c r="L278" s="39">
        <v>0</v>
      </c>
      <c r="M278" s="26">
        <f>Tabla18[Transactions
Trans Fail]/Tabla18[Total]</f>
        <v>0</v>
      </c>
    </row>
    <row r="279" spans="2:13" s="33" customFormat="1" hidden="1">
      <c r="B279" s="79">
        <v>43363</v>
      </c>
      <c r="C279" s="39">
        <v>9540</v>
      </c>
      <c r="D279" s="39">
        <v>9128</v>
      </c>
      <c r="E279" s="26">
        <f>Tabla18[Transactions 
Complete]/Tabla18[Total]</f>
        <v>0.95681341719077573</v>
      </c>
      <c r="F279" s="39">
        <v>327</v>
      </c>
      <c r="G279" s="26">
        <f>Tabla18[Transactions 
Failed]/Tabla18[Total]</f>
        <v>3.4276729559748427E-2</v>
      </c>
      <c r="H279" s="39">
        <v>0</v>
      </c>
      <c r="I279" s="26">
        <f>Tabla18[Transactions 
In_Prog]/Tabla18[Total]</f>
        <v>0</v>
      </c>
      <c r="J279" s="39">
        <v>85</v>
      </c>
      <c r="K279" s="26">
        <f>Tabla18[Transactions 
Timeout]/Tabla18[Total]</f>
        <v>8.9098532494758902E-3</v>
      </c>
      <c r="L279" s="39">
        <v>0</v>
      </c>
      <c r="M279" s="26">
        <f>Tabla18[Transactions
Trans Fail]/Tabla18[Total]</f>
        <v>0</v>
      </c>
    </row>
    <row r="280" spans="2:13" s="33" customFormat="1" hidden="1">
      <c r="B280" s="79">
        <v>43364</v>
      </c>
      <c r="C280" s="39">
        <v>7707</v>
      </c>
      <c r="D280" s="39">
        <v>7361</v>
      </c>
      <c r="E280" s="26">
        <f>Tabla18[Transactions 
Complete]/Tabla18[Total]</f>
        <v>0.95510574802127934</v>
      </c>
      <c r="F280" s="39">
        <v>256</v>
      </c>
      <c r="G280" s="26">
        <f>Tabla18[Transactions 
Failed]/Tabla18[Total]</f>
        <v>3.3216556377319323E-2</v>
      </c>
      <c r="H280" s="39">
        <v>0</v>
      </c>
      <c r="I280" s="26">
        <f>Tabla18[Transactions 
In_Prog]/Tabla18[Total]</f>
        <v>0</v>
      </c>
      <c r="J280" s="39">
        <v>90</v>
      </c>
      <c r="K280" s="26">
        <f>Tabla18[Transactions 
Timeout]/Tabla18[Total]</f>
        <v>1.1677695601401323E-2</v>
      </c>
      <c r="L280" s="39">
        <v>0</v>
      </c>
      <c r="M280" s="26">
        <f>Tabla18[Transactions
Trans Fail]/Tabla18[Total]</f>
        <v>0</v>
      </c>
    </row>
    <row r="281" spans="2:13" s="33" customFormat="1" hidden="1">
      <c r="B281" s="79">
        <v>43365</v>
      </c>
      <c r="C281" s="39">
        <v>4544</v>
      </c>
      <c r="D281" s="39">
        <v>4328</v>
      </c>
      <c r="E281" s="26">
        <f>Tabla18[Transactions 
Complete]/Tabla18[Total]</f>
        <v>0.95246478873239437</v>
      </c>
      <c r="F281" s="39">
        <v>144</v>
      </c>
      <c r="G281" s="26">
        <f>Tabla18[Transactions 
Failed]/Tabla18[Total]</f>
        <v>3.1690140845070422E-2</v>
      </c>
      <c r="H281" s="39">
        <v>0</v>
      </c>
      <c r="I281" s="26">
        <f>Tabla18[Transactions 
In_Prog]/Tabla18[Total]</f>
        <v>0</v>
      </c>
      <c r="J281" s="39">
        <v>72</v>
      </c>
      <c r="K281" s="26">
        <f>Tabla18[Transactions 
Timeout]/Tabla18[Total]</f>
        <v>1.5845070422535211E-2</v>
      </c>
      <c r="L281" s="39">
        <v>0</v>
      </c>
      <c r="M281" s="26">
        <f>Tabla18[Transactions
Trans Fail]/Tabla18[Total]</f>
        <v>0</v>
      </c>
    </row>
    <row r="282" spans="2:13" s="33" customFormat="1" hidden="1">
      <c r="B282" s="79">
        <v>43366</v>
      </c>
      <c r="C282" s="39">
        <v>2346</v>
      </c>
      <c r="D282" s="39">
        <v>2265</v>
      </c>
      <c r="E282" s="26">
        <f>Tabla18[Transactions 
Complete]/Tabla18[Total]</f>
        <v>0.96547314578005117</v>
      </c>
      <c r="F282" s="39">
        <v>12</v>
      </c>
      <c r="G282" s="26">
        <f>Tabla18[Transactions 
Failed]/Tabla18[Total]</f>
        <v>5.1150895140664966E-3</v>
      </c>
      <c r="H282" s="39">
        <v>0</v>
      </c>
      <c r="I282" s="26">
        <f>Tabla18[Transactions 
In_Prog]/Tabla18[Total]</f>
        <v>0</v>
      </c>
      <c r="J282" s="39">
        <v>69</v>
      </c>
      <c r="K282" s="26">
        <f>Tabla18[Transactions 
Timeout]/Tabla18[Total]</f>
        <v>2.9411764705882353E-2</v>
      </c>
      <c r="L282" s="39">
        <v>0</v>
      </c>
      <c r="M282" s="26">
        <f>Tabla18[Transactions
Trans Fail]/Tabla18[Total]</f>
        <v>0</v>
      </c>
    </row>
    <row r="283" spans="2:13" s="33" customFormat="1" hidden="1">
      <c r="B283" s="79">
        <v>43367</v>
      </c>
      <c r="C283" s="39">
        <v>14226</v>
      </c>
      <c r="D283" s="39">
        <v>13643</v>
      </c>
      <c r="E283" s="26">
        <f>Tabla18[Transactions 
Complete]/Tabla18[Total]</f>
        <v>0.95901869815830165</v>
      </c>
      <c r="F283" s="39">
        <v>494</v>
      </c>
      <c r="G283" s="26">
        <f>Tabla18[Transactions 
Failed]/Tabla18[Total]</f>
        <v>3.4725151131730636E-2</v>
      </c>
      <c r="H283" s="39">
        <v>0</v>
      </c>
      <c r="I283" s="26">
        <f>Tabla18[Transactions 
In_Prog]/Tabla18[Total]</f>
        <v>0</v>
      </c>
      <c r="J283" s="39">
        <v>89</v>
      </c>
      <c r="K283" s="26">
        <f>Tabla18[Transactions 
Timeout]/Tabla18[Total]</f>
        <v>6.2561507099676648E-3</v>
      </c>
      <c r="L283" s="39">
        <v>0</v>
      </c>
      <c r="M283" s="26">
        <f>Tabla18[Transactions
Trans Fail]/Tabla18[Total]</f>
        <v>0</v>
      </c>
    </row>
    <row r="284" spans="2:13" s="33" customFormat="1" hidden="1">
      <c r="B284" s="79">
        <v>43368</v>
      </c>
      <c r="C284" s="39">
        <v>8103</v>
      </c>
      <c r="D284" s="39">
        <v>7633</v>
      </c>
      <c r="E284" s="26">
        <f>Tabla18[Transactions 
Complete]/Tabla18[Total]</f>
        <v>0.94199679131185976</v>
      </c>
      <c r="F284" s="39">
        <v>378</v>
      </c>
      <c r="G284" s="26">
        <f>Tabla18[Transactions 
Failed]/Tabla18[Total]</f>
        <v>4.6649389115142541E-2</v>
      </c>
      <c r="H284" s="39">
        <v>0</v>
      </c>
      <c r="I284" s="26">
        <f>Tabla18[Transactions 
In_Prog]/Tabla18[Total]</f>
        <v>0</v>
      </c>
      <c r="J284" s="39">
        <v>92</v>
      </c>
      <c r="K284" s="26">
        <f>Tabla18[Transactions 
Timeout]/Tabla18[Total]</f>
        <v>1.1353819572997656E-2</v>
      </c>
      <c r="L284" s="39">
        <v>0</v>
      </c>
      <c r="M284" s="26">
        <f>Tabla18[Transactions
Trans Fail]/Tabla18[Total]</f>
        <v>0</v>
      </c>
    </row>
    <row r="285" spans="2:13" s="33" customFormat="1" hidden="1">
      <c r="B285" s="79">
        <v>43369</v>
      </c>
      <c r="C285" s="39">
        <v>15812</v>
      </c>
      <c r="D285" s="39">
        <v>15381</v>
      </c>
      <c r="E285" s="26">
        <f>Tabla18[Transactions 
Complete]/Tabla18[Total]</f>
        <v>0.97274222109790032</v>
      </c>
      <c r="F285" s="39">
        <v>346</v>
      </c>
      <c r="G285" s="26">
        <f>Tabla18[Transactions 
Failed]/Tabla18[Total]</f>
        <v>2.1882114849481406E-2</v>
      </c>
      <c r="H285" s="39">
        <v>0</v>
      </c>
      <c r="I285" s="26">
        <f>Tabla18[Transactions 
In_Prog]/Tabla18[Total]</f>
        <v>0</v>
      </c>
      <c r="J285" s="39">
        <v>85</v>
      </c>
      <c r="K285" s="26">
        <f>Tabla18[Transactions 
Timeout]/Tabla18[Total]</f>
        <v>5.3756640526182644E-3</v>
      </c>
      <c r="L285" s="39">
        <v>0</v>
      </c>
      <c r="M285" s="26">
        <f>Tabla18[Transactions
Trans Fail]/Tabla18[Total]</f>
        <v>0</v>
      </c>
    </row>
    <row r="286" spans="2:13" s="33" customFormat="1" hidden="1">
      <c r="B286" s="79">
        <v>43370</v>
      </c>
      <c r="C286" s="39">
        <v>18316</v>
      </c>
      <c r="D286" s="39">
        <v>17789</v>
      </c>
      <c r="E286" s="26">
        <f>Tabla18[Transactions 
Complete]/Tabla18[Total]</f>
        <v>0.97122734221445728</v>
      </c>
      <c r="F286" s="39">
        <v>464</v>
      </c>
      <c r="G286" s="26">
        <f>Tabla18[Transactions 
Failed]/Tabla18[Total]</f>
        <v>2.5333042148940818E-2</v>
      </c>
      <c r="H286" s="39">
        <v>0</v>
      </c>
      <c r="I286" s="26">
        <f>Tabla18[Transactions 
In_Prog]/Tabla18[Total]</f>
        <v>0</v>
      </c>
      <c r="J286" s="39">
        <v>63</v>
      </c>
      <c r="K286" s="26">
        <f>Tabla18[Transactions 
Timeout]/Tabla18[Total]</f>
        <v>3.439615636601878E-3</v>
      </c>
      <c r="L286" s="39">
        <v>0</v>
      </c>
      <c r="M286" s="26">
        <f>Tabla18[Transactions
Trans Fail]/Tabla18[Total]</f>
        <v>0</v>
      </c>
    </row>
    <row r="287" spans="2:13" s="33" customFormat="1" hidden="1">
      <c r="B287" s="79">
        <v>43371</v>
      </c>
      <c r="C287" s="39">
        <v>10989</v>
      </c>
      <c r="D287" s="39">
        <v>10388</v>
      </c>
      <c r="E287" s="26">
        <f>Tabla18[Transactions 
Complete]/Tabla18[Total]</f>
        <v>0.94530894530894527</v>
      </c>
      <c r="F287" s="39">
        <v>537</v>
      </c>
      <c r="G287" s="26">
        <f>Tabla18[Transactions 
Failed]/Tabla18[Total]</f>
        <v>4.8867048867048866E-2</v>
      </c>
      <c r="H287" s="39">
        <v>0</v>
      </c>
      <c r="I287" s="26">
        <f>Tabla18[Transactions 
In_Prog]/Tabla18[Total]</f>
        <v>0</v>
      </c>
      <c r="J287" s="39">
        <v>64</v>
      </c>
      <c r="K287" s="26">
        <f>Tabla18[Transactions 
Timeout]/Tabla18[Total]</f>
        <v>5.8240058240058238E-3</v>
      </c>
      <c r="L287" s="39">
        <v>0</v>
      </c>
      <c r="M287" s="26">
        <f>Tabla18[Transactions
Trans Fail]/Tabla18[Total]</f>
        <v>0</v>
      </c>
    </row>
    <row r="288" spans="2:13" s="33" customFormat="1" hidden="1">
      <c r="B288" s="79">
        <v>43372</v>
      </c>
      <c r="C288" s="39">
        <v>5344</v>
      </c>
      <c r="D288" s="39">
        <v>4825</v>
      </c>
      <c r="E288" s="26">
        <f>Tabla18[Transactions 
Complete]/Tabla18[Total]</f>
        <v>0.90288173652694614</v>
      </c>
      <c r="F288" s="39">
        <v>453</v>
      </c>
      <c r="G288" s="26">
        <f>Tabla18[Transactions 
Failed]/Tabla18[Total]</f>
        <v>8.4767964071856286E-2</v>
      </c>
      <c r="H288" s="39">
        <v>0</v>
      </c>
      <c r="I288" s="26">
        <f>Tabla18[Transactions 
In_Prog]/Tabla18[Total]</f>
        <v>0</v>
      </c>
      <c r="J288" s="39">
        <v>66</v>
      </c>
      <c r="K288" s="26">
        <f>Tabla18[Transactions 
Timeout]/Tabla18[Total]</f>
        <v>1.2350299401197605E-2</v>
      </c>
      <c r="L288" s="39">
        <v>0</v>
      </c>
      <c r="M288" s="26">
        <f>Tabla18[Transactions
Trans Fail]/Tabla18[Total]</f>
        <v>0</v>
      </c>
    </row>
    <row r="289" spans="2:13" s="33" customFormat="1" hidden="1">
      <c r="B289" s="79">
        <v>43373</v>
      </c>
      <c r="C289" s="39">
        <v>2038</v>
      </c>
      <c r="D289" s="39">
        <v>1949</v>
      </c>
      <c r="E289" s="26">
        <f>Tabla18[Transactions 
Complete]/Tabla18[Total]</f>
        <v>0.95632973503434737</v>
      </c>
      <c r="F289" s="39">
        <v>25</v>
      </c>
      <c r="G289" s="26">
        <f>Tabla18[Transactions 
Failed]/Tabla18[Total]</f>
        <v>1.2266928361138371E-2</v>
      </c>
      <c r="H289" s="39">
        <v>0</v>
      </c>
      <c r="I289" s="26">
        <f>Tabla18[Transactions 
In_Prog]/Tabla18[Total]</f>
        <v>0</v>
      </c>
      <c r="J289" s="39">
        <v>64</v>
      </c>
      <c r="K289" s="26">
        <f>Tabla18[Transactions 
Timeout]/Tabla18[Total]</f>
        <v>3.1403336604514227E-2</v>
      </c>
      <c r="L289" s="39">
        <v>0</v>
      </c>
      <c r="M289" s="26">
        <f>Tabla18[Transactions
Trans Fail]/Tabla18[Total]</f>
        <v>0</v>
      </c>
    </row>
    <row r="290" spans="2:13" s="33" customFormat="1" hidden="1">
      <c r="B290" s="79">
        <v>43374</v>
      </c>
      <c r="C290" s="131">
        <v>21506</v>
      </c>
      <c r="D290" s="131">
        <v>20802</v>
      </c>
      <c r="E290" s="128">
        <f>Tabla18[Transactions 
Complete]/Tabla18[Total]</f>
        <v>0.96726494931646978</v>
      </c>
      <c r="F290" s="131">
        <v>638</v>
      </c>
      <c r="G290" s="128">
        <f>Tabla18[Transactions 
Failed]/Tabla18[Total]</f>
        <v>2.9666139681949224E-2</v>
      </c>
      <c r="H290" s="131">
        <v>0</v>
      </c>
      <c r="I290" s="128">
        <f>Tabla18[Transactions 
In_Prog]/Tabla18[Total]</f>
        <v>0</v>
      </c>
      <c r="J290" s="131">
        <v>66</v>
      </c>
      <c r="K290" s="128">
        <f>Tabla18[Transactions 
Timeout]/Tabla18[Total]</f>
        <v>3.0689110015809542E-3</v>
      </c>
      <c r="L290" s="131">
        <v>0</v>
      </c>
      <c r="M290" s="128">
        <f>Tabla18[Transactions
Trans Fail]/Tabla18[Total]</f>
        <v>0</v>
      </c>
    </row>
    <row r="291" spans="2:13" s="33" customFormat="1" hidden="1">
      <c r="B291" s="79">
        <v>43375</v>
      </c>
      <c r="C291" s="131">
        <v>9331</v>
      </c>
      <c r="D291" s="131">
        <v>8919</v>
      </c>
      <c r="E291" s="128">
        <f>Tabla18[Transactions 
Complete]/Tabla18[Total]</f>
        <v>0.95584610438323869</v>
      </c>
      <c r="F291" s="131">
        <v>320</v>
      </c>
      <c r="G291" s="128">
        <f>Tabla18[Transactions 
Failed]/Tabla18[Total]</f>
        <v>3.4294287857678706E-2</v>
      </c>
      <c r="H291" s="131">
        <v>0</v>
      </c>
      <c r="I291" s="128">
        <f>Tabla18[Transactions 
In_Prog]/Tabla18[Total]</f>
        <v>0</v>
      </c>
      <c r="J291" s="131">
        <v>92</v>
      </c>
      <c r="K291" s="128">
        <f>Tabla18[Transactions 
Timeout]/Tabla18[Total]</f>
        <v>9.8596077590826278E-3</v>
      </c>
      <c r="L291" s="131">
        <v>0</v>
      </c>
      <c r="M291" s="128">
        <f>Tabla18[Transactions
Trans Fail]/Tabla18[Total]</f>
        <v>0</v>
      </c>
    </row>
    <row r="292" spans="2:13" s="33" customFormat="1" hidden="1">
      <c r="B292" s="79">
        <v>43376</v>
      </c>
      <c r="C292" s="131">
        <v>14030</v>
      </c>
      <c r="D292" s="131">
        <v>13489</v>
      </c>
      <c r="E292" s="128">
        <f>Tabla18[Transactions 
Complete]/Tabla18[Total]</f>
        <v>0.96143977191732</v>
      </c>
      <c r="F292" s="131">
        <v>465</v>
      </c>
      <c r="G292" s="128">
        <f>Tabla18[Transactions 
Failed]/Tabla18[Total]</f>
        <v>3.3143264433357092E-2</v>
      </c>
      <c r="H292" s="131">
        <v>0</v>
      </c>
      <c r="I292" s="128">
        <f>Tabla18[Transactions 
In_Prog]/Tabla18[Total]</f>
        <v>0</v>
      </c>
      <c r="J292" s="131">
        <v>76</v>
      </c>
      <c r="K292" s="128">
        <f>Tabla18[Transactions 
Timeout]/Tabla18[Total]</f>
        <v>5.4169636493228797E-3</v>
      </c>
      <c r="L292" s="131">
        <v>0</v>
      </c>
      <c r="M292" s="128">
        <f>Tabla18[Transactions
Trans Fail]/Tabla18[Total]</f>
        <v>0</v>
      </c>
    </row>
    <row r="293" spans="2:13" s="33" customFormat="1" hidden="1">
      <c r="B293" s="79">
        <v>43377</v>
      </c>
      <c r="C293" s="131">
        <v>7923</v>
      </c>
      <c r="D293" s="131">
        <v>7607</v>
      </c>
      <c r="E293" s="128">
        <f>Tabla18[Transactions 
Complete]/Tabla18[Total]</f>
        <v>0.96011611763221005</v>
      </c>
      <c r="F293" s="131">
        <v>267</v>
      </c>
      <c r="G293" s="128">
        <f>Tabla18[Transactions 
Failed]/Tabla18[Total]</f>
        <v>3.3699356304430141E-2</v>
      </c>
      <c r="H293" s="131">
        <v>0</v>
      </c>
      <c r="I293" s="128">
        <f>Tabla18[Transactions 
In_Prog]/Tabla18[Total]</f>
        <v>0</v>
      </c>
      <c r="J293" s="65">
        <v>49</v>
      </c>
      <c r="K293" s="128">
        <f>Tabla18[Transactions 
Timeout]/Tabla18[Total]</f>
        <v>6.1845260633598383E-3</v>
      </c>
      <c r="L293" s="131">
        <v>0</v>
      </c>
      <c r="M293" s="128">
        <f>Tabla18[Transactions
Trans Fail]/Tabla18[Total]</f>
        <v>0</v>
      </c>
    </row>
    <row r="294" spans="2:13" s="33" customFormat="1" hidden="1">
      <c r="B294" s="79">
        <v>43378</v>
      </c>
      <c r="C294" s="131">
        <v>10997</v>
      </c>
      <c r="D294" s="131">
        <v>10527</v>
      </c>
      <c r="E294" s="128">
        <f>Tabla18[Transactions 
Complete]/Tabla18[Total]</f>
        <v>0.95726107120123671</v>
      </c>
      <c r="F294" s="131">
        <v>362</v>
      </c>
      <c r="G294" s="128">
        <f>Tabla18[Transactions 
Failed]/Tabla18[Total]</f>
        <v>3.2918068564153857E-2</v>
      </c>
      <c r="H294" s="131">
        <v>0</v>
      </c>
      <c r="I294" s="128">
        <f>Tabla18[Transactions 
In_Prog]/Tabla18[Total]</f>
        <v>0</v>
      </c>
      <c r="J294" s="131">
        <v>108</v>
      </c>
      <c r="K294" s="128">
        <f>Tabla18[Transactions 
Timeout]/Tabla18[Total]</f>
        <v>9.8208602346094385E-3</v>
      </c>
      <c r="L294" s="131">
        <v>0</v>
      </c>
      <c r="M294" s="128">
        <f>Tabla18[Transactions
Trans Fail]/Tabla18[Total]</f>
        <v>0</v>
      </c>
    </row>
    <row r="295" spans="2:13" s="33" customFormat="1" hidden="1">
      <c r="B295" s="79">
        <v>43379</v>
      </c>
      <c r="C295" s="131">
        <v>5524</v>
      </c>
      <c r="D295" s="131">
        <v>4968</v>
      </c>
      <c r="E295" s="128">
        <f>Tabla18[Transactions 
Complete]/Tabla18[Total]</f>
        <v>0.89934829833454022</v>
      </c>
      <c r="F295" s="131">
        <v>478</v>
      </c>
      <c r="G295" s="128">
        <f>Tabla18[Transactions 
Failed]/Tabla18[Total]</f>
        <v>8.6531498913830551E-2</v>
      </c>
      <c r="H295" s="131">
        <v>0</v>
      </c>
      <c r="I295" s="128">
        <f>Tabla18[Transactions 
In_Prog]/Tabla18[Total]</f>
        <v>0</v>
      </c>
      <c r="J295" s="131">
        <v>78</v>
      </c>
      <c r="K295" s="128">
        <f>Tabla18[Transactions 
Timeout]/Tabla18[Total]</f>
        <v>1.4120202751629254E-2</v>
      </c>
      <c r="L295" s="131">
        <v>0</v>
      </c>
      <c r="M295" s="128">
        <f>Tabla18[Transactions
Trans Fail]/Tabla18[Total]</f>
        <v>0</v>
      </c>
    </row>
    <row r="296" spans="2:13" s="33" customFormat="1" hidden="1">
      <c r="B296" s="79">
        <v>43380</v>
      </c>
      <c r="C296" s="131">
        <v>1827</v>
      </c>
      <c r="D296" s="131">
        <v>1728</v>
      </c>
      <c r="E296" s="128">
        <f>Tabla18[Transactions 
Complete]/Tabla18[Total]</f>
        <v>0.94581280788177335</v>
      </c>
      <c r="F296" s="131">
        <v>21</v>
      </c>
      <c r="G296" s="128">
        <f>Tabla18[Transactions 
Failed]/Tabla18[Total]</f>
        <v>1.1494252873563218E-2</v>
      </c>
      <c r="H296" s="131">
        <v>0</v>
      </c>
      <c r="I296" s="128">
        <f>Tabla18[Transactions 
In_Prog]/Tabla18[Total]</f>
        <v>0</v>
      </c>
      <c r="J296" s="131">
        <v>78</v>
      </c>
      <c r="K296" s="128">
        <f>Tabla18[Transactions 
Timeout]/Tabla18[Total]</f>
        <v>4.2692939244663386E-2</v>
      </c>
      <c r="L296" s="131">
        <v>0</v>
      </c>
      <c r="M296" s="128">
        <f>Tabla18[Transactions
Trans Fail]/Tabla18[Total]</f>
        <v>0</v>
      </c>
    </row>
    <row r="297" spans="2:13" s="33" customFormat="1" hidden="1">
      <c r="B297" s="79">
        <v>43381</v>
      </c>
      <c r="C297" s="131">
        <v>10399</v>
      </c>
      <c r="D297" s="131">
        <v>9947</v>
      </c>
      <c r="E297" s="132">
        <f>Tabla18[Transactions 
Complete]/Tabla18[Total]</f>
        <v>0.95653428214251368</v>
      </c>
      <c r="F297" s="131">
        <v>370</v>
      </c>
      <c r="G297" s="132">
        <f>Tabla18[Transactions 
Failed]/Tabla18[Total]</f>
        <v>3.5580344263871529E-2</v>
      </c>
      <c r="H297" s="131">
        <v>0</v>
      </c>
      <c r="I297" s="132">
        <f>Tabla18[Transactions 
In_Prog]/Tabla18[Total]</f>
        <v>0</v>
      </c>
      <c r="J297" s="131">
        <v>82</v>
      </c>
      <c r="K297" s="132">
        <f>Tabla18[Transactions 
Timeout]/Tabla18[Total]</f>
        <v>7.8853735936147713E-3</v>
      </c>
      <c r="L297" s="131">
        <v>0</v>
      </c>
      <c r="M297" s="132">
        <f>Tabla18[Transactions
Trans Fail]/Tabla18[Total]</f>
        <v>0</v>
      </c>
    </row>
    <row r="298" spans="2:13" s="33" customFormat="1" hidden="1">
      <c r="B298" s="79">
        <v>43382</v>
      </c>
      <c r="C298" s="131">
        <v>7336</v>
      </c>
      <c r="D298" s="131">
        <v>6937</v>
      </c>
      <c r="E298" s="132">
        <f>Tabla18[Transactions 
Complete]/Tabla18[Total]</f>
        <v>0.94561068702290074</v>
      </c>
      <c r="F298" s="131">
        <v>319</v>
      </c>
      <c r="G298" s="132">
        <f>Tabla18[Transactions 
Failed]/Tabla18[Total]</f>
        <v>4.3484187568157036E-2</v>
      </c>
      <c r="H298" s="131">
        <v>0</v>
      </c>
      <c r="I298" s="132">
        <f>Tabla18[Transactions 
In_Prog]/Tabla18[Total]</f>
        <v>0</v>
      </c>
      <c r="J298" s="131">
        <v>80</v>
      </c>
      <c r="K298" s="132">
        <f>Tabla18[Transactions 
Timeout]/Tabla18[Total]</f>
        <v>1.0905125408942203E-2</v>
      </c>
      <c r="L298" s="131">
        <v>0</v>
      </c>
      <c r="M298" s="132">
        <f>Tabla18[Transactions
Trans Fail]/Tabla18[Total]</f>
        <v>0</v>
      </c>
    </row>
    <row r="299" spans="2:13" s="33" customFormat="1" hidden="1">
      <c r="B299" s="79">
        <v>43383</v>
      </c>
      <c r="C299" s="131">
        <v>7476</v>
      </c>
      <c r="D299" s="131">
        <v>6347</v>
      </c>
      <c r="E299" s="132">
        <f>Tabla18[Transactions 
Complete]/Tabla18[Total]</f>
        <v>0.84898341359015517</v>
      </c>
      <c r="F299" s="131">
        <v>1045</v>
      </c>
      <c r="G299" s="132">
        <f>Tabla18[Transactions 
Failed]/Tabla18[Total]</f>
        <v>0.13978063135366506</v>
      </c>
      <c r="H299" s="131">
        <v>0</v>
      </c>
      <c r="I299" s="132">
        <f>Tabla18[Transactions 
In_Prog]/Tabla18[Total]</f>
        <v>0</v>
      </c>
      <c r="J299" s="131">
        <v>84</v>
      </c>
      <c r="K299" s="132">
        <f>Tabla18[Transactions 
Timeout]/Tabla18[Total]</f>
        <v>1.1235955056179775E-2</v>
      </c>
      <c r="L299" s="131">
        <v>0</v>
      </c>
      <c r="M299" s="132">
        <f>Tabla18[Transactions
Trans Fail]/Tabla18[Total]</f>
        <v>0</v>
      </c>
    </row>
    <row r="300" spans="2:13" s="33" customFormat="1" hidden="1">
      <c r="B300" s="79">
        <v>43384</v>
      </c>
      <c r="C300" s="131">
        <v>8367</v>
      </c>
      <c r="D300" s="131">
        <v>6994</v>
      </c>
      <c r="E300" s="132">
        <f>Tabla18[Transactions 
Complete]/Tabla18[Total]</f>
        <v>0.83590295207362253</v>
      </c>
      <c r="F300" s="131">
        <v>1316</v>
      </c>
      <c r="G300" s="132">
        <f>Tabla18[Transactions 
Failed]/Tabla18[Total]</f>
        <v>0.1572845703358432</v>
      </c>
      <c r="H300" s="131">
        <v>0</v>
      </c>
      <c r="I300" s="132">
        <f>Tabla18[Transactions 
In_Prog]/Tabla18[Total]</f>
        <v>0</v>
      </c>
      <c r="J300" s="131">
        <v>57</v>
      </c>
      <c r="K300" s="132">
        <f>Tabla18[Transactions 
Timeout]/Tabla18[Total]</f>
        <v>6.8124775905342412E-3</v>
      </c>
      <c r="L300" s="131">
        <v>0</v>
      </c>
      <c r="M300" s="132">
        <f>Tabla18[Transactions
Trans Fail]/Tabla18[Total]</f>
        <v>0</v>
      </c>
    </row>
    <row r="301" spans="2:13" s="33" customFormat="1" hidden="1">
      <c r="B301" s="79">
        <v>43385</v>
      </c>
      <c r="C301" s="131">
        <v>5115</v>
      </c>
      <c r="D301" s="131">
        <v>4749</v>
      </c>
      <c r="E301" s="132">
        <f>Tabla18[Transactions 
Complete]/Tabla18[Total]</f>
        <v>0.92844574780058653</v>
      </c>
      <c r="F301" s="131">
        <v>256</v>
      </c>
      <c r="G301" s="132">
        <f>Tabla18[Transactions 
Failed]/Tabla18[Total]</f>
        <v>5.0048875855327468E-2</v>
      </c>
      <c r="H301" s="131">
        <v>0</v>
      </c>
      <c r="I301" s="132">
        <f>Tabla18[Transactions 
In_Prog]/Tabla18[Total]</f>
        <v>0</v>
      </c>
      <c r="J301" s="131">
        <v>110</v>
      </c>
      <c r="K301" s="132">
        <f>Tabla18[Transactions 
Timeout]/Tabla18[Total]</f>
        <v>2.1505376344086023E-2</v>
      </c>
      <c r="L301" s="131">
        <v>0</v>
      </c>
      <c r="M301" s="132">
        <f>Tabla18[Transactions
Trans Fail]/Tabla18[Total]</f>
        <v>0</v>
      </c>
    </row>
    <row r="302" spans="2:13" s="33" customFormat="1" hidden="1">
      <c r="B302" s="79">
        <v>43386</v>
      </c>
      <c r="C302" s="131">
        <v>2097</v>
      </c>
      <c r="D302" s="131">
        <v>1950</v>
      </c>
      <c r="E302" s="132">
        <f>Tabla18[Transactions 
Complete]/Tabla18[Total]</f>
        <v>0.92989985693848354</v>
      </c>
      <c r="F302" s="131">
        <v>65</v>
      </c>
      <c r="G302" s="132">
        <f>Tabla18[Transactions 
Failed]/Tabla18[Total]</f>
        <v>3.0996661897949453E-2</v>
      </c>
      <c r="H302" s="131">
        <v>0</v>
      </c>
      <c r="I302" s="132">
        <f>Tabla18[Transactions 
In_Prog]/Tabla18[Total]</f>
        <v>0</v>
      </c>
      <c r="J302" s="131">
        <v>82</v>
      </c>
      <c r="K302" s="132">
        <f>Tabla18[Transactions 
Timeout]/Tabla18[Total]</f>
        <v>3.9103481163567003E-2</v>
      </c>
      <c r="L302" s="131">
        <v>0</v>
      </c>
      <c r="M302" s="132">
        <f>Tabla18[Transactions
Trans Fail]/Tabla18[Total]</f>
        <v>0</v>
      </c>
    </row>
    <row r="303" spans="2:13" s="33" customFormat="1" hidden="1">
      <c r="B303" s="79">
        <v>43387</v>
      </c>
      <c r="C303" s="131">
        <v>666</v>
      </c>
      <c r="D303" s="131">
        <v>557</v>
      </c>
      <c r="E303" s="132">
        <f>Tabla18[Transactions 
Complete]/Tabla18[Total]</f>
        <v>0.83633633633633631</v>
      </c>
      <c r="F303" s="131">
        <v>26</v>
      </c>
      <c r="G303" s="132">
        <f>Tabla18[Transactions 
Failed]/Tabla18[Total]</f>
        <v>3.903903903903904E-2</v>
      </c>
      <c r="H303" s="131">
        <v>0</v>
      </c>
      <c r="I303" s="132">
        <f>Tabla18[Transactions 
In_Prog]/Tabla18[Total]</f>
        <v>0</v>
      </c>
      <c r="J303" s="131">
        <v>83</v>
      </c>
      <c r="K303" s="132">
        <f>Tabla18[Transactions 
Timeout]/Tabla18[Total]</f>
        <v>0.12462462462462462</v>
      </c>
      <c r="L303" s="131">
        <v>0</v>
      </c>
      <c r="M303" s="132">
        <f>Tabla18[Transactions
Trans Fail]/Tabla18[Total]</f>
        <v>0</v>
      </c>
    </row>
    <row r="304" spans="2:13" s="33" customFormat="1" hidden="1">
      <c r="B304" s="79">
        <v>43388</v>
      </c>
      <c r="C304" s="131">
        <v>2231</v>
      </c>
      <c r="D304" s="131">
        <v>1575</v>
      </c>
      <c r="E304" s="132">
        <f>Tabla18[Transactions 
Complete]/Tabla18[Total]</f>
        <v>0.705961452263559</v>
      </c>
      <c r="F304" s="131">
        <v>572</v>
      </c>
      <c r="G304" s="132">
        <f>Tabla18[Transactions 
Failed]/Tabla18[Total]</f>
        <v>0.25638727028238456</v>
      </c>
      <c r="H304" s="131">
        <v>0</v>
      </c>
      <c r="I304" s="132">
        <f>Tabla18[Transactions 
In_Prog]/Tabla18[Total]</f>
        <v>0</v>
      </c>
      <c r="J304" s="131">
        <v>84</v>
      </c>
      <c r="K304" s="132">
        <f>Tabla18[Transactions 
Timeout]/Tabla18[Total]</f>
        <v>3.7651277454056477E-2</v>
      </c>
      <c r="L304" s="131">
        <v>0</v>
      </c>
      <c r="M304" s="132">
        <f>Tabla18[Transactions
Trans Fail]/Tabla18[Total]</f>
        <v>0</v>
      </c>
    </row>
    <row r="305" spans="2:13" s="33" customFormat="1" hidden="1">
      <c r="B305" s="79">
        <v>43389</v>
      </c>
      <c r="C305" s="131">
        <v>12161</v>
      </c>
      <c r="D305" s="131">
        <v>11678</v>
      </c>
      <c r="E305" s="132">
        <f>Tabla18[Transactions 
Complete]/Tabla18[Total]</f>
        <v>0.96028287147438529</v>
      </c>
      <c r="F305" s="131">
        <v>396</v>
      </c>
      <c r="G305" s="132">
        <f>Tabla18[Transactions 
Failed]/Tabla18[Total]</f>
        <v>3.2563111586218239E-2</v>
      </c>
      <c r="H305" s="131">
        <v>0</v>
      </c>
      <c r="I305" s="132">
        <f>Tabla18[Transactions 
In_Prog]/Tabla18[Total]</f>
        <v>0</v>
      </c>
      <c r="J305" s="131">
        <v>87</v>
      </c>
      <c r="K305" s="132">
        <f>Tabla18[Transactions 
Timeout]/Tabla18[Total]</f>
        <v>7.1540169393964313E-3</v>
      </c>
      <c r="L305" s="131">
        <v>0</v>
      </c>
      <c r="M305" s="132">
        <f>Tabla18[Transactions
Trans Fail]/Tabla18[Total]</f>
        <v>0</v>
      </c>
    </row>
    <row r="306" spans="2:13" s="33" customFormat="1" hidden="1">
      <c r="B306" s="79">
        <v>43390</v>
      </c>
      <c r="C306" s="131">
        <v>16866</v>
      </c>
      <c r="D306" s="131">
        <v>16391</v>
      </c>
      <c r="E306" s="132">
        <f>Tabla18[Transactions 
Complete]/Tabla18[Total]</f>
        <v>0.97183683149531597</v>
      </c>
      <c r="F306" s="131">
        <v>371</v>
      </c>
      <c r="G306" s="132">
        <f>Tabla18[Transactions 
Failed]/Tabla18[Total]</f>
        <v>2.1996916874184751E-2</v>
      </c>
      <c r="H306" s="131">
        <v>0</v>
      </c>
      <c r="I306" s="132">
        <f>Tabla18[Transactions 
In_Prog]/Tabla18[Total]</f>
        <v>0</v>
      </c>
      <c r="J306" s="131">
        <v>104</v>
      </c>
      <c r="K306" s="132">
        <f>Tabla18[Transactions 
Timeout]/Tabla18[Total]</f>
        <v>6.1662516304992294E-3</v>
      </c>
      <c r="L306" s="131">
        <v>0</v>
      </c>
      <c r="M306" s="132">
        <f>Tabla18[Transactions
Trans Fail]/Tabla18[Total]</f>
        <v>0</v>
      </c>
    </row>
    <row r="307" spans="2:13" s="33" customFormat="1" hidden="1">
      <c r="B307" s="79">
        <v>43391</v>
      </c>
      <c r="C307" s="131">
        <v>9031</v>
      </c>
      <c r="D307" s="131">
        <v>7873</v>
      </c>
      <c r="E307" s="132">
        <f>Tabla18[Transactions 
Complete]/Tabla18[Total]</f>
        <v>0.87177499723175733</v>
      </c>
      <c r="F307" s="131">
        <v>789</v>
      </c>
      <c r="G307" s="132">
        <f>Tabla18[Transactions 
Failed]/Tabla18[Total]</f>
        <v>8.73657402281032E-2</v>
      </c>
      <c r="H307" s="131">
        <v>0</v>
      </c>
      <c r="I307" s="132">
        <f>Tabla18[Transactions 
In_Prog]/Tabla18[Total]</f>
        <v>0</v>
      </c>
      <c r="J307" s="131">
        <v>369</v>
      </c>
      <c r="K307" s="132">
        <f>Tabla18[Transactions 
Timeout]/Tabla18[Total]</f>
        <v>4.0859262540139517E-2</v>
      </c>
      <c r="L307" s="131">
        <v>0</v>
      </c>
      <c r="M307" s="132">
        <f>Tabla18[Transactions
Trans Fail]/Tabla18[Total]</f>
        <v>0</v>
      </c>
    </row>
    <row r="308" spans="2:13" s="33" customFormat="1" hidden="1">
      <c r="B308" s="79">
        <v>43392</v>
      </c>
      <c r="C308" s="131">
        <v>9439</v>
      </c>
      <c r="D308" s="131">
        <v>8891</v>
      </c>
      <c r="E308" s="132">
        <f>Tabla18[Transactions 
Complete]/Tabla18[Total]</f>
        <v>0.94194300243669882</v>
      </c>
      <c r="F308" s="131">
        <v>432</v>
      </c>
      <c r="G308" s="132">
        <f>Tabla18[Transactions 
Failed]/Tabla18[Total]</f>
        <v>4.5767560122894374E-2</v>
      </c>
      <c r="H308" s="131">
        <v>0</v>
      </c>
      <c r="I308" s="132">
        <f>Tabla18[Transactions 
In_Prog]/Tabla18[Total]</f>
        <v>0</v>
      </c>
      <c r="J308" s="131">
        <v>116</v>
      </c>
      <c r="K308" s="132">
        <f>Tabla18[Transactions 
Timeout]/Tabla18[Total]</f>
        <v>1.2289437440406822E-2</v>
      </c>
      <c r="L308" s="131">
        <v>0</v>
      </c>
      <c r="M308" s="132">
        <f>Tabla18[Transactions
Trans Fail]/Tabla18[Total]</f>
        <v>0</v>
      </c>
    </row>
    <row r="309" spans="2:13" s="33" customFormat="1" hidden="1">
      <c r="B309" s="79">
        <v>43393</v>
      </c>
      <c r="C309" s="131">
        <v>4411</v>
      </c>
      <c r="D309" s="131">
        <v>4221</v>
      </c>
      <c r="E309" s="132">
        <f>Tabla18[Transactions 
Complete]/Tabla18[Total]</f>
        <v>0.95692586715030603</v>
      </c>
      <c r="F309" s="131">
        <v>89</v>
      </c>
      <c r="G309" s="132">
        <f>Tabla18[Transactions 
Failed]/Tabla18[Total]</f>
        <v>2.0176830650646113E-2</v>
      </c>
      <c r="H309" s="131">
        <v>0</v>
      </c>
      <c r="I309" s="132">
        <f>Tabla18[Transactions 
In_Prog]/Tabla18[Total]</f>
        <v>0</v>
      </c>
      <c r="J309" s="131">
        <v>101</v>
      </c>
      <c r="K309" s="132">
        <f>Tabla18[Transactions 
Timeout]/Tabla18[Total]</f>
        <v>2.2897302199047835E-2</v>
      </c>
      <c r="L309" s="131">
        <v>0</v>
      </c>
      <c r="M309" s="132">
        <f>Tabla18[Transactions
Trans Fail]/Tabla18[Total]</f>
        <v>0</v>
      </c>
    </row>
    <row r="310" spans="2:13" s="33" customFormat="1" hidden="1">
      <c r="B310" s="79">
        <v>43394</v>
      </c>
      <c r="C310" s="131">
        <v>2037</v>
      </c>
      <c r="D310" s="131">
        <v>1945</v>
      </c>
      <c r="E310" s="132">
        <f>Tabla18[Transactions 
Complete]/Tabla18[Total]</f>
        <v>0.95483554246440849</v>
      </c>
      <c r="F310" s="131">
        <v>22</v>
      </c>
      <c r="G310" s="132">
        <f>Tabla18[Transactions 
Failed]/Tabla18[Total]</f>
        <v>1.0800196367206676E-2</v>
      </c>
      <c r="H310" s="131">
        <v>0</v>
      </c>
      <c r="I310" s="132">
        <f>Tabla18[Transactions 
In_Prog]/Tabla18[Total]</f>
        <v>0</v>
      </c>
      <c r="J310" s="131">
        <v>70</v>
      </c>
      <c r="K310" s="132">
        <f>Tabla18[Transactions 
Timeout]/Tabla18[Total]</f>
        <v>3.4364261168384883E-2</v>
      </c>
      <c r="L310" s="131">
        <v>0</v>
      </c>
      <c r="M310" s="132">
        <f>Tabla18[Transactions
Trans Fail]/Tabla18[Total]</f>
        <v>0</v>
      </c>
    </row>
    <row r="311" spans="2:13" s="33" customFormat="1" hidden="1">
      <c r="B311" s="79">
        <v>43395</v>
      </c>
      <c r="C311" s="39">
        <v>14226</v>
      </c>
      <c r="D311" s="39">
        <v>13798</v>
      </c>
      <c r="E311" s="26">
        <f>Tabla18[Transactions 
Complete]/Tabla18[Total]</f>
        <v>0.96991424152959371</v>
      </c>
      <c r="F311" s="39">
        <v>298</v>
      </c>
      <c r="G311" s="26">
        <f>Tabla18[Transactions 
Failed]/Tabla18[Total]</f>
        <v>2.0947560804161394E-2</v>
      </c>
      <c r="H311" s="39">
        <v>0</v>
      </c>
      <c r="I311" s="26">
        <f>Tabla18[Transactions 
In_Prog]/Tabla18[Total]</f>
        <v>0</v>
      </c>
      <c r="J311" s="127">
        <v>130</v>
      </c>
      <c r="K311" s="26">
        <f>Tabla18[Transactions 
Timeout]/Tabla18[Total]</f>
        <v>9.1381976662449037E-3</v>
      </c>
      <c r="L311" s="39">
        <v>0</v>
      </c>
      <c r="M311" s="26">
        <f>Tabla18[Transactions
Trans Fail]/Tabla18[Total]</f>
        <v>0</v>
      </c>
    </row>
    <row r="312" spans="2:13" s="33" customFormat="1" hidden="1">
      <c r="B312" s="79">
        <v>43396</v>
      </c>
      <c r="C312" s="39">
        <v>7023</v>
      </c>
      <c r="D312" s="39">
        <v>6686</v>
      </c>
      <c r="E312" s="26">
        <f>Tabla18[Transactions 
Complete]/Tabla18[Total]</f>
        <v>0.95201480848640185</v>
      </c>
      <c r="F312" s="39">
        <v>206</v>
      </c>
      <c r="G312" s="26">
        <f>Tabla18[Transactions 
Failed]/Tabla18[Total]</f>
        <v>2.9332194218994731E-2</v>
      </c>
      <c r="H312" s="39">
        <v>0</v>
      </c>
      <c r="I312" s="26">
        <f>Tabla18[Transactions 
In_Prog]/Tabla18[Total]</f>
        <v>0</v>
      </c>
      <c r="J312" s="39">
        <v>131</v>
      </c>
      <c r="K312" s="26">
        <f>Tabla18[Transactions 
Timeout]/Tabla18[Total]</f>
        <v>1.8652997294603447E-2</v>
      </c>
      <c r="L312" s="39">
        <v>0</v>
      </c>
      <c r="M312" s="26">
        <f>Tabla18[Transactions
Trans Fail]/Tabla18[Total]</f>
        <v>0</v>
      </c>
    </row>
    <row r="313" spans="2:13" s="33" customFormat="1" hidden="1">
      <c r="B313" s="79">
        <v>43397</v>
      </c>
      <c r="C313" s="39">
        <v>9939</v>
      </c>
      <c r="D313" s="127">
        <v>8496</v>
      </c>
      <c r="E313" s="26">
        <f>Tabla18[Transactions 
Complete]/Tabla18[Total]</f>
        <v>0.85481436764261998</v>
      </c>
      <c r="F313" s="127">
        <v>298</v>
      </c>
      <c r="G313" s="26">
        <f>Tabla18[Transactions 
Failed]/Tabla18[Total]</f>
        <v>2.9982895663547639E-2</v>
      </c>
      <c r="H313" s="39">
        <v>0</v>
      </c>
      <c r="I313" s="26">
        <f>Tabla18[Transactions 
In_Prog]/Tabla18[Total]</f>
        <v>0</v>
      </c>
      <c r="J313" s="39">
        <v>1145</v>
      </c>
      <c r="K313" s="26">
        <f>Tabla18[Transactions 
Timeout]/Tabla18[Total]</f>
        <v>0.11520273669383238</v>
      </c>
      <c r="L313" s="39">
        <v>0</v>
      </c>
      <c r="M313" s="26">
        <f>Tabla18[Transactions
Trans Fail]/Tabla18[Total]</f>
        <v>0</v>
      </c>
    </row>
    <row r="314" spans="2:13" s="33" customFormat="1" hidden="1">
      <c r="B314" s="79">
        <v>43398</v>
      </c>
      <c r="C314" s="39">
        <v>16104</v>
      </c>
      <c r="D314" s="39">
        <v>13756</v>
      </c>
      <c r="E314" s="26">
        <f>Tabla18[Transactions 
Complete]/Tabla18[Total]</f>
        <v>0.85419771485345253</v>
      </c>
      <c r="F314" s="39">
        <v>645</v>
      </c>
      <c r="G314" s="26">
        <f>Tabla18[Transactions 
Failed]/Tabla18[Total]</f>
        <v>4.0052160953800299E-2</v>
      </c>
      <c r="H314" s="39">
        <v>0</v>
      </c>
      <c r="I314" s="26">
        <f>Tabla18[Transactions 
In_Prog]/Tabla18[Total]</f>
        <v>0</v>
      </c>
      <c r="J314" s="39">
        <v>1703</v>
      </c>
      <c r="K314" s="26">
        <f>Tabla18[Transactions 
Timeout]/Tabla18[Total]</f>
        <v>0.10575012419274714</v>
      </c>
      <c r="L314" s="39">
        <v>0</v>
      </c>
      <c r="M314" s="26">
        <f>Tabla18[Transactions
Trans Fail]/Tabla18[Total]</f>
        <v>0</v>
      </c>
    </row>
    <row r="315" spans="2:13" s="33" customFormat="1" hidden="1">
      <c r="B315" s="79">
        <v>43399</v>
      </c>
      <c r="C315" s="39">
        <v>13572</v>
      </c>
      <c r="D315" s="39">
        <v>13182</v>
      </c>
      <c r="E315" s="26">
        <f>Tabla18[Transactions 
Complete]/Tabla18[Total]</f>
        <v>0.97126436781609193</v>
      </c>
      <c r="F315" s="39">
        <v>283</v>
      </c>
      <c r="G315" s="26">
        <f>Tabla18[Transactions 
Failed]/Tabla18[Total]</f>
        <v>2.08517536103743E-2</v>
      </c>
      <c r="H315" s="39">
        <v>0</v>
      </c>
      <c r="I315" s="26">
        <f>Tabla18[Transactions 
In_Prog]/Tabla18[Total]</f>
        <v>0</v>
      </c>
      <c r="J315" s="39">
        <v>107</v>
      </c>
      <c r="K315" s="26">
        <f>Tabla18[Transactions 
Timeout]/Tabla18[Total]</f>
        <v>7.8838785735337452E-3</v>
      </c>
      <c r="L315" s="39">
        <v>0</v>
      </c>
      <c r="M315" s="26">
        <f>Tabla18[Transactions
Trans Fail]/Tabla18[Total]</f>
        <v>0</v>
      </c>
    </row>
    <row r="316" spans="2:13" s="33" customFormat="1" hidden="1">
      <c r="B316" s="79">
        <v>43400</v>
      </c>
      <c r="C316" s="39">
        <v>4673</v>
      </c>
      <c r="D316" s="39">
        <v>4476</v>
      </c>
      <c r="E316" s="26">
        <f>Tabla18[Transactions 
Complete]/Tabla18[Total]</f>
        <v>0.95784292745559596</v>
      </c>
      <c r="F316" s="39">
        <v>120</v>
      </c>
      <c r="G316" s="26">
        <f>Tabla18[Transactions 
Failed]/Tabla18[Total]</f>
        <v>2.5679435052428846E-2</v>
      </c>
      <c r="H316" s="39">
        <v>0</v>
      </c>
      <c r="I316" s="26">
        <f>Tabla18[Transactions 
In_Prog]/Tabla18[Total]</f>
        <v>0</v>
      </c>
      <c r="J316" s="39">
        <v>77</v>
      </c>
      <c r="K316" s="26">
        <f>Tabla18[Transactions 
Timeout]/Tabla18[Total]</f>
        <v>1.6477637491975176E-2</v>
      </c>
      <c r="L316" s="39">
        <v>0</v>
      </c>
      <c r="M316" s="26">
        <f>Tabla18[Transactions
Trans Fail]/Tabla18[Total]</f>
        <v>0</v>
      </c>
    </row>
    <row r="317" spans="2:13" s="33" customFormat="1" hidden="1">
      <c r="B317" s="79">
        <v>43401</v>
      </c>
      <c r="C317" s="39">
        <v>2313</v>
      </c>
      <c r="D317" s="39">
        <v>2156</v>
      </c>
      <c r="E317" s="26">
        <f>Tabla18[Transactions 
Complete]/Tabla18[Total]</f>
        <v>0.9321227842628621</v>
      </c>
      <c r="F317" s="39">
        <v>32</v>
      </c>
      <c r="G317" s="26">
        <f>Tabla18[Transactions 
Failed]/Tabla18[Total]</f>
        <v>1.3834846519671422E-2</v>
      </c>
      <c r="H317" s="39">
        <v>0</v>
      </c>
      <c r="I317" s="26">
        <f>Tabla18[Transactions 
In_Prog]/Tabla18[Total]</f>
        <v>0</v>
      </c>
      <c r="J317" s="39">
        <v>125</v>
      </c>
      <c r="K317" s="26">
        <f>Tabla18[Transactions 
Timeout]/Tabla18[Total]</f>
        <v>5.4042369217466496E-2</v>
      </c>
      <c r="L317" s="39">
        <v>0</v>
      </c>
      <c r="M317" s="26">
        <f>Tabla18[Transactions
Trans Fail]/Tabla18[Total]</f>
        <v>0</v>
      </c>
    </row>
    <row r="318" spans="2:13" s="33" customFormat="1" hidden="1">
      <c r="B318" s="79">
        <v>43402</v>
      </c>
      <c r="C318" s="133">
        <v>20790</v>
      </c>
      <c r="D318" s="127">
        <v>20193</v>
      </c>
      <c r="E318" s="134">
        <f>Tabla18[Transactions 
Complete]/Tabla18[Total]</f>
        <v>0.97128427128427131</v>
      </c>
      <c r="F318" s="133">
        <v>498</v>
      </c>
      <c r="G318" s="134">
        <f>Tabla18[Transactions 
Failed]/Tabla18[Total]</f>
        <v>2.3953823953823953E-2</v>
      </c>
      <c r="H318" s="133">
        <v>0</v>
      </c>
      <c r="I318" s="134">
        <f>Tabla18[Transactions 
In_Prog]/Tabla18[Total]</f>
        <v>0</v>
      </c>
      <c r="J318" s="133">
        <v>99</v>
      </c>
      <c r="K318" s="134">
        <f>Tabla18[Transactions 
Timeout]/Tabla18[Total]</f>
        <v>4.7619047619047623E-3</v>
      </c>
      <c r="L318" s="133">
        <v>0</v>
      </c>
      <c r="M318" s="134">
        <f>Tabla18[Transactions
Trans Fail]/Tabla18[Total]</f>
        <v>0</v>
      </c>
    </row>
    <row r="319" spans="2:13" s="33" customFormat="1" hidden="1">
      <c r="B319" s="79">
        <v>43403</v>
      </c>
      <c r="C319" s="133">
        <v>15583</v>
      </c>
      <c r="D319" s="133">
        <v>14991</v>
      </c>
      <c r="E319" s="134">
        <f>Tabla18[Transactions 
Complete]/Tabla18[Total]</f>
        <v>0.96200988256433295</v>
      </c>
      <c r="F319" s="133">
        <v>464</v>
      </c>
      <c r="G319" s="134">
        <f>Tabla18[Transactions 
Failed]/Tabla18[Total]</f>
        <v>2.9776037990117434E-2</v>
      </c>
      <c r="H319" s="133">
        <v>0</v>
      </c>
      <c r="I319" s="134">
        <f>Tabla18[Transactions 
In_Prog]/Tabla18[Total]</f>
        <v>0</v>
      </c>
      <c r="J319" s="133">
        <v>128</v>
      </c>
      <c r="K319" s="134">
        <f>Tabla18[Transactions 
Timeout]/Tabla18[Total]</f>
        <v>8.214079445549638E-3</v>
      </c>
      <c r="L319" s="133">
        <v>0</v>
      </c>
      <c r="M319" s="134">
        <f>Tabla18[Transactions
Trans Fail]/Tabla18[Total]</f>
        <v>0</v>
      </c>
    </row>
    <row r="320" spans="2:13" s="33" customFormat="1" hidden="1">
      <c r="B320" s="79">
        <v>43404</v>
      </c>
      <c r="C320" s="133">
        <v>9185</v>
      </c>
      <c r="D320" s="133">
        <v>8660</v>
      </c>
      <c r="E320" s="134">
        <f>Tabla18[Transactions 
Complete]/Tabla18[Total]</f>
        <v>0.94284158954817643</v>
      </c>
      <c r="F320" s="133">
        <v>392</v>
      </c>
      <c r="G320" s="134">
        <f>Tabla18[Transactions 
Failed]/Tabla18[Total]</f>
        <v>4.2678279804028309E-2</v>
      </c>
      <c r="H320" s="133">
        <v>0</v>
      </c>
      <c r="I320" s="134">
        <f>Tabla18[Transactions 
In_Prog]/Tabla18[Total]</f>
        <v>0</v>
      </c>
      <c r="J320" s="133">
        <v>133</v>
      </c>
      <c r="K320" s="134">
        <f>Tabla18[Transactions 
Timeout]/Tabla18[Total]</f>
        <v>1.4480130647795318E-2</v>
      </c>
      <c r="L320" s="133">
        <v>0</v>
      </c>
      <c r="M320" s="134">
        <f>Tabla18[Transactions
Trans Fail]/Tabla18[Total]</f>
        <v>0</v>
      </c>
    </row>
    <row r="321" spans="2:13" s="33" customFormat="1" hidden="1">
      <c r="B321" s="79">
        <v>43405</v>
      </c>
      <c r="C321" s="133">
        <v>16594</v>
      </c>
      <c r="D321" s="133">
        <v>16168</v>
      </c>
      <c r="E321" s="134">
        <f>Tabla18[Transactions 
Complete]/Tabla18[Total]</f>
        <v>0.97432807038688685</v>
      </c>
      <c r="F321" s="133">
        <v>322</v>
      </c>
      <c r="G321" s="134">
        <f>Tabla18[Transactions 
Failed]/Tabla18[Total]</f>
        <v>1.94046040737616E-2</v>
      </c>
      <c r="H321" s="133">
        <v>0</v>
      </c>
      <c r="I321" s="134">
        <f>Tabla18[Transactions 
In_Prog]/Tabla18[Total]</f>
        <v>0</v>
      </c>
      <c r="J321" s="133">
        <v>104</v>
      </c>
      <c r="K321" s="134">
        <f>Tabla18[Transactions 
Timeout]/Tabla18[Total]</f>
        <v>6.2673255393515728E-3</v>
      </c>
      <c r="L321" s="133">
        <v>0</v>
      </c>
      <c r="M321" s="134">
        <f>Tabla18[Transactions
Trans Fail]/Tabla18[Total]</f>
        <v>0</v>
      </c>
    </row>
    <row r="322" spans="2:13" s="33" customFormat="1" hidden="1">
      <c r="B322" s="79">
        <v>43406</v>
      </c>
      <c r="C322" s="133">
        <v>6419</v>
      </c>
      <c r="D322" s="133">
        <v>5964</v>
      </c>
      <c r="E322" s="134">
        <f>Tabla18[Transactions 
Complete]/Tabla18[Total]</f>
        <v>0.92911668484187571</v>
      </c>
      <c r="F322" s="133">
        <v>352</v>
      </c>
      <c r="G322" s="134">
        <f>Tabla18[Transactions 
Failed]/Tabla18[Total]</f>
        <v>5.4837202056395078E-2</v>
      </c>
      <c r="H322" s="133">
        <v>0</v>
      </c>
      <c r="I322" s="134">
        <f>Tabla18[Transactions 
In_Prog]/Tabla18[Total]</f>
        <v>0</v>
      </c>
      <c r="J322" s="133">
        <v>103</v>
      </c>
      <c r="K322" s="134">
        <f>Tabla18[Transactions 
Timeout]/Tabla18[Total]</f>
        <v>1.604611310172924E-2</v>
      </c>
      <c r="L322" s="133">
        <v>0</v>
      </c>
      <c r="M322" s="134">
        <f>Tabla18[Transactions
Trans Fail]/Tabla18[Total]</f>
        <v>0</v>
      </c>
    </row>
    <row r="323" spans="2:13" s="33" customFormat="1" hidden="1">
      <c r="B323" s="79">
        <v>43407</v>
      </c>
      <c r="C323" s="133">
        <v>7472</v>
      </c>
      <c r="D323" s="133">
        <v>7135</v>
      </c>
      <c r="E323" s="134">
        <f>Tabla18[Transactions 
Complete]/Tabla18[Total]</f>
        <v>0.95489828693790146</v>
      </c>
      <c r="F323" s="133">
        <v>225</v>
      </c>
      <c r="G323" s="134">
        <f>Tabla18[Transactions 
Failed]/Tabla18[Total]</f>
        <v>3.0112419700214131E-2</v>
      </c>
      <c r="H323" s="133">
        <v>0</v>
      </c>
      <c r="I323" s="134">
        <f>Tabla18[Transactions 
In_Prog]/Tabla18[Total]</f>
        <v>0</v>
      </c>
      <c r="J323" s="133">
        <v>112</v>
      </c>
      <c r="K323" s="134">
        <f>Tabla18[Transactions 
Timeout]/Tabla18[Total]</f>
        <v>1.4989293361884369E-2</v>
      </c>
      <c r="L323" s="133">
        <v>0</v>
      </c>
      <c r="M323" s="134">
        <f>Tabla18[Transactions
Trans Fail]/Tabla18[Total]</f>
        <v>0</v>
      </c>
    </row>
    <row r="324" spans="2:13" s="33" customFormat="1" hidden="1">
      <c r="B324" s="79">
        <v>43408</v>
      </c>
      <c r="C324" s="133">
        <v>5251</v>
      </c>
      <c r="D324" s="133">
        <v>4959</v>
      </c>
      <c r="E324" s="134">
        <f>Tabla18[Transactions 
Complete]/Tabla18[Total]</f>
        <v>0.94439154446772045</v>
      </c>
      <c r="F324" s="133">
        <v>161</v>
      </c>
      <c r="G324" s="134">
        <f>Tabla18[Transactions 
Failed]/Tabla18[Total]</f>
        <v>3.0660826509236336E-2</v>
      </c>
      <c r="H324" s="133">
        <v>0</v>
      </c>
      <c r="I324" s="134">
        <f>Tabla18[Transactions 
In_Prog]/Tabla18[Total]</f>
        <v>0</v>
      </c>
      <c r="J324" s="133">
        <v>131</v>
      </c>
      <c r="K324" s="134">
        <f>Tabla18[Transactions 
Timeout]/Tabla18[Total]</f>
        <v>2.4947629023043229E-2</v>
      </c>
      <c r="L324" s="133">
        <v>0</v>
      </c>
      <c r="M324" s="134">
        <f>Tabla18[Transactions
Trans Fail]/Tabla18[Total]</f>
        <v>0</v>
      </c>
    </row>
    <row r="325" spans="2:13" s="33" customFormat="1" hidden="1">
      <c r="B325" s="79">
        <v>43409</v>
      </c>
      <c r="C325" s="133">
        <v>12264</v>
      </c>
      <c r="D325" s="133">
        <v>11874</v>
      </c>
      <c r="E325" s="134">
        <f>Tabla18[Transactions 
Complete]/Tabla18[Total]</f>
        <v>0.96819960861056753</v>
      </c>
      <c r="F325" s="133">
        <v>320</v>
      </c>
      <c r="G325" s="134">
        <f>Tabla18[Transactions 
Failed]/Tabla18[Total]</f>
        <v>2.6092628832354858E-2</v>
      </c>
      <c r="H325" s="133">
        <v>0</v>
      </c>
      <c r="I325" s="134">
        <f>Tabla18[Transactions 
In_Prog]/Tabla18[Total]</f>
        <v>0</v>
      </c>
      <c r="J325" s="133">
        <v>70</v>
      </c>
      <c r="K325" s="134">
        <f>Tabla18[Transactions 
Timeout]/Tabla18[Total]</f>
        <v>5.7077625570776253E-3</v>
      </c>
      <c r="L325" s="133">
        <v>0</v>
      </c>
      <c r="M325" s="134">
        <f>Tabla18[Transactions
Trans Fail]/Tabla18[Total]</f>
        <v>0</v>
      </c>
    </row>
    <row r="326" spans="2:13" s="33" customFormat="1" hidden="1">
      <c r="B326" s="79">
        <v>43410</v>
      </c>
      <c r="C326" s="133">
        <v>8431</v>
      </c>
      <c r="D326" s="133">
        <v>7943</v>
      </c>
      <c r="E326" s="134">
        <f>Tabla18[Transactions 
Complete]/Tabla18[Total]</f>
        <v>0.94211837267228082</v>
      </c>
      <c r="F326" s="133">
        <v>315</v>
      </c>
      <c r="G326" s="134">
        <f>Tabla18[Transactions 
Failed]/Tabla18[Total]</f>
        <v>3.7362116000474441E-2</v>
      </c>
      <c r="H326" s="133">
        <v>0</v>
      </c>
      <c r="I326" s="134">
        <f>Tabla18[Transactions 
In_Prog]/Tabla18[Total]</f>
        <v>0</v>
      </c>
      <c r="J326" s="133">
        <v>344</v>
      </c>
      <c r="K326" s="134">
        <f>Tabla18[Transactions 
Timeout]/Tabla18[Total]</f>
        <v>4.0801802870359387E-2</v>
      </c>
      <c r="L326" s="133">
        <v>0</v>
      </c>
      <c r="M326" s="134">
        <f>Tabla18[Transactions
Trans Fail]/Tabla18[Total]</f>
        <v>0</v>
      </c>
    </row>
    <row r="327" spans="2:13" s="33" customFormat="1" hidden="1">
      <c r="B327" s="79">
        <v>43411</v>
      </c>
      <c r="C327" s="133">
        <v>14126</v>
      </c>
      <c r="D327" s="133">
        <v>13328</v>
      </c>
      <c r="E327" s="134">
        <f>Tabla18[Transactions 
Complete]/Tabla18[Total]</f>
        <v>0.94350842418235881</v>
      </c>
      <c r="F327" s="133">
        <v>693</v>
      </c>
      <c r="G327" s="134">
        <f>Tabla18[Transactions 
Failed]/Tabla18[Total]</f>
        <v>4.9058473736372649E-2</v>
      </c>
      <c r="H327" s="133">
        <v>0</v>
      </c>
      <c r="I327" s="134">
        <f>Tabla18[Transactions 
In_Prog]/Tabla18[Total]</f>
        <v>0</v>
      </c>
      <c r="J327" s="133">
        <v>105</v>
      </c>
      <c r="K327" s="134">
        <f>Tabla18[Transactions 
Timeout]/Tabla18[Total]</f>
        <v>7.4331020812685826E-3</v>
      </c>
      <c r="L327" s="133">
        <v>0</v>
      </c>
      <c r="M327" s="134">
        <f>Tabla18[Transactions
Trans Fail]/Tabla18[Total]</f>
        <v>0</v>
      </c>
    </row>
    <row r="328" spans="2:13" s="33" customFormat="1" hidden="1">
      <c r="B328" s="79">
        <v>43412</v>
      </c>
      <c r="C328" s="133">
        <v>9623</v>
      </c>
      <c r="D328" s="133">
        <v>8957</v>
      </c>
      <c r="E328" s="134">
        <f>Tabla18[Transactions 
Complete]/Tabla18[Total]</f>
        <v>0.93079081367556893</v>
      </c>
      <c r="F328" s="133">
        <v>529</v>
      </c>
      <c r="G328" s="134">
        <f>Tabla18[Transactions 
Failed]/Tabla18[Total]</f>
        <v>5.4972461810246287E-2</v>
      </c>
      <c r="H328" s="133">
        <v>0</v>
      </c>
      <c r="I328" s="134">
        <f>Tabla18[Transactions 
In_Prog]/Tabla18[Total]</f>
        <v>0</v>
      </c>
      <c r="J328" s="133">
        <v>137</v>
      </c>
      <c r="K328" s="134">
        <f>Tabla18[Transactions 
Timeout]/Tabla18[Total]</f>
        <v>1.4236724514184765E-2</v>
      </c>
      <c r="L328" s="133">
        <v>0</v>
      </c>
      <c r="M328" s="134">
        <f>Tabla18[Transactions
Trans Fail]/Tabla18[Total]</f>
        <v>0</v>
      </c>
    </row>
    <row r="329" spans="2:13" s="33" customFormat="1" hidden="1">
      <c r="B329" s="79">
        <v>43413</v>
      </c>
      <c r="C329" s="133">
        <v>7303</v>
      </c>
      <c r="D329" s="133">
        <v>6071</v>
      </c>
      <c r="E329" s="134">
        <f>Tabla18[Transactions 
Complete]/Tabla18[Total]</f>
        <v>0.83130220457346293</v>
      </c>
      <c r="F329" s="133">
        <v>1088</v>
      </c>
      <c r="G329" s="134">
        <f>Tabla18[Transactions 
Failed]/Tabla18[Total]</f>
        <v>0.14897987128577297</v>
      </c>
      <c r="H329" s="133">
        <v>0</v>
      </c>
      <c r="I329" s="134">
        <f>Tabla18[Transactions 
In_Prog]/Tabla18[Total]</f>
        <v>0</v>
      </c>
      <c r="J329" s="133">
        <v>144</v>
      </c>
      <c r="K329" s="134">
        <f>Tabla18[Transactions 
Timeout]/Tabla18[Total]</f>
        <v>1.9717924140764068E-2</v>
      </c>
      <c r="L329" s="133">
        <v>0</v>
      </c>
      <c r="M329" s="134">
        <f>Tabla18[Transactions
Trans Fail]/Tabla18[Total]</f>
        <v>0</v>
      </c>
    </row>
    <row r="330" spans="2:13" s="33" customFormat="1" hidden="1">
      <c r="B330" s="79">
        <v>43414</v>
      </c>
      <c r="C330" s="133">
        <v>5196</v>
      </c>
      <c r="D330" s="133">
        <v>4954</v>
      </c>
      <c r="E330" s="134">
        <f>Tabla18[Transactions 
Complete]/Tabla18[Total]</f>
        <v>0.95342571208622018</v>
      </c>
      <c r="F330" s="133">
        <v>173</v>
      </c>
      <c r="G330" s="134">
        <f>Tabla18[Transactions 
Failed]/Tabla18[Total]</f>
        <v>3.3294842186297149E-2</v>
      </c>
      <c r="H330" s="133">
        <v>0</v>
      </c>
      <c r="I330" s="134">
        <f>Tabla18[Transactions 
In_Prog]/Tabla18[Total]</f>
        <v>0</v>
      </c>
      <c r="J330" s="133">
        <v>69</v>
      </c>
      <c r="K330" s="134">
        <f>Tabla18[Transactions 
Timeout]/Tabla18[Total]</f>
        <v>1.3279445727482679E-2</v>
      </c>
      <c r="L330" s="133">
        <v>0</v>
      </c>
      <c r="M330" s="134">
        <f>Tabla18[Transactions
Trans Fail]/Tabla18[Total]</f>
        <v>0</v>
      </c>
    </row>
    <row r="331" spans="2:13" s="33" customFormat="1" hidden="1">
      <c r="B331" s="79">
        <v>43415</v>
      </c>
      <c r="C331" s="133">
        <v>3233</v>
      </c>
      <c r="D331" s="133">
        <v>3077</v>
      </c>
      <c r="E331" s="134">
        <f>Tabla18[Transactions 
Complete]/Tabla18[Total]</f>
        <v>0.95174760284565418</v>
      </c>
      <c r="F331" s="133">
        <v>17</v>
      </c>
      <c r="G331" s="134">
        <f>Tabla18[Transactions 
Failed]/Tabla18[Total]</f>
        <v>5.2582740488710178E-3</v>
      </c>
      <c r="H331" s="133">
        <v>0</v>
      </c>
      <c r="I331" s="134">
        <f>Tabla18[Transactions 
In_Prog]/Tabla18[Total]</f>
        <v>0</v>
      </c>
      <c r="J331" s="133">
        <v>139</v>
      </c>
      <c r="K331" s="134">
        <f>Tabla18[Transactions 
Timeout]/Tabla18[Total]</f>
        <v>4.2994123105474791E-2</v>
      </c>
      <c r="L331" s="133">
        <v>0</v>
      </c>
      <c r="M331" s="134">
        <f>Tabla18[Transactions
Trans Fail]/Tabla18[Total]</f>
        <v>0</v>
      </c>
    </row>
    <row r="332" spans="2:13" s="33" customFormat="1" hidden="1">
      <c r="B332" s="79">
        <v>43416</v>
      </c>
      <c r="C332" s="135">
        <v>7705</v>
      </c>
      <c r="D332" s="135">
        <v>7296</v>
      </c>
      <c r="E332" s="136">
        <f>Tabla18[Transactions 
Complete]/Tabla18[Total]</f>
        <v>0.94691758598312781</v>
      </c>
      <c r="F332" s="135">
        <v>301</v>
      </c>
      <c r="G332" s="136">
        <f>Tabla18[Transactions 
Failed]/Tabla18[Total]</f>
        <v>3.9065541855937705E-2</v>
      </c>
      <c r="H332" s="135">
        <v>0</v>
      </c>
      <c r="I332" s="136">
        <f>Tabla18[Transactions 
In_Prog]/Tabla18[Total]</f>
        <v>0</v>
      </c>
      <c r="J332" s="135">
        <v>108</v>
      </c>
      <c r="K332" s="136">
        <f>Tabla18[Transactions 
Timeout]/Tabla18[Total]</f>
        <v>1.4016872160934458E-2</v>
      </c>
      <c r="L332" s="135">
        <v>0</v>
      </c>
      <c r="M332" s="136">
        <f>Tabla18[Transactions
Trans Fail]/Tabla18[Total]</f>
        <v>0</v>
      </c>
    </row>
    <row r="333" spans="2:13" s="33" customFormat="1" hidden="1">
      <c r="B333" s="79">
        <v>43417</v>
      </c>
      <c r="C333" s="135">
        <v>8518</v>
      </c>
      <c r="D333" s="135">
        <v>8005</v>
      </c>
      <c r="E333" s="136">
        <f>Tabla18[Transactions 
Complete]/Tabla18[Total]</f>
        <v>0.93977459497534632</v>
      </c>
      <c r="F333" s="135">
        <v>371</v>
      </c>
      <c r="G333" s="136">
        <f>Tabla18[Transactions 
Failed]/Tabla18[Total]</f>
        <v>4.3554825076308992E-2</v>
      </c>
      <c r="H333" s="135">
        <v>0</v>
      </c>
      <c r="I333" s="136">
        <f>Tabla18[Transactions 
In_Prog]/Tabla18[Total]</f>
        <v>0</v>
      </c>
      <c r="J333" s="135">
        <v>142</v>
      </c>
      <c r="K333" s="136">
        <f>Tabla18[Transactions 
Timeout]/Tabla18[Total]</f>
        <v>1.6670579948344682E-2</v>
      </c>
      <c r="L333" s="135">
        <v>0</v>
      </c>
      <c r="M333" s="136">
        <f>Tabla18[Transactions
Trans Fail]/Tabla18[Total]</f>
        <v>0</v>
      </c>
    </row>
    <row r="334" spans="2:13" s="33" customFormat="1" ht="16" hidden="1" thickBot="1">
      <c r="B334" s="79">
        <v>43418</v>
      </c>
      <c r="C334" s="135">
        <v>6855</v>
      </c>
      <c r="D334" s="127">
        <v>6394</v>
      </c>
      <c r="E334" s="136">
        <f>Tabla18[Transactions 
Complete]/Tabla18[Total]</f>
        <v>0.93274981765134934</v>
      </c>
      <c r="F334" s="135">
        <v>317</v>
      </c>
      <c r="G334" s="136">
        <f>Tabla18[Transactions 
Failed]/Tabla18[Total]</f>
        <v>4.6243617797228298E-2</v>
      </c>
      <c r="H334" s="135">
        <v>0</v>
      </c>
      <c r="I334" s="136">
        <f>Tabla18[Transactions 
In_Prog]/Tabla18[Total]</f>
        <v>0</v>
      </c>
      <c r="J334" s="135">
        <v>144</v>
      </c>
      <c r="K334" s="136">
        <f>Tabla18[Transactions 
Timeout]/Tabla18[Total]</f>
        <v>2.1006564551422319E-2</v>
      </c>
      <c r="L334" s="135">
        <v>0</v>
      </c>
      <c r="M334" s="136">
        <f>Tabla18[Transactions
Trans Fail]/Tabla18[Total]</f>
        <v>0</v>
      </c>
    </row>
    <row r="335" spans="2:13" s="33" customFormat="1" ht="16" hidden="1" thickBot="1">
      <c r="B335" s="79">
        <v>43419</v>
      </c>
      <c r="C335" s="137">
        <v>13550</v>
      </c>
      <c r="D335" s="137">
        <v>12944</v>
      </c>
      <c r="E335" s="136">
        <f>Tabla18[Transactions 
Complete]/Tabla18[Total]</f>
        <v>0.95527675276752766</v>
      </c>
      <c r="F335" s="138">
        <v>477</v>
      </c>
      <c r="G335" s="136">
        <f>Tabla18[Transactions 
Failed]/Tabla18[Total]</f>
        <v>3.5202952029520299E-2</v>
      </c>
      <c r="H335" s="135">
        <v>0</v>
      </c>
      <c r="I335" s="136">
        <f>Tabla18[Transactions 
In_Prog]/Tabla18[Total]</f>
        <v>0</v>
      </c>
      <c r="J335" s="138">
        <v>129</v>
      </c>
      <c r="K335" s="136">
        <f>Tabla18[Transactions 
Timeout]/Tabla18[Total]</f>
        <v>9.52029520295203E-3</v>
      </c>
      <c r="L335" s="135">
        <v>0</v>
      </c>
      <c r="M335" s="136">
        <f>Tabla18[Transactions
Trans Fail]/Tabla18[Total]</f>
        <v>0</v>
      </c>
    </row>
    <row r="336" spans="2:13" s="33" customFormat="1" ht="16" hidden="1" thickBot="1">
      <c r="B336" s="79">
        <v>43420</v>
      </c>
      <c r="C336" s="139">
        <v>9784</v>
      </c>
      <c r="D336" s="140">
        <v>9136</v>
      </c>
      <c r="E336" s="136">
        <f>Tabla18[Transactions 
Complete]/Tabla18[Total]</f>
        <v>0.93376941946034342</v>
      </c>
      <c r="F336" s="141">
        <v>537</v>
      </c>
      <c r="G336" s="136">
        <f>Tabla18[Transactions 
Failed]/Tabla18[Total]</f>
        <v>5.4885527391659854E-2</v>
      </c>
      <c r="H336" s="135">
        <v>0</v>
      </c>
      <c r="I336" s="136">
        <f>Tabla18[Transactions 
In_Prog]/Tabla18[Total]</f>
        <v>0</v>
      </c>
      <c r="J336" s="141">
        <v>111</v>
      </c>
      <c r="K336" s="136">
        <f>Tabla18[Transactions 
Timeout]/Tabla18[Total]</f>
        <v>1.1345053147996728E-2</v>
      </c>
      <c r="L336" s="135">
        <v>0</v>
      </c>
      <c r="M336" s="136">
        <f>Tabla18[Transactions
Trans Fail]/Tabla18[Total]</f>
        <v>0</v>
      </c>
    </row>
    <row r="337" spans="2:13" s="33" customFormat="1" ht="16" hidden="1" thickBot="1">
      <c r="B337" s="79">
        <v>43421</v>
      </c>
      <c r="C337" s="142">
        <v>6317</v>
      </c>
      <c r="D337" s="142">
        <v>6109</v>
      </c>
      <c r="E337" s="136">
        <f>Tabla18[Transactions 
Complete]/Tabla18[Total]</f>
        <v>0.96707297767927813</v>
      </c>
      <c r="F337" s="143">
        <v>87</v>
      </c>
      <c r="G337" s="136">
        <f>Tabla18[Transactions 
Failed]/Tabla18[Total]</f>
        <v>1.3772360297609625E-2</v>
      </c>
      <c r="H337" s="135">
        <v>0</v>
      </c>
      <c r="I337" s="136">
        <f>Tabla18[Transactions 
In_Prog]/Tabla18[Total]</f>
        <v>0</v>
      </c>
      <c r="J337" s="143">
        <v>121</v>
      </c>
      <c r="K337" s="136">
        <f>Tabla18[Transactions 
Timeout]/Tabla18[Total]</f>
        <v>1.9154662023112237E-2</v>
      </c>
      <c r="L337" s="135">
        <v>0</v>
      </c>
      <c r="M337" s="136">
        <f>Tabla18[Transactions
Trans Fail]/Tabla18[Total]</f>
        <v>0</v>
      </c>
    </row>
    <row r="338" spans="2:13" s="33" customFormat="1" ht="16" hidden="1" thickBot="1">
      <c r="B338" s="79">
        <v>43422</v>
      </c>
      <c r="C338" s="139">
        <v>4929</v>
      </c>
      <c r="D338" s="139">
        <v>4742</v>
      </c>
      <c r="E338" s="136">
        <f>Tabla18[Transactions 
Complete]/Tabla18[Total]</f>
        <v>0.96206127003448971</v>
      </c>
      <c r="F338" s="141">
        <v>78</v>
      </c>
      <c r="G338" s="136">
        <f>Tabla18[Transactions 
Failed]/Tabla18[Total]</f>
        <v>1.5824710894704809E-2</v>
      </c>
      <c r="H338" s="135">
        <v>0</v>
      </c>
      <c r="I338" s="136">
        <f>Tabla18[Transactions 
In_Prog]/Tabla18[Total]</f>
        <v>0</v>
      </c>
      <c r="J338" s="141">
        <v>109</v>
      </c>
      <c r="K338" s="136">
        <f>Tabla18[Transactions 
Timeout]/Tabla18[Total]</f>
        <v>2.2114019070805437E-2</v>
      </c>
      <c r="L338" s="135">
        <v>0</v>
      </c>
      <c r="M338" s="136">
        <f>Tabla18[Transactions
Trans Fail]/Tabla18[Total]</f>
        <v>0</v>
      </c>
    </row>
    <row r="339" spans="2:13" s="33" customFormat="1">
      <c r="B339" s="79">
        <v>43423</v>
      </c>
      <c r="C339" s="39">
        <v>17405</v>
      </c>
      <c r="D339" s="39">
        <v>16920</v>
      </c>
      <c r="E339" s="26">
        <f>Tabla18[Transactions 
Complete]/Tabla18[Total]</f>
        <v>0.97213444412525141</v>
      </c>
      <c r="F339" s="39">
        <v>374</v>
      </c>
      <c r="G339" s="26">
        <f>Tabla18[Transactions 
Failed]/Tabla18[Total]</f>
        <v>2.1488078138465958E-2</v>
      </c>
      <c r="H339" s="39">
        <v>0</v>
      </c>
      <c r="I339" s="26">
        <f>Tabla18[Transactions 
In_Prog]/Tabla18[Total]</f>
        <v>0</v>
      </c>
      <c r="J339" s="39">
        <v>111</v>
      </c>
      <c r="K339" s="26">
        <f>Tabla18[Transactions 
Timeout]/Tabla18[Total]</f>
        <v>6.3774777362826775E-3</v>
      </c>
      <c r="L339" s="39">
        <v>0</v>
      </c>
      <c r="M339" s="26">
        <f>Tabla18[Transactions
Trans Fail]/Tabla18[Total]</f>
        <v>0</v>
      </c>
    </row>
    <row r="340" spans="2:13" s="33" customFormat="1">
      <c r="B340" s="79">
        <v>43424</v>
      </c>
      <c r="C340" s="39">
        <v>9798</v>
      </c>
      <c r="D340" s="39">
        <v>9338</v>
      </c>
      <c r="E340" s="26">
        <f>Tabla18[Transactions 
Complete]/Tabla18[Total]</f>
        <v>0.95305164319248825</v>
      </c>
      <c r="F340" s="39">
        <v>350</v>
      </c>
      <c r="G340" s="26">
        <f>Tabla18[Transactions 
Failed]/Tabla18[Total]</f>
        <v>3.572157583180241E-2</v>
      </c>
      <c r="H340" s="39">
        <v>0</v>
      </c>
      <c r="I340" s="26">
        <f>Tabla18[Transactions 
In_Prog]/Tabla18[Total]</f>
        <v>0</v>
      </c>
      <c r="J340" s="39">
        <v>110</v>
      </c>
      <c r="K340" s="26">
        <f>Tabla18[Transactions 
Timeout]/Tabla18[Total]</f>
        <v>1.1226780975709328E-2</v>
      </c>
      <c r="L340" s="39">
        <v>0</v>
      </c>
      <c r="M340" s="26">
        <f>Tabla18[Transactions
Trans Fail]/Tabla18[Total]</f>
        <v>0</v>
      </c>
    </row>
    <row r="341" spans="2:13" s="33" customFormat="1">
      <c r="B341" s="79">
        <v>43425</v>
      </c>
      <c r="C341" s="39">
        <v>0.01</v>
      </c>
      <c r="D341" s="39"/>
      <c r="E341" s="26">
        <f>Tabla18[Transactions 
Complete]/Tabla18[Total]</f>
        <v>0</v>
      </c>
      <c r="F341" s="39"/>
      <c r="G341" s="26">
        <f>Tabla18[Transactions 
Failed]/Tabla18[Total]</f>
        <v>0</v>
      </c>
      <c r="H341" s="39"/>
      <c r="I341" s="26">
        <f>Tabla18[Transactions 
In_Prog]/Tabla18[Total]</f>
        <v>0</v>
      </c>
      <c r="J341" s="39"/>
      <c r="K341" s="26">
        <f>Tabla18[Transactions 
Timeout]/Tabla18[Total]</f>
        <v>0</v>
      </c>
      <c r="L341" s="39"/>
      <c r="M341" s="26">
        <f>Tabla18[Transactions
Trans Fail]/Tabla18[Total]</f>
        <v>0</v>
      </c>
    </row>
    <row r="342" spans="2:13" s="33" customFormat="1">
      <c r="B342" s="79">
        <v>43426</v>
      </c>
      <c r="C342" s="39">
        <v>0.01</v>
      </c>
      <c r="D342" s="39"/>
      <c r="E342" s="26">
        <f>Tabla18[Transactions 
Complete]/Tabla18[Total]</f>
        <v>0</v>
      </c>
      <c r="F342" s="39"/>
      <c r="G342" s="26">
        <f>Tabla18[Transactions 
Failed]/Tabla18[Total]</f>
        <v>0</v>
      </c>
      <c r="H342" s="39"/>
      <c r="I342" s="26">
        <f>Tabla18[Transactions 
In_Prog]/Tabla18[Total]</f>
        <v>0</v>
      </c>
      <c r="J342" s="39"/>
      <c r="K342" s="26">
        <f>Tabla18[Transactions 
Timeout]/Tabla18[Total]</f>
        <v>0</v>
      </c>
      <c r="L342" s="39"/>
      <c r="M342" s="26">
        <f>Tabla18[Transactions
Trans Fail]/Tabla18[Total]</f>
        <v>0</v>
      </c>
    </row>
    <row r="343" spans="2:13" s="33" customFormat="1">
      <c r="B343" s="79">
        <v>43427</v>
      </c>
      <c r="C343" s="39">
        <v>0.01</v>
      </c>
      <c r="D343" s="39"/>
      <c r="E343" s="26">
        <f>Tabla18[Transactions 
Complete]/Tabla18[Total]</f>
        <v>0</v>
      </c>
      <c r="F343" s="39"/>
      <c r="G343" s="26">
        <f>Tabla18[Transactions 
Failed]/Tabla18[Total]</f>
        <v>0</v>
      </c>
      <c r="H343" s="39"/>
      <c r="I343" s="26">
        <f>Tabla18[Transactions 
In_Prog]/Tabla18[Total]</f>
        <v>0</v>
      </c>
      <c r="J343" s="39"/>
      <c r="K343" s="26">
        <f>Tabla18[Transactions 
Timeout]/Tabla18[Total]</f>
        <v>0</v>
      </c>
      <c r="L343" s="39"/>
      <c r="M343" s="26">
        <f>Tabla18[Transactions
Trans Fail]/Tabla18[Total]</f>
        <v>0</v>
      </c>
    </row>
    <row r="344" spans="2:13" s="33" customFormat="1">
      <c r="B344" s="79">
        <v>43428</v>
      </c>
      <c r="C344" s="39">
        <v>0.01</v>
      </c>
      <c r="D344" s="39"/>
      <c r="E344" s="26">
        <f>Tabla18[Transactions 
Complete]/Tabla18[Total]</f>
        <v>0</v>
      </c>
      <c r="F344" s="39"/>
      <c r="G344" s="26">
        <f>Tabla18[Transactions 
Failed]/Tabla18[Total]</f>
        <v>0</v>
      </c>
      <c r="H344" s="39"/>
      <c r="I344" s="26">
        <f>Tabla18[Transactions 
In_Prog]/Tabla18[Total]</f>
        <v>0</v>
      </c>
      <c r="J344" s="39"/>
      <c r="K344" s="26">
        <f>Tabla18[Transactions 
Timeout]/Tabla18[Total]</f>
        <v>0</v>
      </c>
      <c r="L344" s="39"/>
      <c r="M344" s="26">
        <f>Tabla18[Transactions
Trans Fail]/Tabla18[Total]</f>
        <v>0</v>
      </c>
    </row>
    <row r="345" spans="2:13" s="33" customFormat="1">
      <c r="B345" s="79">
        <v>43429</v>
      </c>
      <c r="C345" s="39">
        <v>0.01</v>
      </c>
      <c r="D345" s="39"/>
      <c r="E345" s="26">
        <f>Tabla18[Transactions 
Complete]/Tabla18[Total]</f>
        <v>0</v>
      </c>
      <c r="F345" s="39"/>
      <c r="G345" s="26">
        <f>Tabla18[Transactions 
Failed]/Tabla18[Total]</f>
        <v>0</v>
      </c>
      <c r="H345" s="39"/>
      <c r="I345" s="26">
        <f>Tabla18[Transactions 
In_Prog]/Tabla18[Total]</f>
        <v>0</v>
      </c>
      <c r="J345" s="39"/>
      <c r="K345" s="26">
        <f>Tabla18[Transactions 
Timeout]/Tabla18[Total]</f>
        <v>0</v>
      </c>
      <c r="L345" s="39"/>
      <c r="M345" s="26">
        <f>Tabla18[Transactions
Trans Fail]/Tabla18[Total]</f>
        <v>0</v>
      </c>
    </row>
    <row r="346" spans="2:13" ht="24">
      <c r="B346" s="29" t="s">
        <v>26</v>
      </c>
      <c r="C346" s="39">
        <f>SUM(C339:C345)</f>
        <v>27203.049999999992</v>
      </c>
      <c r="D346" s="39">
        <f>SUM(D339:D345)</f>
        <v>26258</v>
      </c>
      <c r="E346" s="36">
        <f>AVERAGE(E339:E345)</f>
        <v>0.27502658390253426</v>
      </c>
      <c r="F346" s="39">
        <f>SUM(F339:F345)</f>
        <v>724</v>
      </c>
      <c r="G346" s="36">
        <f>AVERAGE(G339:G345)</f>
        <v>8.1728077100383378E-3</v>
      </c>
      <c r="H346" s="39">
        <f>SUM(H339:H345)</f>
        <v>0</v>
      </c>
      <c r="I346" s="36">
        <f>AVERAGE(I339:I345)</f>
        <v>0</v>
      </c>
      <c r="J346" s="39">
        <f>SUM(J339:J345)</f>
        <v>221</v>
      </c>
      <c r="K346" s="36">
        <f>AVERAGE(K339:K345)</f>
        <v>2.5148941017131437E-3</v>
      </c>
      <c r="L346" s="39">
        <f>SUM(L339:L345)</f>
        <v>0</v>
      </c>
      <c r="M346" s="36">
        <f>AVERAGE(M339:M345)</f>
        <v>0</v>
      </c>
    </row>
    <row r="347" spans="2:13">
      <c r="E347" s="26"/>
    </row>
    <row r="348" spans="2:13">
      <c r="E348" s="26"/>
    </row>
    <row r="349" spans="2:13">
      <c r="E349" s="26"/>
    </row>
    <row r="350" spans="2:13">
      <c r="E350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172F-1437-764C-A890-0B994FBE7180}">
  <sheetPr>
    <tabColor theme="4"/>
  </sheetPr>
  <dimension ref="B3:M33"/>
  <sheetViews>
    <sheetView topLeftCell="A3" workbookViewId="0">
      <selection activeCell="Q23" sqref="Q23"/>
    </sheetView>
  </sheetViews>
  <sheetFormatPr baseColWidth="10" defaultRowHeight="15"/>
  <cols>
    <col min="5" max="5" width="10.83203125" style="129"/>
    <col min="7" max="7" width="10.83203125" style="129"/>
    <col min="9" max="9" width="10.83203125" style="129"/>
    <col min="11" max="11" width="10.83203125" style="129"/>
    <col min="13" max="13" width="10.83203125" style="129"/>
  </cols>
  <sheetData>
    <row r="3" spans="2:13">
      <c r="B3" s="130">
        <v>43344</v>
      </c>
      <c r="C3">
        <v>4634</v>
      </c>
      <c r="D3">
        <v>3330</v>
      </c>
      <c r="E3" s="129">
        <v>0.71860164005179106</v>
      </c>
      <c r="F3">
        <v>1238</v>
      </c>
      <c r="G3" s="129">
        <v>0.26715580492015539</v>
      </c>
      <c r="H3">
        <v>0</v>
      </c>
      <c r="I3" s="129">
        <v>0</v>
      </c>
      <c r="J3">
        <v>66</v>
      </c>
      <c r="K3" s="129">
        <v>1.4242555028053518E-2</v>
      </c>
      <c r="L3">
        <v>0</v>
      </c>
      <c r="M3" s="129">
        <v>0</v>
      </c>
    </row>
    <row r="4" spans="2:13">
      <c r="B4" s="130">
        <v>43345</v>
      </c>
      <c r="C4">
        <v>2649</v>
      </c>
      <c r="D4">
        <v>2355</v>
      </c>
      <c r="E4" s="129">
        <v>0.88901472253680636</v>
      </c>
      <c r="F4">
        <v>240</v>
      </c>
      <c r="G4" s="129">
        <v>9.0600226500566247E-2</v>
      </c>
      <c r="H4">
        <v>0</v>
      </c>
      <c r="I4" s="129">
        <v>0</v>
      </c>
      <c r="J4">
        <v>54</v>
      </c>
      <c r="K4" s="129">
        <v>2.0385050962627407E-2</v>
      </c>
      <c r="L4">
        <v>0</v>
      </c>
      <c r="M4" s="129">
        <v>0</v>
      </c>
    </row>
    <row r="5" spans="2:13">
      <c r="B5" s="130">
        <v>43346</v>
      </c>
      <c r="C5">
        <v>16848</v>
      </c>
      <c r="D5">
        <v>14385</v>
      </c>
      <c r="E5" s="129">
        <v>0.85381054131054135</v>
      </c>
      <c r="F5">
        <v>2423</v>
      </c>
      <c r="G5" s="129">
        <v>0.14381528964862297</v>
      </c>
      <c r="H5">
        <v>0</v>
      </c>
      <c r="I5" s="129">
        <v>0</v>
      </c>
      <c r="J5">
        <v>40</v>
      </c>
      <c r="K5" s="129">
        <v>2.3741690408357074E-3</v>
      </c>
      <c r="L5">
        <v>0</v>
      </c>
      <c r="M5" s="129">
        <v>0</v>
      </c>
    </row>
    <row r="6" spans="2:13">
      <c r="B6" s="130">
        <v>43347</v>
      </c>
      <c r="C6">
        <v>10387</v>
      </c>
      <c r="D6">
        <v>8300</v>
      </c>
      <c r="E6" s="129">
        <v>0.79907576778665634</v>
      </c>
      <c r="F6">
        <v>2022</v>
      </c>
      <c r="G6" s="129">
        <v>0.1946664099354963</v>
      </c>
      <c r="H6">
        <v>0</v>
      </c>
      <c r="I6" s="129">
        <v>0</v>
      </c>
      <c r="J6">
        <v>65</v>
      </c>
      <c r="K6" s="129">
        <v>6.2578222778473091E-3</v>
      </c>
      <c r="L6">
        <v>0</v>
      </c>
      <c r="M6" s="129">
        <v>0</v>
      </c>
    </row>
    <row r="7" spans="2:13">
      <c r="B7" s="130">
        <v>43348</v>
      </c>
      <c r="C7">
        <v>10964</v>
      </c>
      <c r="D7">
        <v>9075</v>
      </c>
      <c r="E7" s="129">
        <v>0.82770886537759947</v>
      </c>
      <c r="F7">
        <v>1835</v>
      </c>
      <c r="G7" s="129">
        <v>0.16736592484494711</v>
      </c>
      <c r="H7">
        <v>0</v>
      </c>
      <c r="I7" s="129">
        <v>0</v>
      </c>
      <c r="J7">
        <v>54</v>
      </c>
      <c r="K7" s="129">
        <v>4.9252097774534842E-3</v>
      </c>
      <c r="L7">
        <v>0</v>
      </c>
      <c r="M7" s="129">
        <v>0</v>
      </c>
    </row>
    <row r="8" spans="2:13">
      <c r="B8" s="130">
        <v>43349</v>
      </c>
      <c r="C8">
        <v>9921</v>
      </c>
      <c r="D8">
        <v>8008</v>
      </c>
      <c r="E8" s="129">
        <v>0.807176695897591</v>
      </c>
      <c r="F8">
        <v>1843</v>
      </c>
      <c r="G8" s="129">
        <v>0.18576756375365386</v>
      </c>
      <c r="H8">
        <v>0</v>
      </c>
      <c r="I8" s="129">
        <v>0</v>
      </c>
      <c r="J8">
        <v>70</v>
      </c>
      <c r="K8" s="129">
        <v>7.0557403487551658E-3</v>
      </c>
      <c r="L8">
        <v>0</v>
      </c>
      <c r="M8" s="129">
        <v>0</v>
      </c>
    </row>
    <row r="9" spans="2:13">
      <c r="B9" s="130">
        <v>43350</v>
      </c>
      <c r="C9">
        <v>7713</v>
      </c>
      <c r="D9">
        <v>5686</v>
      </c>
      <c r="E9" s="129">
        <v>0.7371969402307792</v>
      </c>
      <c r="F9">
        <v>1954</v>
      </c>
      <c r="G9" s="129">
        <v>0.25333851938286012</v>
      </c>
      <c r="H9">
        <v>0</v>
      </c>
      <c r="I9" s="129">
        <v>0</v>
      </c>
      <c r="J9">
        <v>73</v>
      </c>
      <c r="K9" s="129">
        <v>9.4645403863606904E-3</v>
      </c>
      <c r="L9">
        <v>0</v>
      </c>
      <c r="M9" s="129">
        <v>0</v>
      </c>
    </row>
    <row r="10" spans="2:13">
      <c r="B10" s="130">
        <v>43351</v>
      </c>
      <c r="C10">
        <v>5157</v>
      </c>
      <c r="D10">
        <v>3873</v>
      </c>
      <c r="E10" s="129">
        <v>0.75101803374054688</v>
      </c>
      <c r="F10">
        <v>1223</v>
      </c>
      <c r="G10" s="129">
        <v>0.23715338375024239</v>
      </c>
      <c r="H10">
        <v>0</v>
      </c>
      <c r="I10" s="129">
        <v>0</v>
      </c>
      <c r="J10">
        <v>61</v>
      </c>
      <c r="K10" s="129">
        <v>1.1828582509210782E-2</v>
      </c>
      <c r="L10">
        <v>0</v>
      </c>
      <c r="M10" s="129">
        <v>0</v>
      </c>
    </row>
    <row r="11" spans="2:13">
      <c r="B11" s="130">
        <v>43352</v>
      </c>
      <c r="C11">
        <v>1946</v>
      </c>
      <c r="D11">
        <v>1638</v>
      </c>
      <c r="E11" s="129">
        <v>0.84172661870503596</v>
      </c>
      <c r="F11">
        <v>247</v>
      </c>
      <c r="G11" s="129">
        <v>0.12692702980472764</v>
      </c>
      <c r="H11">
        <v>0</v>
      </c>
      <c r="I11" s="129">
        <v>0</v>
      </c>
      <c r="J11">
        <v>61</v>
      </c>
      <c r="K11" s="129">
        <v>3.1346351490236381E-2</v>
      </c>
      <c r="L11">
        <v>0</v>
      </c>
      <c r="M11" s="129">
        <v>0</v>
      </c>
    </row>
    <row r="12" spans="2:13">
      <c r="B12" s="130">
        <v>43353</v>
      </c>
      <c r="C12">
        <v>13160</v>
      </c>
      <c r="D12">
        <v>11079</v>
      </c>
      <c r="E12" s="129">
        <v>0.84186930091185408</v>
      </c>
      <c r="F12">
        <v>2019</v>
      </c>
      <c r="G12" s="129">
        <v>0.153419452887538</v>
      </c>
      <c r="H12">
        <v>0</v>
      </c>
      <c r="I12" s="129">
        <v>0</v>
      </c>
      <c r="J12">
        <v>62</v>
      </c>
      <c r="K12" s="129">
        <v>4.7112462006079023E-3</v>
      </c>
      <c r="L12">
        <v>0</v>
      </c>
      <c r="M12" s="129">
        <v>0</v>
      </c>
    </row>
    <row r="13" spans="2:13">
      <c r="B13" s="130">
        <v>43354</v>
      </c>
      <c r="C13">
        <v>10537</v>
      </c>
      <c r="D13">
        <v>9120</v>
      </c>
      <c r="E13" s="129">
        <v>0.86552149568188286</v>
      </c>
      <c r="F13">
        <v>419</v>
      </c>
      <c r="G13" s="129">
        <v>3.9764638891525102E-2</v>
      </c>
      <c r="H13">
        <v>0</v>
      </c>
      <c r="I13" s="129">
        <v>0</v>
      </c>
      <c r="J13">
        <v>998</v>
      </c>
      <c r="K13" s="129">
        <v>9.4713865426592006E-2</v>
      </c>
      <c r="L13">
        <v>0</v>
      </c>
      <c r="M13" s="129">
        <v>0</v>
      </c>
    </row>
    <row r="14" spans="2:13">
      <c r="B14" s="130">
        <v>43355</v>
      </c>
      <c r="C14">
        <v>11413</v>
      </c>
      <c r="D14">
        <v>7375</v>
      </c>
      <c r="E14" s="129">
        <v>0.64619293787785859</v>
      </c>
      <c r="F14">
        <v>189</v>
      </c>
      <c r="G14" s="129">
        <v>1.6560063085954615E-2</v>
      </c>
      <c r="H14">
        <v>0</v>
      </c>
      <c r="I14" s="129">
        <v>0</v>
      </c>
      <c r="J14">
        <v>3849</v>
      </c>
      <c r="K14" s="129">
        <v>0.33724699903618682</v>
      </c>
      <c r="L14">
        <v>0</v>
      </c>
      <c r="M14" s="129">
        <v>0</v>
      </c>
    </row>
    <row r="15" spans="2:13">
      <c r="B15" s="130">
        <v>43356</v>
      </c>
      <c r="C15">
        <v>10957</v>
      </c>
      <c r="D15">
        <v>9370</v>
      </c>
      <c r="E15" s="129">
        <v>0.85516108423838644</v>
      </c>
      <c r="F15">
        <v>314</v>
      </c>
      <c r="G15" s="129">
        <v>2.8657479237017433E-2</v>
      </c>
      <c r="H15">
        <v>0</v>
      </c>
      <c r="I15" s="129">
        <v>0</v>
      </c>
      <c r="J15">
        <v>1273</v>
      </c>
      <c r="K15" s="129">
        <v>0.11618143652459614</v>
      </c>
      <c r="L15">
        <v>0</v>
      </c>
      <c r="M15" s="129">
        <v>0</v>
      </c>
    </row>
    <row r="16" spans="2:13">
      <c r="B16" s="130">
        <v>43357</v>
      </c>
      <c r="C16">
        <v>6004</v>
      </c>
      <c r="D16">
        <v>5648</v>
      </c>
      <c r="E16" s="129">
        <v>0.94070619586942039</v>
      </c>
      <c r="F16">
        <v>285</v>
      </c>
      <c r="G16" s="129">
        <v>4.746835443037975E-2</v>
      </c>
      <c r="H16">
        <v>0</v>
      </c>
      <c r="I16" s="129">
        <v>0</v>
      </c>
      <c r="J16">
        <v>71</v>
      </c>
      <c r="K16" s="129">
        <v>1.1825449700199867E-2</v>
      </c>
      <c r="L16">
        <v>0</v>
      </c>
      <c r="M16" s="129">
        <v>0</v>
      </c>
    </row>
    <row r="17" spans="2:13">
      <c r="B17" s="130">
        <v>43358</v>
      </c>
      <c r="C17">
        <v>3923</v>
      </c>
      <c r="D17">
        <v>3767</v>
      </c>
      <c r="E17" s="129">
        <v>0.98627858627858633</v>
      </c>
      <c r="F17">
        <v>87</v>
      </c>
      <c r="G17" s="129">
        <v>6.2370062370062374E-3</v>
      </c>
      <c r="H17">
        <v>0</v>
      </c>
      <c r="I17" s="129">
        <v>0</v>
      </c>
      <c r="J17">
        <v>69</v>
      </c>
      <c r="K17" s="129">
        <v>7.4844074844074848E-3</v>
      </c>
      <c r="L17">
        <v>0</v>
      </c>
      <c r="M17" s="129">
        <v>0</v>
      </c>
    </row>
    <row r="18" spans="2:13">
      <c r="B18" s="130">
        <v>43359</v>
      </c>
      <c r="C18">
        <v>1279</v>
      </c>
      <c r="D18">
        <v>1192</v>
      </c>
      <c r="E18" s="129">
        <v>0.97137602023221059</v>
      </c>
      <c r="F18">
        <v>17</v>
      </c>
      <c r="G18" s="129">
        <v>2.5635130474767214E-2</v>
      </c>
      <c r="H18">
        <v>0</v>
      </c>
      <c r="I18" s="129">
        <v>0</v>
      </c>
      <c r="J18">
        <v>70</v>
      </c>
      <c r="K18" s="129">
        <v>2.9888492930221864E-3</v>
      </c>
      <c r="L18">
        <v>0</v>
      </c>
      <c r="M18" s="129">
        <v>0</v>
      </c>
    </row>
    <row r="19" spans="2:13">
      <c r="B19" s="130">
        <v>43360</v>
      </c>
      <c r="C19">
        <v>16030</v>
      </c>
      <c r="D19">
        <v>15506</v>
      </c>
      <c r="E19" s="129">
        <v>0.96276882756494253</v>
      </c>
      <c r="F19">
        <v>453</v>
      </c>
      <c r="G19" s="129">
        <v>3.5997841671163183E-2</v>
      </c>
      <c r="H19">
        <v>0</v>
      </c>
      <c r="I19" s="129">
        <v>0</v>
      </c>
      <c r="J19">
        <v>71</v>
      </c>
      <c r="K19" s="129">
        <v>1.2333307638942418E-3</v>
      </c>
      <c r="L19">
        <v>0</v>
      </c>
      <c r="M19" s="129">
        <v>0</v>
      </c>
    </row>
    <row r="20" spans="2:13">
      <c r="B20" s="130">
        <v>43361</v>
      </c>
      <c r="C20">
        <v>7935</v>
      </c>
      <c r="D20">
        <v>7501</v>
      </c>
      <c r="E20" s="129">
        <v>0.96512084888976224</v>
      </c>
      <c r="F20">
        <v>350</v>
      </c>
      <c r="G20" s="129">
        <v>3.1735114953821968E-2</v>
      </c>
      <c r="H20">
        <v>0</v>
      </c>
      <c r="I20" s="129">
        <v>2.9475338966398112E-4</v>
      </c>
      <c r="J20">
        <v>84</v>
      </c>
      <c r="K20" s="129">
        <v>2.8492827667518177E-3</v>
      </c>
      <c r="L20">
        <v>0</v>
      </c>
      <c r="M20" s="129">
        <v>0</v>
      </c>
    </row>
    <row r="21" spans="2:13">
      <c r="B21" s="130">
        <v>43362</v>
      </c>
      <c r="C21">
        <v>9165</v>
      </c>
      <c r="D21">
        <v>8807</v>
      </c>
      <c r="E21" s="129">
        <v>0.95952407427999553</v>
      </c>
      <c r="F21">
        <v>275</v>
      </c>
      <c r="G21" s="129">
        <v>3.84743689536306E-2</v>
      </c>
      <c r="H21">
        <v>0</v>
      </c>
      <c r="I21" s="129">
        <v>0</v>
      </c>
      <c r="J21">
        <v>83</v>
      </c>
      <c r="K21" s="129">
        <v>2.0015567663738461E-3</v>
      </c>
      <c r="L21">
        <v>0</v>
      </c>
      <c r="M21" s="129">
        <v>0</v>
      </c>
    </row>
    <row r="22" spans="2:13">
      <c r="B22" s="130">
        <v>43363</v>
      </c>
      <c r="C22">
        <v>9540</v>
      </c>
      <c r="D22">
        <v>9128</v>
      </c>
      <c r="E22" s="129">
        <v>0.96687822292740977</v>
      </c>
      <c r="F22">
        <v>327</v>
      </c>
      <c r="G22" s="129">
        <v>2.9551765172550575E-2</v>
      </c>
      <c r="H22">
        <v>0</v>
      </c>
      <c r="I22" s="129">
        <v>0</v>
      </c>
      <c r="J22">
        <v>85</v>
      </c>
      <c r="K22" s="129">
        <v>3.5700119000396666E-3</v>
      </c>
      <c r="L22">
        <v>0</v>
      </c>
      <c r="M22" s="129">
        <v>0</v>
      </c>
    </row>
    <row r="23" spans="2:13">
      <c r="B23" s="130">
        <v>43364</v>
      </c>
      <c r="C23">
        <v>7707</v>
      </c>
      <c r="D23">
        <v>7361</v>
      </c>
      <c r="E23" s="129">
        <v>0.96643356643356648</v>
      </c>
      <c r="F23">
        <v>256</v>
      </c>
      <c r="G23" s="129">
        <v>1.6783216783216783E-2</v>
      </c>
      <c r="H23">
        <v>0</v>
      </c>
      <c r="I23" s="129">
        <v>0</v>
      </c>
      <c r="J23">
        <v>90</v>
      </c>
      <c r="K23" s="129">
        <v>1.6783216783216783E-2</v>
      </c>
      <c r="L23">
        <v>0</v>
      </c>
      <c r="M23" s="129">
        <v>0</v>
      </c>
    </row>
    <row r="24" spans="2:13">
      <c r="B24" s="130">
        <v>43365</v>
      </c>
      <c r="C24">
        <v>4544</v>
      </c>
      <c r="D24">
        <v>4328</v>
      </c>
      <c r="E24" s="129">
        <v>0.9351447135262847</v>
      </c>
      <c r="F24">
        <v>144</v>
      </c>
      <c r="G24" s="129">
        <v>3.2722976963969287E-2</v>
      </c>
      <c r="H24">
        <v>0</v>
      </c>
      <c r="I24" s="129">
        <v>1.1813349084465446E-4</v>
      </c>
      <c r="J24">
        <v>72</v>
      </c>
      <c r="K24" s="129">
        <v>3.2014176018901358E-2</v>
      </c>
      <c r="L24">
        <v>0</v>
      </c>
      <c r="M24" s="129">
        <v>0</v>
      </c>
    </row>
    <row r="25" spans="2:13">
      <c r="B25" s="130">
        <v>43366</v>
      </c>
      <c r="C25">
        <v>2346</v>
      </c>
      <c r="D25">
        <v>2265</v>
      </c>
      <c r="E25" s="129">
        <v>0.9433053359683794</v>
      </c>
      <c r="F25">
        <v>12</v>
      </c>
      <c r="G25" s="129">
        <v>4.9036561264822136E-2</v>
      </c>
      <c r="H25">
        <v>0</v>
      </c>
      <c r="I25" s="129">
        <v>1.358695652173913E-3</v>
      </c>
      <c r="J25">
        <v>69</v>
      </c>
      <c r="K25" s="129">
        <v>6.299407114624506E-3</v>
      </c>
      <c r="L25">
        <v>0</v>
      </c>
      <c r="M25" s="129">
        <v>0</v>
      </c>
    </row>
    <row r="26" spans="2:13">
      <c r="B26" s="130">
        <v>43367</v>
      </c>
      <c r="C26">
        <v>14226</v>
      </c>
      <c r="D26">
        <v>13643</v>
      </c>
      <c r="E26" s="129">
        <v>0.93630849220103984</v>
      </c>
      <c r="F26">
        <v>494</v>
      </c>
      <c r="G26" s="129">
        <v>5.2859618717504331E-2</v>
      </c>
      <c r="H26">
        <v>0</v>
      </c>
      <c r="I26" s="129">
        <v>0</v>
      </c>
      <c r="J26">
        <v>89</v>
      </c>
      <c r="K26" s="129">
        <v>1.0687463893703062E-2</v>
      </c>
      <c r="L26">
        <v>0</v>
      </c>
      <c r="M26" s="129">
        <v>0</v>
      </c>
    </row>
    <row r="27" spans="2:13">
      <c r="B27" s="130">
        <v>43368</v>
      </c>
      <c r="C27">
        <v>8103</v>
      </c>
      <c r="D27">
        <v>7633</v>
      </c>
      <c r="E27" s="129">
        <v>0.83470657474356813</v>
      </c>
      <c r="F27">
        <v>378</v>
      </c>
      <c r="G27" s="129">
        <v>0.16117370102572726</v>
      </c>
      <c r="H27">
        <v>0</v>
      </c>
      <c r="I27" s="129">
        <v>0</v>
      </c>
      <c r="J27">
        <v>92</v>
      </c>
      <c r="K27" s="129">
        <v>4.119724230704557E-3</v>
      </c>
      <c r="L27">
        <v>0</v>
      </c>
      <c r="M27" s="129">
        <v>0</v>
      </c>
    </row>
    <row r="28" spans="2:13">
      <c r="B28" s="130">
        <v>43369</v>
      </c>
      <c r="C28">
        <v>15812</v>
      </c>
      <c r="D28">
        <v>15381</v>
      </c>
      <c r="E28" s="129">
        <v>0.92637830569251456</v>
      </c>
      <c r="F28">
        <v>346</v>
      </c>
      <c r="G28" s="129">
        <v>7.2052891080233078E-2</v>
      </c>
      <c r="H28">
        <v>0</v>
      </c>
      <c r="I28" s="129">
        <v>0</v>
      </c>
      <c r="J28">
        <v>85</v>
      </c>
      <c r="K28" s="129">
        <v>1.5688032272523531E-3</v>
      </c>
      <c r="L28">
        <v>0</v>
      </c>
      <c r="M28" s="129">
        <v>0</v>
      </c>
    </row>
    <row r="29" spans="2:13">
      <c r="B29" s="130">
        <v>43370</v>
      </c>
      <c r="C29">
        <v>18316</v>
      </c>
      <c r="D29">
        <v>17789</v>
      </c>
      <c r="E29" s="129">
        <v>0.95872848612574635</v>
      </c>
      <c r="F29">
        <v>464</v>
      </c>
      <c r="G29" s="129">
        <v>3.8637161924833158E-2</v>
      </c>
      <c r="H29">
        <v>0</v>
      </c>
      <c r="I29" s="129">
        <v>0</v>
      </c>
      <c r="J29">
        <v>63</v>
      </c>
      <c r="K29" s="129">
        <v>2.6343519494204425E-3</v>
      </c>
      <c r="L29">
        <v>0</v>
      </c>
      <c r="M29" s="129">
        <v>0</v>
      </c>
    </row>
    <row r="30" spans="2:13">
      <c r="B30" s="130">
        <v>43371</v>
      </c>
      <c r="C30">
        <v>10989</v>
      </c>
      <c r="D30">
        <v>10388</v>
      </c>
      <c r="E30" s="129">
        <v>0.96347174523883861</v>
      </c>
      <c r="F30">
        <v>537</v>
      </c>
      <c r="G30" s="129">
        <v>3.1845145176397124E-2</v>
      </c>
      <c r="H30">
        <v>0</v>
      </c>
      <c r="I30" s="129">
        <v>0</v>
      </c>
      <c r="J30">
        <v>64</v>
      </c>
      <c r="K30" s="129">
        <v>4.6831095847642834E-3</v>
      </c>
      <c r="L30">
        <v>0</v>
      </c>
      <c r="M30" s="129">
        <v>0</v>
      </c>
    </row>
    <row r="31" spans="2:13">
      <c r="B31" s="130">
        <v>43372</v>
      </c>
      <c r="C31">
        <v>5344</v>
      </c>
      <c r="D31">
        <v>4825</v>
      </c>
      <c r="E31" s="129">
        <v>0.963316659087464</v>
      </c>
      <c r="F31">
        <v>453</v>
      </c>
      <c r="G31" s="129">
        <v>3.5319084432317717E-2</v>
      </c>
      <c r="H31">
        <v>0</v>
      </c>
      <c r="I31" s="129">
        <v>0</v>
      </c>
      <c r="J31">
        <v>66</v>
      </c>
      <c r="K31" s="129">
        <v>1.364256480218281E-3</v>
      </c>
      <c r="L31">
        <v>0</v>
      </c>
      <c r="M31" s="129">
        <v>0</v>
      </c>
    </row>
    <row r="32" spans="2:13">
      <c r="B32" s="130">
        <v>43373</v>
      </c>
      <c r="C32">
        <v>2038</v>
      </c>
      <c r="D32">
        <v>1949</v>
      </c>
      <c r="E32" s="129">
        <v>0.96052714946461382</v>
      </c>
      <c r="F32">
        <v>25</v>
      </c>
      <c r="G32" s="129">
        <v>3.5924729138946968E-2</v>
      </c>
      <c r="H32">
        <v>0</v>
      </c>
      <c r="I32" s="129">
        <v>0</v>
      </c>
      <c r="J32">
        <v>64</v>
      </c>
      <c r="K32" s="129">
        <v>3.5481213964392065E-3</v>
      </c>
      <c r="L32">
        <v>0</v>
      </c>
      <c r="M32" s="129">
        <v>0</v>
      </c>
    </row>
    <row r="33" spans="2:13">
      <c r="B33" t="s">
        <v>26</v>
      </c>
      <c r="C33">
        <v>259587</v>
      </c>
      <c r="D33">
        <v>230705</v>
      </c>
      <c r="E33" s="129">
        <v>0.88583494829572229</v>
      </c>
      <c r="F33">
        <v>20869</v>
      </c>
      <c r="G33" s="129">
        <v>8.8221548501486516E-2</v>
      </c>
      <c r="H33">
        <v>0</v>
      </c>
      <c r="I33" s="129">
        <v>5.9052751089418284E-5</v>
      </c>
      <c r="J33">
        <v>8013</v>
      </c>
      <c r="K33" s="129">
        <v>2.5879636278776572E-2</v>
      </c>
      <c r="L33">
        <v>0</v>
      </c>
      <c r="M33" s="12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735B-D003-1645-B8ED-546A4E42CDA3}">
  <sheetPr>
    <tabColor theme="4"/>
  </sheetPr>
  <dimension ref="B2:M33"/>
  <sheetViews>
    <sheetView zoomScale="94" workbookViewId="0">
      <selection activeCell="P25" sqref="P25"/>
    </sheetView>
  </sheetViews>
  <sheetFormatPr baseColWidth="10" defaultRowHeight="15"/>
  <cols>
    <col min="2" max="2" width="10.83203125" style="130"/>
    <col min="5" max="5" width="10.83203125" style="49"/>
    <col min="7" max="7" width="10.83203125" style="49"/>
    <col min="9" max="9" width="10.83203125" style="49"/>
    <col min="11" max="11" width="10.83203125" style="49"/>
    <col min="13" max="13" width="10.83203125" style="49"/>
  </cols>
  <sheetData>
    <row r="2" spans="2:13">
      <c r="B2" s="130">
        <v>43374</v>
      </c>
      <c r="C2">
        <v>21506</v>
      </c>
      <c r="D2">
        <v>20802</v>
      </c>
      <c r="E2" s="49">
        <v>0.96726494931646978</v>
      </c>
      <c r="F2">
        <v>638</v>
      </c>
      <c r="G2" s="49">
        <v>2.9666139681949224E-2</v>
      </c>
      <c r="H2">
        <v>0</v>
      </c>
      <c r="I2" s="49">
        <v>0</v>
      </c>
      <c r="J2">
        <v>66</v>
      </c>
      <c r="K2" s="49">
        <v>3.0689110015809542E-3</v>
      </c>
      <c r="L2">
        <v>0</v>
      </c>
      <c r="M2" s="49">
        <v>0</v>
      </c>
    </row>
    <row r="3" spans="2:13">
      <c r="B3" s="130">
        <v>43375</v>
      </c>
      <c r="C3">
        <v>9331</v>
      </c>
      <c r="D3">
        <v>8919</v>
      </c>
      <c r="E3" s="49">
        <v>0.95584610438323869</v>
      </c>
      <c r="F3">
        <v>320</v>
      </c>
      <c r="G3" s="49">
        <v>3.4294287857678706E-2</v>
      </c>
      <c r="H3">
        <v>0</v>
      </c>
      <c r="I3" s="49">
        <v>0</v>
      </c>
      <c r="J3">
        <v>92</v>
      </c>
      <c r="K3" s="49">
        <v>9.8596077590826278E-3</v>
      </c>
      <c r="L3">
        <v>0</v>
      </c>
      <c r="M3" s="49">
        <v>0</v>
      </c>
    </row>
    <row r="4" spans="2:13">
      <c r="B4" s="130">
        <v>43376</v>
      </c>
      <c r="C4">
        <v>14030</v>
      </c>
      <c r="D4">
        <v>13489</v>
      </c>
      <c r="E4" s="49">
        <v>0.96143977191732</v>
      </c>
      <c r="F4">
        <v>465</v>
      </c>
      <c r="G4" s="49">
        <v>3.3143264433357092E-2</v>
      </c>
      <c r="H4">
        <v>0</v>
      </c>
      <c r="I4" s="49">
        <v>0</v>
      </c>
      <c r="J4">
        <v>76</v>
      </c>
      <c r="K4" s="49">
        <v>5.4169636493228797E-3</v>
      </c>
      <c r="L4">
        <v>0</v>
      </c>
      <c r="M4" s="49">
        <v>0</v>
      </c>
    </row>
    <row r="5" spans="2:13">
      <c r="B5" s="130">
        <v>43377</v>
      </c>
      <c r="C5">
        <v>7923</v>
      </c>
      <c r="D5">
        <v>7607</v>
      </c>
      <c r="E5" s="49">
        <v>0.96011611763221005</v>
      </c>
      <c r="F5">
        <v>267</v>
      </c>
      <c r="G5" s="49">
        <v>3.3699356304430141E-2</v>
      </c>
      <c r="H5">
        <v>0</v>
      </c>
      <c r="I5" s="49">
        <v>0</v>
      </c>
      <c r="J5">
        <v>49</v>
      </c>
      <c r="K5" s="49">
        <v>6.1845260633598383E-3</v>
      </c>
      <c r="L5">
        <v>0</v>
      </c>
      <c r="M5" s="49">
        <v>0</v>
      </c>
    </row>
    <row r="6" spans="2:13">
      <c r="B6" s="130">
        <v>43378</v>
      </c>
      <c r="C6">
        <v>10997</v>
      </c>
      <c r="D6">
        <v>10527</v>
      </c>
      <c r="E6" s="49">
        <v>0.95726107120123671</v>
      </c>
      <c r="F6">
        <v>362</v>
      </c>
      <c r="G6" s="49">
        <v>3.2918068564153857E-2</v>
      </c>
      <c r="H6">
        <v>0</v>
      </c>
      <c r="I6" s="49">
        <v>0</v>
      </c>
      <c r="J6">
        <v>108</v>
      </c>
      <c r="K6" s="49">
        <v>9.8208602346094385E-3</v>
      </c>
      <c r="L6">
        <v>0</v>
      </c>
      <c r="M6" s="49">
        <v>0</v>
      </c>
    </row>
    <row r="7" spans="2:13">
      <c r="B7" s="130">
        <v>43379</v>
      </c>
      <c r="C7">
        <v>5524</v>
      </c>
      <c r="D7">
        <v>4968</v>
      </c>
      <c r="E7" s="49">
        <v>0.89934829833454022</v>
      </c>
      <c r="F7">
        <v>478</v>
      </c>
      <c r="G7" s="49">
        <v>8.6531498913830551E-2</v>
      </c>
      <c r="H7">
        <v>0</v>
      </c>
      <c r="I7" s="49">
        <v>0</v>
      </c>
      <c r="J7">
        <v>78</v>
      </c>
      <c r="K7" s="49">
        <v>1.4120202751629254E-2</v>
      </c>
      <c r="L7">
        <v>0</v>
      </c>
      <c r="M7" s="49">
        <v>0</v>
      </c>
    </row>
    <row r="8" spans="2:13">
      <c r="B8" s="130">
        <v>43380</v>
      </c>
      <c r="C8">
        <v>1827</v>
      </c>
      <c r="D8">
        <v>1728</v>
      </c>
      <c r="E8" s="49">
        <v>0.94581280788177335</v>
      </c>
      <c r="F8">
        <v>21</v>
      </c>
      <c r="G8" s="49">
        <v>1.1494252873563218E-2</v>
      </c>
      <c r="H8">
        <v>0</v>
      </c>
      <c r="I8" s="49">
        <v>0</v>
      </c>
      <c r="J8">
        <v>78</v>
      </c>
      <c r="K8" s="49">
        <v>4.2692939244663386E-2</v>
      </c>
      <c r="L8">
        <v>0</v>
      </c>
      <c r="M8" s="49">
        <v>0</v>
      </c>
    </row>
    <row r="9" spans="2:13">
      <c r="B9" s="130">
        <v>43381</v>
      </c>
      <c r="C9">
        <v>10399</v>
      </c>
      <c r="D9">
        <v>9947</v>
      </c>
      <c r="E9" s="49">
        <v>0.95653428214251368</v>
      </c>
      <c r="F9">
        <v>370</v>
      </c>
      <c r="G9" s="49">
        <v>3.5580344263871529E-2</v>
      </c>
      <c r="H9">
        <v>0</v>
      </c>
      <c r="I9" s="49">
        <v>0</v>
      </c>
      <c r="J9">
        <v>82</v>
      </c>
      <c r="K9" s="49">
        <v>7.8853735936147713E-3</v>
      </c>
      <c r="L9">
        <v>0</v>
      </c>
      <c r="M9" s="49">
        <v>0</v>
      </c>
    </row>
    <row r="10" spans="2:13">
      <c r="B10" s="130">
        <v>43382</v>
      </c>
      <c r="C10">
        <v>7336</v>
      </c>
      <c r="D10">
        <v>6937</v>
      </c>
      <c r="E10" s="49">
        <v>0.94561068702290074</v>
      </c>
      <c r="F10">
        <v>319</v>
      </c>
      <c r="G10" s="49">
        <v>4.3484187568157036E-2</v>
      </c>
      <c r="H10">
        <v>0</v>
      </c>
      <c r="I10" s="49">
        <v>0</v>
      </c>
      <c r="J10">
        <v>80</v>
      </c>
      <c r="K10" s="49">
        <v>1.0905125408942203E-2</v>
      </c>
      <c r="L10">
        <v>0</v>
      </c>
      <c r="M10" s="49">
        <v>0</v>
      </c>
    </row>
    <row r="11" spans="2:13">
      <c r="B11" s="130">
        <v>43383</v>
      </c>
      <c r="C11">
        <v>7476</v>
      </c>
      <c r="D11">
        <v>6347</v>
      </c>
      <c r="E11" s="49">
        <v>0.84898341359015517</v>
      </c>
      <c r="F11">
        <v>1045</v>
      </c>
      <c r="G11" s="49">
        <v>0.13978063135366506</v>
      </c>
      <c r="H11">
        <v>0</v>
      </c>
      <c r="I11" s="49">
        <v>0</v>
      </c>
      <c r="J11">
        <v>84</v>
      </c>
      <c r="K11" s="49">
        <v>1.1235955056179775E-2</v>
      </c>
      <c r="L11">
        <v>0</v>
      </c>
      <c r="M11" s="49">
        <v>0</v>
      </c>
    </row>
    <row r="12" spans="2:13">
      <c r="B12" s="130">
        <v>43384</v>
      </c>
      <c r="C12">
        <v>8367</v>
      </c>
      <c r="D12">
        <v>6994</v>
      </c>
      <c r="E12" s="49">
        <v>0.83590295207362253</v>
      </c>
      <c r="F12">
        <v>1316</v>
      </c>
      <c r="G12" s="49">
        <v>0.1572845703358432</v>
      </c>
      <c r="H12">
        <v>0</v>
      </c>
      <c r="I12" s="49">
        <v>0</v>
      </c>
      <c r="J12">
        <v>57</v>
      </c>
      <c r="K12" s="49">
        <v>6.8124775905342412E-3</v>
      </c>
      <c r="L12">
        <v>0</v>
      </c>
      <c r="M12" s="49">
        <v>0</v>
      </c>
    </row>
    <row r="13" spans="2:13">
      <c r="B13" s="130">
        <v>43385</v>
      </c>
      <c r="C13">
        <v>5115</v>
      </c>
      <c r="D13">
        <v>4749</v>
      </c>
      <c r="E13" s="49">
        <v>0.92844574780058653</v>
      </c>
      <c r="F13">
        <v>256</v>
      </c>
      <c r="G13" s="49">
        <v>5.0048875855327468E-2</v>
      </c>
      <c r="H13">
        <v>0</v>
      </c>
      <c r="I13" s="49">
        <v>0</v>
      </c>
      <c r="J13">
        <v>110</v>
      </c>
      <c r="K13" s="49">
        <v>2.1505376344086023E-2</v>
      </c>
      <c r="L13">
        <v>0</v>
      </c>
      <c r="M13" s="49">
        <v>0</v>
      </c>
    </row>
    <row r="14" spans="2:13">
      <c r="B14" s="130">
        <v>43386</v>
      </c>
      <c r="C14">
        <v>2097</v>
      </c>
      <c r="D14">
        <v>1950</v>
      </c>
      <c r="E14" s="49">
        <v>0.92989985693848354</v>
      </c>
      <c r="F14">
        <v>65</v>
      </c>
      <c r="G14" s="49">
        <v>3.0996661897949453E-2</v>
      </c>
      <c r="H14">
        <v>0</v>
      </c>
      <c r="I14" s="49">
        <v>0</v>
      </c>
      <c r="J14">
        <v>82</v>
      </c>
      <c r="K14" s="49">
        <v>3.9103481163567003E-2</v>
      </c>
      <c r="L14">
        <v>0</v>
      </c>
      <c r="M14" s="49">
        <v>0</v>
      </c>
    </row>
    <row r="15" spans="2:13">
      <c r="B15" s="130">
        <v>43387</v>
      </c>
      <c r="C15">
        <v>666</v>
      </c>
      <c r="D15">
        <v>557</v>
      </c>
      <c r="E15" s="49">
        <v>0.83633633633633631</v>
      </c>
      <c r="F15">
        <v>26</v>
      </c>
      <c r="G15" s="49">
        <v>3.903903903903904E-2</v>
      </c>
      <c r="H15">
        <v>0</v>
      </c>
      <c r="I15" s="49">
        <v>0</v>
      </c>
      <c r="J15">
        <v>83</v>
      </c>
      <c r="K15" s="49">
        <v>0.12462462462462462</v>
      </c>
      <c r="L15">
        <v>0</v>
      </c>
      <c r="M15" s="49">
        <v>0</v>
      </c>
    </row>
    <row r="16" spans="2:13">
      <c r="B16" s="130">
        <v>43388</v>
      </c>
      <c r="C16">
        <v>2231</v>
      </c>
      <c r="D16">
        <v>1575</v>
      </c>
      <c r="E16" s="49">
        <v>0.705961452263559</v>
      </c>
      <c r="F16">
        <v>572</v>
      </c>
      <c r="G16" s="49">
        <v>0.25638727028238456</v>
      </c>
      <c r="H16">
        <v>0</v>
      </c>
      <c r="I16" s="49">
        <v>0</v>
      </c>
      <c r="J16">
        <v>84</v>
      </c>
      <c r="K16" s="49">
        <v>3.7651277454056477E-2</v>
      </c>
      <c r="L16">
        <v>0</v>
      </c>
      <c r="M16" s="49">
        <v>0</v>
      </c>
    </row>
    <row r="17" spans="2:13">
      <c r="B17" s="130">
        <v>43389</v>
      </c>
      <c r="C17">
        <v>12161</v>
      </c>
      <c r="D17">
        <v>11678</v>
      </c>
      <c r="E17" s="49">
        <v>0.96028287147438529</v>
      </c>
      <c r="F17">
        <v>396</v>
      </c>
      <c r="G17" s="49">
        <v>3.2563111586218239E-2</v>
      </c>
      <c r="H17">
        <v>0</v>
      </c>
      <c r="I17" s="49">
        <v>0</v>
      </c>
      <c r="J17">
        <v>87</v>
      </c>
      <c r="K17" s="49">
        <v>7.1540169393964313E-3</v>
      </c>
      <c r="L17">
        <v>0</v>
      </c>
      <c r="M17" s="49">
        <v>0</v>
      </c>
    </row>
    <row r="18" spans="2:13">
      <c r="B18" s="130">
        <v>43390</v>
      </c>
      <c r="C18">
        <v>16866</v>
      </c>
      <c r="D18">
        <v>16391</v>
      </c>
      <c r="E18" s="49">
        <v>0.97183683149531597</v>
      </c>
      <c r="F18">
        <v>371</v>
      </c>
      <c r="G18" s="49">
        <v>2.1996916874184751E-2</v>
      </c>
      <c r="H18">
        <v>0</v>
      </c>
      <c r="I18" s="49">
        <v>0</v>
      </c>
      <c r="J18">
        <v>104</v>
      </c>
      <c r="K18" s="49">
        <v>6.1662516304992294E-3</v>
      </c>
      <c r="L18">
        <v>0</v>
      </c>
      <c r="M18" s="49">
        <v>0</v>
      </c>
    </row>
    <row r="19" spans="2:13">
      <c r="B19" s="130">
        <v>43391</v>
      </c>
      <c r="C19">
        <v>9031</v>
      </c>
      <c r="D19">
        <v>7873</v>
      </c>
      <c r="E19" s="49">
        <v>0.87177499723175733</v>
      </c>
      <c r="F19">
        <v>789</v>
      </c>
      <c r="G19" s="49">
        <v>8.73657402281032E-2</v>
      </c>
      <c r="H19">
        <v>0</v>
      </c>
      <c r="I19" s="49">
        <v>0</v>
      </c>
      <c r="J19">
        <v>369</v>
      </c>
      <c r="K19" s="49">
        <v>4.0859262540139517E-2</v>
      </c>
      <c r="L19">
        <v>0</v>
      </c>
      <c r="M19" s="49">
        <v>0</v>
      </c>
    </row>
    <row r="20" spans="2:13">
      <c r="B20" s="130">
        <v>43392</v>
      </c>
      <c r="C20">
        <v>9439</v>
      </c>
      <c r="D20">
        <v>8891</v>
      </c>
      <c r="E20" s="49">
        <v>0.94194300243669882</v>
      </c>
      <c r="F20">
        <v>432</v>
      </c>
      <c r="G20" s="49">
        <v>4.5767560122894374E-2</v>
      </c>
      <c r="H20">
        <v>0</v>
      </c>
      <c r="I20" s="49">
        <v>0</v>
      </c>
      <c r="J20">
        <v>116</v>
      </c>
      <c r="K20" s="49">
        <v>1.2289437440406822E-2</v>
      </c>
      <c r="L20">
        <v>0</v>
      </c>
      <c r="M20" s="49">
        <v>0</v>
      </c>
    </row>
    <row r="21" spans="2:13">
      <c r="B21" s="130">
        <v>43393</v>
      </c>
      <c r="C21">
        <v>4411</v>
      </c>
      <c r="D21">
        <v>4221</v>
      </c>
      <c r="E21" s="49">
        <v>0.95692586715030603</v>
      </c>
      <c r="F21">
        <v>89</v>
      </c>
      <c r="G21" s="49">
        <v>2.0176830650646113E-2</v>
      </c>
      <c r="H21">
        <v>0</v>
      </c>
      <c r="I21" s="49">
        <v>0</v>
      </c>
      <c r="J21">
        <v>101</v>
      </c>
      <c r="K21" s="49">
        <v>2.2897302199047835E-2</v>
      </c>
      <c r="L21">
        <v>0</v>
      </c>
      <c r="M21" s="49">
        <v>0</v>
      </c>
    </row>
    <row r="22" spans="2:13">
      <c r="B22" s="130">
        <v>43394</v>
      </c>
      <c r="C22">
        <v>2037</v>
      </c>
      <c r="D22">
        <v>1945</v>
      </c>
      <c r="E22" s="49">
        <v>0.95483554246440849</v>
      </c>
      <c r="F22">
        <v>22</v>
      </c>
      <c r="G22" s="49">
        <v>1.0800196367206676E-2</v>
      </c>
      <c r="H22">
        <v>0</v>
      </c>
      <c r="I22" s="49">
        <v>0</v>
      </c>
      <c r="J22">
        <v>70</v>
      </c>
      <c r="K22" s="49">
        <v>3.4364261168384883E-2</v>
      </c>
      <c r="L22">
        <v>0</v>
      </c>
      <c r="M22" s="49">
        <v>0</v>
      </c>
    </row>
    <row r="23" spans="2:13">
      <c r="B23" s="130">
        <v>43395</v>
      </c>
      <c r="C23">
        <v>14226</v>
      </c>
      <c r="D23">
        <v>13798</v>
      </c>
      <c r="E23" s="49">
        <v>0.96991424152959371</v>
      </c>
      <c r="F23">
        <v>298</v>
      </c>
      <c r="G23" s="49">
        <v>2.0947560804161394E-2</v>
      </c>
      <c r="H23">
        <v>0</v>
      </c>
      <c r="I23" s="49">
        <v>0</v>
      </c>
      <c r="J23">
        <v>130</v>
      </c>
      <c r="K23" s="49">
        <v>9.1381976662449037E-3</v>
      </c>
      <c r="L23">
        <v>0</v>
      </c>
      <c r="M23" s="49">
        <v>0</v>
      </c>
    </row>
    <row r="24" spans="2:13">
      <c r="B24" s="130">
        <v>43396</v>
      </c>
      <c r="C24">
        <v>7023</v>
      </c>
      <c r="D24">
        <v>6686</v>
      </c>
      <c r="E24" s="49">
        <v>0.95201480848640185</v>
      </c>
      <c r="F24">
        <v>206</v>
      </c>
      <c r="G24" s="49">
        <v>2.9332194218994731E-2</v>
      </c>
      <c r="H24">
        <v>0</v>
      </c>
      <c r="I24" s="49">
        <v>0</v>
      </c>
      <c r="J24">
        <v>131</v>
      </c>
      <c r="K24" s="49">
        <v>1.8652997294603447E-2</v>
      </c>
      <c r="L24">
        <v>0</v>
      </c>
      <c r="M24" s="49">
        <v>0</v>
      </c>
    </row>
    <row r="25" spans="2:13">
      <c r="B25" s="130">
        <v>43397</v>
      </c>
      <c r="C25">
        <v>9939</v>
      </c>
      <c r="D25">
        <v>8496</v>
      </c>
      <c r="E25" s="49">
        <v>0.85481436764261998</v>
      </c>
      <c r="F25">
        <v>298</v>
      </c>
      <c r="G25" s="49">
        <v>2.9982895663547639E-2</v>
      </c>
      <c r="H25">
        <v>0</v>
      </c>
      <c r="I25" s="49">
        <v>0</v>
      </c>
      <c r="J25">
        <v>1145</v>
      </c>
      <c r="K25" s="49">
        <v>0.11520273669383238</v>
      </c>
      <c r="L25">
        <v>0</v>
      </c>
      <c r="M25" s="49">
        <v>0</v>
      </c>
    </row>
    <row r="26" spans="2:13">
      <c r="B26" s="130">
        <v>43398</v>
      </c>
      <c r="C26">
        <v>16104</v>
      </c>
      <c r="D26">
        <v>13756</v>
      </c>
      <c r="E26" s="49">
        <v>0.85419771485345253</v>
      </c>
      <c r="F26">
        <v>645</v>
      </c>
      <c r="G26" s="49">
        <v>4.0052160953800299E-2</v>
      </c>
      <c r="H26">
        <v>0</v>
      </c>
      <c r="I26" s="49">
        <v>0</v>
      </c>
      <c r="J26">
        <v>1703</v>
      </c>
      <c r="K26" s="49">
        <v>0.10575012419274714</v>
      </c>
      <c r="L26">
        <v>0</v>
      </c>
      <c r="M26" s="49">
        <v>0</v>
      </c>
    </row>
    <row r="27" spans="2:13">
      <c r="B27" s="130">
        <v>43399</v>
      </c>
      <c r="C27">
        <v>13572</v>
      </c>
      <c r="D27">
        <v>13182</v>
      </c>
      <c r="E27" s="49">
        <v>0.97126436781609193</v>
      </c>
      <c r="F27">
        <v>283</v>
      </c>
      <c r="G27" s="49">
        <v>2.08517536103743E-2</v>
      </c>
      <c r="H27">
        <v>0</v>
      </c>
      <c r="I27" s="49">
        <v>0</v>
      </c>
      <c r="J27">
        <v>107</v>
      </c>
      <c r="K27" s="49">
        <v>7.8838785735337452E-3</v>
      </c>
      <c r="L27">
        <v>0</v>
      </c>
      <c r="M27" s="49">
        <v>0</v>
      </c>
    </row>
    <row r="28" spans="2:13">
      <c r="B28" s="130">
        <v>43400</v>
      </c>
      <c r="C28">
        <v>4673</v>
      </c>
      <c r="D28">
        <v>4476</v>
      </c>
      <c r="E28" s="49">
        <v>0.95784292745559596</v>
      </c>
      <c r="F28">
        <v>120</v>
      </c>
      <c r="G28" s="49">
        <v>2.5679435052428846E-2</v>
      </c>
      <c r="H28">
        <v>0</v>
      </c>
      <c r="I28" s="49">
        <v>0</v>
      </c>
      <c r="J28">
        <v>77</v>
      </c>
      <c r="K28" s="49">
        <v>1.6477637491975176E-2</v>
      </c>
      <c r="L28">
        <v>0</v>
      </c>
      <c r="M28" s="49">
        <v>0</v>
      </c>
    </row>
    <row r="29" spans="2:13">
      <c r="B29" s="130">
        <v>43401</v>
      </c>
      <c r="C29">
        <v>2313</v>
      </c>
      <c r="D29">
        <v>2156</v>
      </c>
      <c r="E29" s="49">
        <v>0.9321227842628621</v>
      </c>
      <c r="F29">
        <v>32</v>
      </c>
      <c r="G29" s="49">
        <v>1.3834846519671422E-2</v>
      </c>
      <c r="H29">
        <v>0</v>
      </c>
      <c r="I29" s="49">
        <v>0</v>
      </c>
      <c r="J29">
        <v>125</v>
      </c>
      <c r="K29" s="49">
        <v>5.4042369217466496E-2</v>
      </c>
      <c r="L29">
        <v>0</v>
      </c>
      <c r="M29" s="49">
        <v>0</v>
      </c>
    </row>
    <row r="30" spans="2:13">
      <c r="B30" s="130">
        <v>43402</v>
      </c>
      <c r="C30">
        <v>20790</v>
      </c>
      <c r="D30">
        <v>20193</v>
      </c>
      <c r="E30" s="49">
        <v>0.97128427128427131</v>
      </c>
      <c r="F30">
        <v>498</v>
      </c>
      <c r="G30" s="49">
        <v>2.3953823953823953E-2</v>
      </c>
      <c r="H30">
        <v>0</v>
      </c>
      <c r="I30" s="49">
        <v>0</v>
      </c>
      <c r="J30">
        <v>99</v>
      </c>
      <c r="K30" s="49">
        <v>4.7619047619047623E-3</v>
      </c>
      <c r="L30">
        <v>0</v>
      </c>
      <c r="M30" s="49">
        <v>0</v>
      </c>
    </row>
    <row r="31" spans="2:13">
      <c r="B31" s="130">
        <v>43403</v>
      </c>
      <c r="C31">
        <v>15583</v>
      </c>
      <c r="D31">
        <v>14991</v>
      </c>
      <c r="E31" s="49">
        <v>0.96200988256433295</v>
      </c>
      <c r="F31">
        <v>464</v>
      </c>
      <c r="G31" s="49">
        <v>2.9776037990117434E-2</v>
      </c>
      <c r="H31">
        <v>0</v>
      </c>
      <c r="I31" s="49">
        <v>0</v>
      </c>
      <c r="J31">
        <v>128</v>
      </c>
      <c r="K31" s="49">
        <v>8.214079445549638E-3</v>
      </c>
      <c r="L31">
        <v>0</v>
      </c>
      <c r="M31" s="49">
        <v>0</v>
      </c>
    </row>
    <row r="32" spans="2:13" ht="16" thickBot="1">
      <c r="B32" s="130">
        <v>43404</v>
      </c>
      <c r="C32">
        <v>9185</v>
      </c>
      <c r="D32">
        <v>8660</v>
      </c>
      <c r="E32" s="49">
        <v>0.94284158954817643</v>
      </c>
      <c r="F32">
        <v>392</v>
      </c>
      <c r="G32" s="49">
        <v>4.2678279804028309E-2</v>
      </c>
      <c r="H32">
        <v>0</v>
      </c>
      <c r="I32" s="49">
        <v>0</v>
      </c>
      <c r="J32">
        <v>133</v>
      </c>
      <c r="K32" s="49">
        <v>1.4480130647795318E-2</v>
      </c>
      <c r="L32">
        <v>0</v>
      </c>
      <c r="M32" s="49">
        <v>0</v>
      </c>
    </row>
    <row r="33" spans="2:13" ht="25" thickTop="1">
      <c r="B33" s="125" t="s">
        <v>26</v>
      </c>
      <c r="C33" s="122">
        <f>SUM(C2:C32)</f>
        <v>282178</v>
      </c>
      <c r="D33" s="122">
        <f>SUM(D2:D32)</f>
        <v>264489</v>
      </c>
      <c r="E33" s="123">
        <f>AVERAGE(E2:E32)</f>
        <v>0.92453773924294258</v>
      </c>
      <c r="F33" s="122">
        <f>SUM(F2:F32)</f>
        <v>11855</v>
      </c>
      <c r="G33" s="123">
        <f>AVERAGE(G2:G32)</f>
        <v>4.8713154633077474E-2</v>
      </c>
      <c r="H33" s="122">
        <f>SUM(H2:H32)</f>
        <v>0</v>
      </c>
      <c r="I33" s="123">
        <f>AVERAGE(I2:I32)</f>
        <v>0</v>
      </c>
      <c r="J33" s="122">
        <f>SUM(J2:J32)</f>
        <v>5834</v>
      </c>
      <c r="K33" s="123">
        <f>AVERAGE(K2:K32)</f>
        <v>2.674910612398004E-2</v>
      </c>
      <c r="L33" s="122">
        <f>SUM(L2:L32)</f>
        <v>0</v>
      </c>
      <c r="M33" s="124">
        <f>AVERAGE(M2:M32)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L32"/>
  <sheetViews>
    <sheetView topLeftCell="A29" workbookViewId="0">
      <selection activeCell="F44" sqref="F44"/>
    </sheetView>
  </sheetViews>
  <sheetFormatPr baseColWidth="10" defaultColWidth="11.5" defaultRowHeight="15"/>
  <cols>
    <col min="4" max="4" width="11.83203125" bestFit="1" customWidth="1"/>
  </cols>
  <sheetData>
    <row r="1" spans="1:1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44" t="s">
        <v>12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2:13" ht="30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>
      <c r="E46" s="26"/>
    </row>
    <row r="47" spans="2:13">
      <c r="E47" s="26"/>
    </row>
    <row r="48" spans="2:13">
      <c r="E48" s="26"/>
    </row>
    <row r="49" spans="5:5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44" t="s">
        <v>12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2:13" ht="30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>
      <c r="E49" s="26"/>
    </row>
    <row r="50" spans="5:5">
      <c r="E50" s="26"/>
    </row>
    <row r="51" spans="5:5">
      <c r="E51" s="26"/>
    </row>
    <row r="52" spans="5:5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44" t="s">
        <v>12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2:13" ht="30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>
      <c r="E48" s="26"/>
    </row>
    <row r="49" spans="5:5">
      <c r="E49" s="26"/>
    </row>
    <row r="50" spans="5:5">
      <c r="E50" s="26"/>
    </row>
    <row r="51" spans="5:5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34" zoomScale="90" zoomScaleNormal="90" workbookViewId="0">
      <selection activeCell="B17" sqref="B17:M48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44" t="s">
        <v>12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2:13" ht="30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>
      <c r="E49" s="26"/>
    </row>
    <row r="50" spans="5:5">
      <c r="E50" s="26"/>
    </row>
    <row r="51" spans="5:5">
      <c r="E51" s="26"/>
    </row>
    <row r="52" spans="5:5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44" zoomScale="90" zoomScaleNormal="90" workbookViewId="0">
      <selection activeCell="M48" sqref="M48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44" t="s">
        <v>12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2:13" ht="30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>
      <c r="E48" s="26"/>
    </row>
    <row r="49" spans="5:5">
      <c r="E49" s="26"/>
    </row>
    <row r="50" spans="5:5">
      <c r="E50" s="26"/>
    </row>
    <row r="51" spans="5:5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topLeftCell="A17" zoomScale="120" zoomScaleNormal="120" workbookViewId="0">
      <selection activeCell="N19" sqref="N19"/>
    </sheetView>
  </sheetViews>
  <sheetFormatPr baseColWidth="10" defaultRowHeight="15"/>
  <sheetData>
    <row r="2" spans="1:1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zoomScale="80" zoomScaleNormal="80" workbookViewId="0">
      <selection activeCell="O12" sqref="O12"/>
    </sheetView>
  </sheetViews>
  <sheetFormatPr baseColWidth="10" defaultRowHeight="15"/>
  <sheetData>
    <row r="2" spans="2:13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6" thickBot="1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5" thickTop="1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2018-11-21T16:46:47Z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