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estral\"/>
    </mc:Choice>
  </mc:AlternateContent>
  <xr:revisionPtr revIDLastSave="0" documentId="13_ncr:1_{B2A2B807-942E-409F-AB2A-EC9E68F1FFED}" xr6:coauthVersionLast="34" xr6:coauthVersionMax="34" xr10:uidLastSave="{00000000-0000-0000-0000-000000000000}"/>
  <bookViews>
    <workbookView xWindow="0" yWindow="456" windowWidth="20496" windowHeight="9204" activeTab="7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Semes1" sheetId="9" r:id="rId8"/>
  </sheets>
  <calcPr calcId="179017"/>
</workbook>
</file>

<file path=xl/calcChain.xml><?xml version="1.0" encoding="utf-8"?>
<calcChain xmlns="http://schemas.openxmlformats.org/spreadsheetml/2006/main">
  <c r="Z63" i="9" l="1"/>
  <c r="Z56" i="9"/>
  <c r="Y63" i="9"/>
  <c r="Y56" i="9"/>
  <c r="X63" i="9"/>
  <c r="X56" i="9"/>
  <c r="W63" i="9"/>
  <c r="W56" i="9"/>
  <c r="V56" i="9"/>
  <c r="V63" i="9"/>
  <c r="U63" i="9"/>
  <c r="U56" i="9"/>
  <c r="T63" i="9"/>
  <c r="T56" i="9"/>
  <c r="S56" i="9"/>
  <c r="R63" i="9"/>
  <c r="R56" i="9"/>
  <c r="Q56" i="9"/>
  <c r="P56" i="9"/>
  <c r="P65" i="9"/>
  <c r="V48" i="9"/>
  <c r="Z48" i="9"/>
  <c r="R48" i="9"/>
  <c r="T48" i="9"/>
  <c r="X48" i="9"/>
  <c r="P48" i="9"/>
  <c r="Q48" i="9"/>
  <c r="S48" i="9"/>
  <c r="Y48" i="9"/>
  <c r="W48" i="9"/>
  <c r="U48" i="9"/>
  <c r="Y15" i="9"/>
  <c r="W15" i="9"/>
  <c r="U15" i="9"/>
  <c r="S15" i="9"/>
  <c r="Q15" i="9"/>
  <c r="P15" i="9"/>
  <c r="G198" i="9" l="1"/>
  <c r="I198" i="9"/>
  <c r="E198" i="9"/>
  <c r="B198" i="9"/>
  <c r="C198" i="9"/>
  <c r="G6" i="9"/>
  <c r="G5" i="9"/>
  <c r="G4" i="9"/>
  <c r="H230" i="9"/>
  <c r="L197" i="9"/>
  <c r="J197" i="9"/>
  <c r="H197" i="9"/>
  <c r="F197" i="9"/>
  <c r="D197" i="9"/>
  <c r="L196" i="9"/>
  <c r="J196" i="9"/>
  <c r="H196" i="9"/>
  <c r="F196" i="9"/>
  <c r="D196" i="9"/>
  <c r="L195" i="9"/>
  <c r="J195" i="9"/>
  <c r="H195" i="9"/>
  <c r="F195" i="9"/>
  <c r="D195" i="9"/>
  <c r="L194" i="9"/>
  <c r="J194" i="9"/>
  <c r="H194" i="9"/>
  <c r="F194" i="9"/>
  <c r="D194" i="9"/>
  <c r="L193" i="9"/>
  <c r="J193" i="9"/>
  <c r="H193" i="9"/>
  <c r="F193" i="9"/>
  <c r="D193" i="9"/>
  <c r="L192" i="9"/>
  <c r="J192" i="9"/>
  <c r="H192" i="9"/>
  <c r="F192" i="9"/>
  <c r="D192" i="9"/>
  <c r="L191" i="9"/>
  <c r="J191" i="9"/>
  <c r="H191" i="9"/>
  <c r="F191" i="9"/>
  <c r="D191" i="9"/>
  <c r="L190" i="9"/>
  <c r="J190" i="9"/>
  <c r="H190" i="9"/>
  <c r="F190" i="9"/>
  <c r="D190" i="9"/>
  <c r="L189" i="9"/>
  <c r="J189" i="9"/>
  <c r="H189" i="9"/>
  <c r="F189" i="9"/>
  <c r="D189" i="9"/>
  <c r="L188" i="9"/>
  <c r="J188" i="9"/>
  <c r="H188" i="9"/>
  <c r="F188" i="9"/>
  <c r="D188" i="9"/>
  <c r="L187" i="9"/>
  <c r="J187" i="9"/>
  <c r="H187" i="9"/>
  <c r="F187" i="9"/>
  <c r="D187" i="9"/>
  <c r="L186" i="9"/>
  <c r="J186" i="9"/>
  <c r="H186" i="9"/>
  <c r="F186" i="9"/>
  <c r="D186" i="9"/>
  <c r="L185" i="9"/>
  <c r="J185" i="9"/>
  <c r="H185" i="9"/>
  <c r="F185" i="9"/>
  <c r="D185" i="9"/>
  <c r="L184" i="9"/>
  <c r="J184" i="9"/>
  <c r="H184" i="9"/>
  <c r="F184" i="9"/>
  <c r="D184" i="9"/>
  <c r="L183" i="9"/>
  <c r="J183" i="9"/>
  <c r="H183" i="9"/>
  <c r="F183" i="9"/>
  <c r="D183" i="9"/>
  <c r="L182" i="9"/>
  <c r="J182" i="9"/>
  <c r="H182" i="9"/>
  <c r="F182" i="9"/>
  <c r="D182" i="9"/>
  <c r="L181" i="9"/>
  <c r="J181" i="9"/>
  <c r="H181" i="9"/>
  <c r="F181" i="9"/>
  <c r="D181" i="9"/>
  <c r="L180" i="9"/>
  <c r="J180" i="9"/>
  <c r="H180" i="9"/>
  <c r="F180" i="9"/>
  <c r="D180" i="9"/>
  <c r="L179" i="9"/>
  <c r="J179" i="9"/>
  <c r="H179" i="9"/>
  <c r="F179" i="9"/>
  <c r="D179" i="9"/>
  <c r="L178" i="9"/>
  <c r="J178" i="9"/>
  <c r="H178" i="9"/>
  <c r="F178" i="9"/>
  <c r="D178" i="9"/>
  <c r="L177" i="9"/>
  <c r="J177" i="9"/>
  <c r="H177" i="9"/>
  <c r="F177" i="9"/>
  <c r="D177" i="9"/>
  <c r="L176" i="9"/>
  <c r="J176" i="9"/>
  <c r="H176" i="9"/>
  <c r="F176" i="9"/>
  <c r="D176" i="9"/>
  <c r="L175" i="9"/>
  <c r="J175" i="9"/>
  <c r="H175" i="9"/>
  <c r="F175" i="9"/>
  <c r="D175" i="9"/>
  <c r="L174" i="9"/>
  <c r="J174" i="9"/>
  <c r="H174" i="9"/>
  <c r="F174" i="9"/>
  <c r="D174" i="9"/>
  <c r="L173" i="9"/>
  <c r="J173" i="9"/>
  <c r="H173" i="9"/>
  <c r="F173" i="9"/>
  <c r="D173" i="9"/>
  <c r="L172" i="9"/>
  <c r="J172" i="9"/>
  <c r="H172" i="9"/>
  <c r="F172" i="9"/>
  <c r="D172" i="9"/>
  <c r="L171" i="9"/>
  <c r="J171" i="9"/>
  <c r="H171" i="9"/>
  <c r="F171" i="9"/>
  <c r="D171" i="9"/>
  <c r="L170" i="9"/>
  <c r="J170" i="9"/>
  <c r="H170" i="9"/>
  <c r="F170" i="9"/>
  <c r="D170" i="9"/>
  <c r="L169" i="9"/>
  <c r="J169" i="9"/>
  <c r="H169" i="9"/>
  <c r="F169" i="9"/>
  <c r="D169" i="9"/>
  <c r="L168" i="9"/>
  <c r="J168" i="9"/>
  <c r="H168" i="9"/>
  <c r="F168" i="9"/>
  <c r="D168" i="9"/>
  <c r="L167" i="9"/>
  <c r="J167" i="9"/>
  <c r="H167" i="9"/>
  <c r="F167" i="9"/>
  <c r="D167" i="9"/>
  <c r="L166" i="9"/>
  <c r="J166" i="9"/>
  <c r="H166" i="9"/>
  <c r="F166" i="9"/>
  <c r="D166" i="9"/>
  <c r="L165" i="9"/>
  <c r="J165" i="9"/>
  <c r="H165" i="9"/>
  <c r="F165" i="9"/>
  <c r="D165" i="9"/>
  <c r="L164" i="9"/>
  <c r="J164" i="9"/>
  <c r="H164" i="9"/>
  <c r="F164" i="9"/>
  <c r="D164" i="9"/>
  <c r="L163" i="9"/>
  <c r="J163" i="9"/>
  <c r="H163" i="9"/>
  <c r="F163" i="9"/>
  <c r="D163" i="9"/>
  <c r="L162" i="9"/>
  <c r="J162" i="9"/>
  <c r="H162" i="9"/>
  <c r="F162" i="9"/>
  <c r="D162" i="9"/>
  <c r="L161" i="9"/>
  <c r="J161" i="9"/>
  <c r="H161" i="9"/>
  <c r="F161" i="9"/>
  <c r="D161" i="9"/>
  <c r="L160" i="9"/>
  <c r="J160" i="9"/>
  <c r="H160" i="9"/>
  <c r="F160" i="9"/>
  <c r="D160" i="9"/>
  <c r="L159" i="9"/>
  <c r="J159" i="9"/>
  <c r="H159" i="9"/>
  <c r="F159" i="9"/>
  <c r="D159" i="9"/>
  <c r="L158" i="9"/>
  <c r="J158" i="9"/>
  <c r="H158" i="9"/>
  <c r="F158" i="9"/>
  <c r="D158" i="9"/>
  <c r="L157" i="9"/>
  <c r="J157" i="9"/>
  <c r="H157" i="9"/>
  <c r="F157" i="9"/>
  <c r="D157" i="9"/>
  <c r="L156" i="9"/>
  <c r="J156" i="9"/>
  <c r="H156" i="9"/>
  <c r="F156" i="9"/>
  <c r="D156" i="9"/>
  <c r="L155" i="9"/>
  <c r="J155" i="9"/>
  <c r="H155" i="9"/>
  <c r="F155" i="9"/>
  <c r="D155" i="9"/>
  <c r="L154" i="9"/>
  <c r="J154" i="9"/>
  <c r="H154" i="9"/>
  <c r="F154" i="9"/>
  <c r="D154" i="9"/>
  <c r="L153" i="9"/>
  <c r="J153" i="9"/>
  <c r="H153" i="9"/>
  <c r="F153" i="9"/>
  <c r="D153" i="9"/>
  <c r="L152" i="9"/>
  <c r="J152" i="9"/>
  <c r="H152" i="9"/>
  <c r="F152" i="9"/>
  <c r="D152" i="9"/>
  <c r="L151" i="9"/>
  <c r="J151" i="9"/>
  <c r="H151" i="9"/>
  <c r="F151" i="9"/>
  <c r="D151" i="9"/>
  <c r="L150" i="9"/>
  <c r="J150" i="9"/>
  <c r="H150" i="9"/>
  <c r="F150" i="9"/>
  <c r="D150" i="9"/>
  <c r="L149" i="9"/>
  <c r="J149" i="9"/>
  <c r="H149" i="9"/>
  <c r="F149" i="9"/>
  <c r="D149" i="9"/>
  <c r="L148" i="9"/>
  <c r="J148" i="9"/>
  <c r="H148" i="9"/>
  <c r="F148" i="9"/>
  <c r="D148" i="9"/>
  <c r="L147" i="9"/>
  <c r="J147" i="9"/>
  <c r="H147" i="9"/>
  <c r="F147" i="9"/>
  <c r="D147" i="9"/>
  <c r="L146" i="9"/>
  <c r="J146" i="9"/>
  <c r="H146" i="9"/>
  <c r="F146" i="9"/>
  <c r="D146" i="9"/>
  <c r="L145" i="9"/>
  <c r="J145" i="9"/>
  <c r="H145" i="9"/>
  <c r="F145" i="9"/>
  <c r="D145" i="9"/>
  <c r="L144" i="9"/>
  <c r="J144" i="9"/>
  <c r="H144" i="9"/>
  <c r="F144" i="9"/>
  <c r="D144" i="9"/>
  <c r="L143" i="9"/>
  <c r="J143" i="9"/>
  <c r="H143" i="9"/>
  <c r="F143" i="9"/>
  <c r="D143" i="9"/>
  <c r="L142" i="9"/>
  <c r="J142" i="9"/>
  <c r="H142" i="9"/>
  <c r="F142" i="9"/>
  <c r="D142" i="9"/>
  <c r="L141" i="9"/>
  <c r="J141" i="9"/>
  <c r="H141" i="9"/>
  <c r="F141" i="9"/>
  <c r="D141" i="9"/>
  <c r="L140" i="9"/>
  <c r="J140" i="9"/>
  <c r="H140" i="9"/>
  <c r="F140" i="9"/>
  <c r="D140" i="9"/>
  <c r="L139" i="9"/>
  <c r="J139" i="9"/>
  <c r="H139" i="9"/>
  <c r="F139" i="9"/>
  <c r="D139" i="9"/>
  <c r="L138" i="9"/>
  <c r="J138" i="9"/>
  <c r="H138" i="9"/>
  <c r="F138" i="9"/>
  <c r="D138" i="9"/>
  <c r="L137" i="9"/>
  <c r="J137" i="9"/>
  <c r="H137" i="9"/>
  <c r="F137" i="9"/>
  <c r="D137" i="9"/>
  <c r="L136" i="9"/>
  <c r="J136" i="9"/>
  <c r="H136" i="9"/>
  <c r="F136" i="9"/>
  <c r="D136" i="9"/>
  <c r="L135" i="9"/>
  <c r="J135" i="9"/>
  <c r="H135" i="9"/>
  <c r="F135" i="9"/>
  <c r="D135" i="9"/>
  <c r="L134" i="9"/>
  <c r="J134" i="9"/>
  <c r="H134" i="9"/>
  <c r="F134" i="9"/>
  <c r="D134" i="9"/>
  <c r="L133" i="9"/>
  <c r="J133" i="9"/>
  <c r="H133" i="9"/>
  <c r="F133" i="9"/>
  <c r="D133" i="9"/>
  <c r="L132" i="9"/>
  <c r="J132" i="9"/>
  <c r="H132" i="9"/>
  <c r="F132" i="9"/>
  <c r="D132" i="9"/>
  <c r="L131" i="9"/>
  <c r="J131" i="9"/>
  <c r="H131" i="9"/>
  <c r="F131" i="9"/>
  <c r="D131" i="9"/>
  <c r="L130" i="9"/>
  <c r="J130" i="9"/>
  <c r="H130" i="9"/>
  <c r="F130" i="9"/>
  <c r="D130" i="9"/>
  <c r="L129" i="9"/>
  <c r="J129" i="9"/>
  <c r="H129" i="9"/>
  <c r="F129" i="9"/>
  <c r="D129" i="9"/>
  <c r="L128" i="9"/>
  <c r="J128" i="9"/>
  <c r="H128" i="9"/>
  <c r="F128" i="9"/>
  <c r="D128" i="9"/>
  <c r="L127" i="9"/>
  <c r="J127" i="9"/>
  <c r="H127" i="9"/>
  <c r="F127" i="9"/>
  <c r="D127" i="9"/>
  <c r="L126" i="9"/>
  <c r="J126" i="9"/>
  <c r="H126" i="9"/>
  <c r="F126" i="9"/>
  <c r="D126" i="9"/>
  <c r="L125" i="9"/>
  <c r="J125" i="9"/>
  <c r="H125" i="9"/>
  <c r="F125" i="9"/>
  <c r="D125" i="9"/>
  <c r="L124" i="9"/>
  <c r="J124" i="9"/>
  <c r="H124" i="9"/>
  <c r="F124" i="9"/>
  <c r="D124" i="9"/>
  <c r="L123" i="9"/>
  <c r="J123" i="9"/>
  <c r="H123" i="9"/>
  <c r="F123" i="9"/>
  <c r="D123" i="9"/>
  <c r="L122" i="9"/>
  <c r="J122" i="9"/>
  <c r="H122" i="9"/>
  <c r="F122" i="9"/>
  <c r="D122" i="9"/>
  <c r="L121" i="9"/>
  <c r="J121" i="9"/>
  <c r="H121" i="9"/>
  <c r="F121" i="9"/>
  <c r="D121" i="9"/>
  <c r="L120" i="9"/>
  <c r="J120" i="9"/>
  <c r="H120" i="9"/>
  <c r="F120" i="9"/>
  <c r="D120" i="9"/>
  <c r="L119" i="9"/>
  <c r="J119" i="9"/>
  <c r="H119" i="9"/>
  <c r="F119" i="9"/>
  <c r="D119" i="9"/>
  <c r="L118" i="9"/>
  <c r="J118" i="9"/>
  <c r="H118" i="9"/>
  <c r="F118" i="9"/>
  <c r="D118" i="9"/>
  <c r="L117" i="9"/>
  <c r="K117" i="9"/>
  <c r="K198" i="9" s="1"/>
  <c r="J117" i="9"/>
  <c r="H117" i="9"/>
  <c r="F117" i="9"/>
  <c r="D117" i="9"/>
  <c r="L116" i="9"/>
  <c r="J116" i="9"/>
  <c r="H116" i="9"/>
  <c r="F116" i="9"/>
  <c r="D116" i="9"/>
  <c r="L115" i="9"/>
  <c r="J115" i="9"/>
  <c r="H115" i="9"/>
  <c r="F115" i="9"/>
  <c r="D115" i="9"/>
  <c r="L114" i="9"/>
  <c r="J114" i="9"/>
  <c r="H114" i="9"/>
  <c r="F114" i="9"/>
  <c r="D114" i="9"/>
  <c r="L113" i="9"/>
  <c r="J113" i="9"/>
  <c r="H113" i="9"/>
  <c r="F113" i="9"/>
  <c r="D113" i="9"/>
  <c r="L112" i="9"/>
  <c r="J112" i="9"/>
  <c r="H112" i="9"/>
  <c r="F112" i="9"/>
  <c r="D112" i="9"/>
  <c r="L111" i="9"/>
  <c r="J111" i="9"/>
  <c r="H111" i="9"/>
  <c r="F111" i="9"/>
  <c r="D111" i="9"/>
  <c r="L110" i="9"/>
  <c r="J110" i="9"/>
  <c r="H110" i="9"/>
  <c r="F110" i="9"/>
  <c r="D110" i="9"/>
  <c r="L109" i="9"/>
  <c r="J109" i="9"/>
  <c r="H109" i="9"/>
  <c r="F109" i="9"/>
  <c r="D109" i="9"/>
  <c r="L108" i="9"/>
  <c r="J108" i="9"/>
  <c r="H108" i="9"/>
  <c r="F108" i="9"/>
  <c r="D108" i="9"/>
  <c r="L107" i="9"/>
  <c r="J107" i="9"/>
  <c r="H107" i="9"/>
  <c r="F107" i="9"/>
  <c r="D107" i="9"/>
  <c r="L106" i="9"/>
  <c r="J106" i="9"/>
  <c r="H106" i="9"/>
  <c r="F106" i="9"/>
  <c r="D106" i="9"/>
  <c r="L105" i="9"/>
  <c r="J105" i="9"/>
  <c r="H105" i="9"/>
  <c r="F105" i="9"/>
  <c r="D105" i="9"/>
  <c r="L104" i="9"/>
  <c r="J104" i="9"/>
  <c r="H104" i="9"/>
  <c r="F104" i="9"/>
  <c r="D104" i="9"/>
  <c r="L103" i="9"/>
  <c r="J103" i="9"/>
  <c r="H103" i="9"/>
  <c r="F103" i="9"/>
  <c r="D103" i="9"/>
  <c r="L102" i="9"/>
  <c r="J102" i="9"/>
  <c r="H102" i="9"/>
  <c r="F102" i="9"/>
  <c r="D102" i="9"/>
  <c r="L101" i="9"/>
  <c r="J101" i="9"/>
  <c r="H101" i="9"/>
  <c r="F101" i="9"/>
  <c r="D101" i="9"/>
  <c r="L100" i="9"/>
  <c r="J100" i="9"/>
  <c r="H100" i="9"/>
  <c r="F100" i="9"/>
  <c r="D100" i="9"/>
  <c r="L99" i="9"/>
  <c r="J99" i="9"/>
  <c r="H99" i="9"/>
  <c r="F99" i="9"/>
  <c r="D99" i="9"/>
  <c r="L98" i="9"/>
  <c r="J98" i="9"/>
  <c r="H98" i="9"/>
  <c r="F98" i="9"/>
  <c r="D98" i="9"/>
  <c r="L97" i="9"/>
  <c r="J97" i="9"/>
  <c r="H97" i="9"/>
  <c r="F97" i="9"/>
  <c r="D97" i="9"/>
  <c r="L96" i="9"/>
  <c r="J96" i="9"/>
  <c r="H96" i="9"/>
  <c r="F96" i="9"/>
  <c r="D96" i="9"/>
  <c r="L95" i="9"/>
  <c r="J95" i="9"/>
  <c r="H95" i="9"/>
  <c r="F95" i="9"/>
  <c r="D95" i="9"/>
  <c r="L94" i="9"/>
  <c r="J94" i="9"/>
  <c r="H94" i="9"/>
  <c r="F94" i="9"/>
  <c r="D94" i="9"/>
  <c r="L93" i="9"/>
  <c r="J93" i="9"/>
  <c r="H93" i="9"/>
  <c r="F93" i="9"/>
  <c r="D93" i="9"/>
  <c r="L92" i="9"/>
  <c r="J92" i="9"/>
  <c r="H92" i="9"/>
  <c r="F92" i="9"/>
  <c r="D92" i="9"/>
  <c r="L91" i="9"/>
  <c r="J91" i="9"/>
  <c r="H91" i="9"/>
  <c r="F91" i="9"/>
  <c r="D91" i="9"/>
  <c r="L90" i="9"/>
  <c r="J90" i="9"/>
  <c r="H90" i="9"/>
  <c r="F90" i="9"/>
  <c r="D90" i="9"/>
  <c r="L89" i="9"/>
  <c r="J89" i="9"/>
  <c r="H89" i="9"/>
  <c r="F89" i="9"/>
  <c r="D89" i="9"/>
  <c r="L88" i="9"/>
  <c r="J88" i="9"/>
  <c r="H88" i="9"/>
  <c r="F88" i="9"/>
  <c r="D88" i="9"/>
  <c r="L87" i="9"/>
  <c r="J87" i="9"/>
  <c r="H87" i="9"/>
  <c r="F87" i="9"/>
  <c r="D87" i="9"/>
  <c r="L86" i="9"/>
  <c r="J86" i="9"/>
  <c r="H86" i="9"/>
  <c r="F86" i="9"/>
  <c r="D86" i="9"/>
  <c r="L85" i="9"/>
  <c r="J85" i="9"/>
  <c r="H85" i="9"/>
  <c r="F85" i="9"/>
  <c r="D85" i="9"/>
  <c r="L84" i="9"/>
  <c r="J84" i="9"/>
  <c r="H84" i="9"/>
  <c r="F84" i="9"/>
  <c r="D84" i="9"/>
  <c r="L83" i="9"/>
  <c r="J83" i="9"/>
  <c r="H83" i="9"/>
  <c r="F83" i="9"/>
  <c r="D83" i="9"/>
  <c r="L82" i="9"/>
  <c r="J82" i="9"/>
  <c r="H82" i="9"/>
  <c r="F82" i="9"/>
  <c r="D82" i="9"/>
  <c r="L81" i="9"/>
  <c r="J81" i="9"/>
  <c r="H81" i="9"/>
  <c r="F81" i="9"/>
  <c r="D81" i="9"/>
  <c r="L80" i="9"/>
  <c r="J80" i="9"/>
  <c r="H80" i="9"/>
  <c r="F80" i="9"/>
  <c r="D80" i="9"/>
  <c r="L79" i="9"/>
  <c r="J79" i="9"/>
  <c r="H79" i="9"/>
  <c r="F79" i="9"/>
  <c r="D79" i="9"/>
  <c r="L78" i="9"/>
  <c r="J78" i="9"/>
  <c r="H78" i="9"/>
  <c r="F78" i="9"/>
  <c r="D78" i="9"/>
  <c r="L77" i="9"/>
  <c r="J77" i="9"/>
  <c r="H77" i="9"/>
  <c r="F77" i="9"/>
  <c r="D77" i="9"/>
  <c r="L76" i="9"/>
  <c r="J76" i="9"/>
  <c r="H76" i="9"/>
  <c r="F76" i="9"/>
  <c r="D76" i="9"/>
  <c r="L75" i="9"/>
  <c r="J75" i="9"/>
  <c r="H75" i="9"/>
  <c r="F75" i="9"/>
  <c r="D75" i="9"/>
  <c r="L74" i="9"/>
  <c r="J74" i="9"/>
  <c r="H74" i="9"/>
  <c r="F74" i="9"/>
  <c r="D74" i="9"/>
  <c r="L73" i="9"/>
  <c r="J73" i="9"/>
  <c r="H73" i="9"/>
  <c r="F73" i="9"/>
  <c r="D73" i="9"/>
  <c r="L72" i="9"/>
  <c r="J72" i="9"/>
  <c r="H72" i="9"/>
  <c r="F72" i="9"/>
  <c r="D72" i="9"/>
  <c r="L71" i="9"/>
  <c r="J71" i="9"/>
  <c r="H71" i="9"/>
  <c r="F71" i="9"/>
  <c r="D71" i="9"/>
  <c r="L70" i="9"/>
  <c r="J70" i="9"/>
  <c r="H70" i="9"/>
  <c r="F70" i="9"/>
  <c r="D70" i="9"/>
  <c r="L69" i="9"/>
  <c r="J69" i="9"/>
  <c r="H69" i="9"/>
  <c r="F69" i="9"/>
  <c r="D69" i="9"/>
  <c r="L68" i="9"/>
  <c r="J68" i="9"/>
  <c r="H68" i="9"/>
  <c r="F68" i="9"/>
  <c r="D68" i="9"/>
  <c r="L67" i="9"/>
  <c r="J67" i="9"/>
  <c r="H67" i="9"/>
  <c r="F67" i="9"/>
  <c r="D67" i="9"/>
  <c r="L66" i="9"/>
  <c r="J66" i="9"/>
  <c r="H66" i="9"/>
  <c r="F66" i="9"/>
  <c r="D66" i="9"/>
  <c r="L65" i="9"/>
  <c r="J65" i="9"/>
  <c r="H65" i="9"/>
  <c r="F65" i="9"/>
  <c r="D65" i="9"/>
  <c r="L64" i="9"/>
  <c r="J64" i="9"/>
  <c r="H64" i="9"/>
  <c r="F64" i="9"/>
  <c r="D64" i="9"/>
  <c r="L63" i="9"/>
  <c r="J63" i="9"/>
  <c r="H63" i="9"/>
  <c r="F63" i="9"/>
  <c r="D63" i="9"/>
  <c r="L62" i="9"/>
  <c r="J62" i="9"/>
  <c r="H62" i="9"/>
  <c r="F62" i="9"/>
  <c r="D62" i="9"/>
  <c r="L61" i="9"/>
  <c r="J61" i="9"/>
  <c r="H61" i="9"/>
  <c r="F61" i="9"/>
  <c r="D61" i="9"/>
  <c r="L60" i="9"/>
  <c r="J60" i="9"/>
  <c r="H60" i="9"/>
  <c r="F60" i="9"/>
  <c r="D60" i="9"/>
  <c r="L59" i="9"/>
  <c r="J59" i="9"/>
  <c r="H59" i="9"/>
  <c r="F59" i="9"/>
  <c r="D59" i="9"/>
  <c r="L58" i="9"/>
  <c r="J58" i="9"/>
  <c r="H58" i="9"/>
  <c r="F58" i="9"/>
  <c r="D58" i="9"/>
  <c r="L57" i="9"/>
  <c r="J57" i="9"/>
  <c r="H57" i="9"/>
  <c r="F57" i="9"/>
  <c r="D57" i="9"/>
  <c r="L56" i="9"/>
  <c r="J56" i="9"/>
  <c r="H56" i="9"/>
  <c r="F56" i="9"/>
  <c r="D56" i="9"/>
  <c r="L55" i="9"/>
  <c r="J55" i="9"/>
  <c r="H55" i="9"/>
  <c r="F55" i="9"/>
  <c r="D55" i="9"/>
  <c r="L54" i="9"/>
  <c r="J54" i="9"/>
  <c r="H54" i="9"/>
  <c r="F54" i="9"/>
  <c r="D54" i="9"/>
  <c r="L53" i="9"/>
  <c r="J53" i="9"/>
  <c r="H53" i="9"/>
  <c r="F53" i="9"/>
  <c r="D53" i="9"/>
  <c r="L52" i="9"/>
  <c r="J52" i="9"/>
  <c r="H52" i="9"/>
  <c r="F52" i="9"/>
  <c r="D52" i="9"/>
  <c r="L51" i="9"/>
  <c r="J51" i="9"/>
  <c r="H51" i="9"/>
  <c r="F51" i="9"/>
  <c r="D51" i="9"/>
  <c r="L50" i="9"/>
  <c r="J50" i="9"/>
  <c r="H50" i="9"/>
  <c r="F50" i="9"/>
  <c r="D50" i="9"/>
  <c r="L49" i="9"/>
  <c r="J49" i="9"/>
  <c r="H49" i="9"/>
  <c r="F49" i="9"/>
  <c r="D49" i="9"/>
  <c r="L48" i="9"/>
  <c r="J48" i="9"/>
  <c r="H48" i="9"/>
  <c r="F48" i="9"/>
  <c r="D48" i="9"/>
  <c r="L47" i="9"/>
  <c r="J47" i="9"/>
  <c r="H47" i="9"/>
  <c r="F47" i="9"/>
  <c r="D47" i="9"/>
  <c r="L46" i="9"/>
  <c r="J46" i="9"/>
  <c r="H46" i="9"/>
  <c r="F46" i="9"/>
  <c r="D46" i="9"/>
  <c r="L45" i="9"/>
  <c r="J45" i="9"/>
  <c r="H45" i="9"/>
  <c r="F45" i="9"/>
  <c r="D45" i="9"/>
  <c r="L44" i="9"/>
  <c r="J44" i="9"/>
  <c r="H44" i="9"/>
  <c r="F44" i="9"/>
  <c r="D44" i="9"/>
  <c r="L43" i="9"/>
  <c r="J43" i="9"/>
  <c r="H43" i="9"/>
  <c r="F43" i="9"/>
  <c r="D43" i="9"/>
  <c r="L42" i="9"/>
  <c r="J42" i="9"/>
  <c r="H42" i="9"/>
  <c r="F42" i="9"/>
  <c r="D42" i="9"/>
  <c r="L41" i="9"/>
  <c r="J41" i="9"/>
  <c r="H41" i="9"/>
  <c r="F41" i="9"/>
  <c r="D41" i="9"/>
  <c r="L40" i="9"/>
  <c r="J40" i="9"/>
  <c r="H40" i="9"/>
  <c r="F40" i="9"/>
  <c r="D40" i="9"/>
  <c r="L39" i="9"/>
  <c r="J39" i="9"/>
  <c r="H39" i="9"/>
  <c r="F39" i="9"/>
  <c r="D39" i="9"/>
  <c r="L38" i="9"/>
  <c r="J38" i="9"/>
  <c r="H38" i="9"/>
  <c r="F38" i="9"/>
  <c r="D38" i="9"/>
  <c r="L37" i="9"/>
  <c r="J37" i="9"/>
  <c r="H37" i="9"/>
  <c r="F37" i="9"/>
  <c r="D37" i="9"/>
  <c r="L36" i="9"/>
  <c r="J36" i="9"/>
  <c r="H36" i="9"/>
  <c r="F36" i="9"/>
  <c r="D36" i="9"/>
  <c r="L35" i="9"/>
  <c r="J35" i="9"/>
  <c r="H35" i="9"/>
  <c r="F35" i="9"/>
  <c r="D35" i="9"/>
  <c r="L34" i="9"/>
  <c r="J34" i="9"/>
  <c r="H34" i="9"/>
  <c r="F34" i="9"/>
  <c r="D34" i="9"/>
  <c r="L33" i="9"/>
  <c r="J33" i="9"/>
  <c r="H33" i="9"/>
  <c r="F33" i="9"/>
  <c r="D33" i="9"/>
  <c r="L32" i="9"/>
  <c r="J32" i="9"/>
  <c r="H32" i="9"/>
  <c r="F32" i="9"/>
  <c r="D32" i="9"/>
  <c r="L31" i="9"/>
  <c r="J31" i="9"/>
  <c r="H31" i="9"/>
  <c r="F31" i="9"/>
  <c r="D31" i="9"/>
  <c r="L30" i="9"/>
  <c r="J30" i="9"/>
  <c r="H30" i="9"/>
  <c r="F30" i="9"/>
  <c r="D30" i="9"/>
  <c r="L29" i="9"/>
  <c r="J29" i="9"/>
  <c r="H29" i="9"/>
  <c r="F29" i="9"/>
  <c r="D29" i="9"/>
  <c r="L28" i="9"/>
  <c r="J28" i="9"/>
  <c r="H28" i="9"/>
  <c r="F28" i="9"/>
  <c r="D28" i="9"/>
  <c r="L27" i="9"/>
  <c r="J27" i="9"/>
  <c r="H27" i="9"/>
  <c r="F27" i="9"/>
  <c r="D27" i="9"/>
  <c r="L26" i="9"/>
  <c r="J26" i="9"/>
  <c r="H26" i="9"/>
  <c r="F26" i="9"/>
  <c r="D26" i="9"/>
  <c r="L25" i="9"/>
  <c r="J25" i="9"/>
  <c r="H25" i="9"/>
  <c r="F25" i="9"/>
  <c r="D25" i="9"/>
  <c r="L24" i="9"/>
  <c r="J24" i="9"/>
  <c r="H24" i="9"/>
  <c r="F24" i="9"/>
  <c r="D24" i="9"/>
  <c r="L23" i="9"/>
  <c r="J23" i="9"/>
  <c r="H23" i="9"/>
  <c r="F23" i="9"/>
  <c r="D23" i="9"/>
  <c r="L22" i="9"/>
  <c r="J22" i="9"/>
  <c r="H22" i="9"/>
  <c r="F22" i="9"/>
  <c r="D22" i="9"/>
  <c r="L21" i="9"/>
  <c r="J21" i="9"/>
  <c r="H21" i="9"/>
  <c r="F21" i="9"/>
  <c r="D21" i="9"/>
  <c r="L20" i="9"/>
  <c r="J20" i="9"/>
  <c r="H20" i="9"/>
  <c r="F20" i="9"/>
  <c r="D20" i="9"/>
  <c r="L19" i="9"/>
  <c r="J19" i="9"/>
  <c r="H19" i="9"/>
  <c r="F19" i="9"/>
  <c r="D19" i="9"/>
  <c r="L18" i="9"/>
  <c r="J18" i="9"/>
  <c r="H18" i="9"/>
  <c r="F18" i="9"/>
  <c r="D18" i="9"/>
  <c r="L17" i="9"/>
  <c r="J17" i="9"/>
  <c r="H17" i="9"/>
  <c r="F17" i="9"/>
  <c r="D17" i="9"/>
  <c r="K15" i="9"/>
  <c r="B10" i="9" s="1"/>
  <c r="I15" i="9"/>
  <c r="G15" i="9"/>
  <c r="E15" i="9"/>
  <c r="C15" i="9"/>
  <c r="B6" i="9" s="1"/>
  <c r="B15" i="9"/>
  <c r="B9" i="9"/>
  <c r="B8" i="9"/>
  <c r="B7" i="9"/>
  <c r="B5" i="9" l="1"/>
  <c r="C9" i="9" s="1"/>
  <c r="F198" i="9"/>
  <c r="B11" i="9"/>
  <c r="D198" i="9"/>
  <c r="L198" i="9"/>
  <c r="H198" i="9"/>
  <c r="J198" i="9"/>
  <c r="C7" i="9"/>
  <c r="C8" i="9"/>
  <c r="C6" i="9"/>
  <c r="C10" i="9"/>
  <c r="C206" i="1"/>
  <c r="L206" i="1" l="1"/>
  <c r="J206" i="1"/>
  <c r="H206" i="1"/>
  <c r="F206" i="1"/>
  <c r="D206" i="1"/>
  <c r="E199" i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E206" i="1" l="1"/>
  <c r="G206" i="1"/>
  <c r="K206" i="1"/>
  <c r="M206" i="1"/>
  <c r="I206" i="1"/>
  <c r="L47" i="7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M47" i="7" s="1"/>
  <c r="K17" i="7"/>
  <c r="K47" i="7" s="1"/>
  <c r="I17" i="7"/>
  <c r="G17" i="7"/>
  <c r="G47" i="7" s="1"/>
  <c r="E17" i="7"/>
  <c r="E47" i="7" s="1"/>
  <c r="L15" i="7"/>
  <c r="J15" i="7"/>
  <c r="C9" i="7" s="1"/>
  <c r="H15" i="7"/>
  <c r="C8" i="7" s="1"/>
  <c r="F15" i="7"/>
  <c r="C7" i="7" s="1"/>
  <c r="D15" i="7"/>
  <c r="C6" i="7" s="1"/>
  <c r="C15" i="7"/>
  <c r="C10" i="7"/>
  <c r="C5" i="7" l="1"/>
  <c r="I47" i="7"/>
  <c r="I15" i="7"/>
  <c r="G15" i="7"/>
  <c r="E15" i="7"/>
  <c r="K15" i="7"/>
  <c r="D9" i="7"/>
  <c r="D7" i="7"/>
  <c r="D10" i="7"/>
  <c r="M15" i="7"/>
  <c r="D8" i="7"/>
  <c r="D6" i="7"/>
  <c r="C11" i="7"/>
  <c r="E192" i="1" l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R15" i="9" l="1"/>
  <c r="D15" i="9"/>
  <c r="V15" i="9"/>
  <c r="H15" i="9"/>
  <c r="X15" i="9"/>
  <c r="J15" i="9"/>
  <c r="T15" i="9"/>
  <c r="F15" i="9"/>
  <c r="G15" i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D8" i="6"/>
  <c r="M15" i="6"/>
  <c r="D7" i="6" l="1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M15" i="1" l="1"/>
  <c r="Z15" i="9"/>
  <c r="L15" i="9"/>
  <c r="E48" i="4"/>
  <c r="C5" i="4"/>
  <c r="D9" i="4" s="1"/>
  <c r="K15" i="4"/>
  <c r="G15" i="4"/>
  <c r="K48" i="4"/>
  <c r="I48" i="4"/>
  <c r="C11" i="4"/>
  <c r="D6" i="4"/>
  <c r="M48" i="4"/>
  <c r="D7" i="4" l="1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D8" i="3"/>
  <c r="D9" i="3"/>
  <c r="D6" i="3"/>
  <c r="C11" i="3"/>
  <c r="L32" i="2" l="1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<sst xmlns="http://schemas.openxmlformats.org/spreadsheetml/2006/main" count="213" uniqueCount="33">
  <si>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</si>
  <si>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</si>
  <si>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</si>
  <si>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</si>
  <si>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</si>
  <si>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</si>
  <si>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</si>
  <si>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</si>
  <si>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</si>
  <si>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</si>
  <si>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</si>
  <si>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</si>
  <si>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</si>
  <si>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</si>
  <si>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</si>
  <si>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</si>
  <si>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</si>
  <si>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</si>
  <si>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</si>
  <si>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</si>
  <si>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</si>
  <si>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</si>
  <si>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</si>
  <si>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</si>
  <si>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</si>
  <si>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</si>
  <si>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</si>
  <si>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>January</t>
  </si>
  <si>
    <t>February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</si>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</sst>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13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43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43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43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3" fontId="25" fillId="5" borderId="5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/>
    </xf>
    <xf numFmtId="10" fontId="4" fillId="6" borderId="6" xfId="0" applyNumberFormat="1" applyFont="1" applyFill="1" applyBorder="1" applyAlignment="1">
      <alignment horizontal="center" vertical="center"/>
    </xf>
    <xf numFmtId="10" fontId="4" fillId="6" borderId="7" xfId="0" applyNumberFormat="1" applyFont="1" applyFill="1" applyBorder="1" applyAlignment="1">
      <alignment horizontal="center" vertical="center"/>
    </xf>
    <xf numFmtId="0" fontId="10" fillId="2" borderId="0" xfId="3" applyFont="1" applyBorder="1" applyAlignment="1">
      <alignment horizontal="center" vertical="center"/>
    </xf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JAMUPerformance!$B$17:$B$197</c:f>
              <c:numCache>
                <c:formatCode>m/d/yyyy</c:formatCode>
                <c:ptCount val="6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</c:numCache>
            </c:numRef>
          </c:cat>
          <c:val>
            <c:numRef>
              <c:f>JAMUPerformance!$C$17:$C$197</c:f>
              <c:numCache>
                <c:formatCode>#,##0</c:formatCode>
                <c:ptCount val="6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  <c:pt idx="31">
                  <c:v>13597</c:v>
                </c:pt>
                <c:pt idx="32">
                  <c:v>5113</c:v>
                </c:pt>
                <c:pt idx="33">
                  <c:v>1291</c:v>
                </c:pt>
                <c:pt idx="34">
                  <c:v>18034</c:v>
                </c:pt>
                <c:pt idx="35">
                  <c:v>20984</c:v>
                </c:pt>
                <c:pt idx="36">
                  <c:v>14525</c:v>
                </c:pt>
                <c:pt idx="37">
                  <c:v>17593</c:v>
                </c:pt>
                <c:pt idx="38">
                  <c:v>15160</c:v>
                </c:pt>
                <c:pt idx="39">
                  <c:v>10041</c:v>
                </c:pt>
                <c:pt idx="40">
                  <c:v>5012</c:v>
                </c:pt>
                <c:pt idx="41" formatCode="0">
                  <c:v>15508</c:v>
                </c:pt>
                <c:pt idx="42" formatCode="0">
                  <c:v>17335</c:v>
                </c:pt>
                <c:pt idx="43" formatCode="0">
                  <c:v>12074</c:v>
                </c:pt>
                <c:pt idx="44" formatCode="0">
                  <c:v>10940</c:v>
                </c:pt>
                <c:pt idx="45" formatCode="0">
                  <c:v>10286</c:v>
                </c:pt>
                <c:pt idx="46" formatCode="0">
                  <c:v>3372</c:v>
                </c:pt>
                <c:pt idx="47" formatCode="0">
                  <c:v>1045</c:v>
                </c:pt>
                <c:pt idx="48" formatCode="General">
                  <c:v>23017</c:v>
                </c:pt>
                <c:pt idx="49" formatCode="General">
                  <c:v>14584</c:v>
                </c:pt>
                <c:pt idx="50" formatCode="General">
                  <c:v>13185</c:v>
                </c:pt>
                <c:pt idx="51" formatCode="General">
                  <c:v>11498</c:v>
                </c:pt>
                <c:pt idx="52" formatCode="General">
                  <c:v>8865</c:v>
                </c:pt>
                <c:pt idx="53" formatCode="General">
                  <c:v>6387</c:v>
                </c:pt>
                <c:pt idx="54" formatCode="General">
                  <c:v>1641</c:v>
                </c:pt>
                <c:pt idx="55" formatCode="General">
                  <c:v>15005</c:v>
                </c:pt>
                <c:pt idx="56">
                  <c:v>15724</c:v>
                </c:pt>
                <c:pt idx="57">
                  <c:v>12220</c:v>
                </c:pt>
                <c:pt idx="58">
                  <c:v>54093</c:v>
                </c:pt>
                <c:pt idx="59">
                  <c:v>8895</c:v>
                </c:pt>
                <c:pt idx="60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JAMUPerformance!$B$17:$B$197</c:f>
              <c:numCache>
                <c:formatCode>m/d/yyyy</c:formatCode>
                <c:ptCount val="6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</c:numCache>
            </c:numRef>
          </c:cat>
          <c:val>
            <c:numRef>
              <c:f>JAMUPerformance!$D$17:$D$197</c:f>
              <c:numCache>
                <c:formatCode>#,##0</c:formatCode>
                <c:ptCount val="6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  <c:pt idx="31">
                  <c:v>11171</c:v>
                </c:pt>
                <c:pt idx="32">
                  <c:v>3984</c:v>
                </c:pt>
                <c:pt idx="33">
                  <c:v>828</c:v>
                </c:pt>
                <c:pt idx="34">
                  <c:v>14385</c:v>
                </c:pt>
                <c:pt idx="35">
                  <c:v>16071</c:v>
                </c:pt>
                <c:pt idx="36">
                  <c:v>11100</c:v>
                </c:pt>
                <c:pt idx="37">
                  <c:v>13465</c:v>
                </c:pt>
                <c:pt idx="38">
                  <c:v>11204</c:v>
                </c:pt>
                <c:pt idx="39">
                  <c:v>7068</c:v>
                </c:pt>
                <c:pt idx="40">
                  <c:v>2201</c:v>
                </c:pt>
                <c:pt idx="41">
                  <c:v>10338</c:v>
                </c:pt>
                <c:pt idx="42">
                  <c:v>12701</c:v>
                </c:pt>
                <c:pt idx="43" formatCode="General">
                  <c:v>7858</c:v>
                </c:pt>
                <c:pt idx="44" formatCode="General">
                  <c:v>6487</c:v>
                </c:pt>
                <c:pt idx="45" formatCode="General">
                  <c:v>7141</c:v>
                </c:pt>
                <c:pt idx="46" formatCode="General">
                  <c:v>2734</c:v>
                </c:pt>
                <c:pt idx="47" formatCode="General">
                  <c:v>761</c:v>
                </c:pt>
                <c:pt idx="48" formatCode="General">
                  <c:v>21067</c:v>
                </c:pt>
                <c:pt idx="49" formatCode="General">
                  <c:v>13500</c:v>
                </c:pt>
                <c:pt idx="50" formatCode="General">
                  <c:v>11888</c:v>
                </c:pt>
                <c:pt idx="51" formatCode="General">
                  <c:v>10310</c:v>
                </c:pt>
                <c:pt idx="52" formatCode="General">
                  <c:v>7274</c:v>
                </c:pt>
                <c:pt idx="53" formatCode="General">
                  <c:v>5581</c:v>
                </c:pt>
                <c:pt idx="54" formatCode="General">
                  <c:v>1412</c:v>
                </c:pt>
                <c:pt idx="55">
                  <c:v>13357</c:v>
                </c:pt>
                <c:pt idx="56">
                  <c:v>14193</c:v>
                </c:pt>
                <c:pt idx="57">
                  <c:v>10531</c:v>
                </c:pt>
                <c:pt idx="58">
                  <c:v>51979</c:v>
                </c:pt>
                <c:pt idx="59">
                  <c:v>7562</c:v>
                </c:pt>
                <c:pt idx="60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JAMUPerformance!$B$17:$B$197</c:f>
              <c:numCache>
                <c:formatCode>m/d/yyyy</c:formatCode>
                <c:ptCount val="6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</c:numCache>
            </c:numRef>
          </c:cat>
          <c:val>
            <c:numRef>
              <c:f>JAMUPerformance!$F$17:$F$197</c:f>
              <c:numCache>
                <c:formatCode>#,##0</c:formatCode>
                <c:ptCount val="6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  <c:pt idx="31">
                  <c:v>1926</c:v>
                </c:pt>
                <c:pt idx="32">
                  <c:v>716</c:v>
                </c:pt>
                <c:pt idx="33">
                  <c:v>81</c:v>
                </c:pt>
                <c:pt idx="34">
                  <c:v>2063</c:v>
                </c:pt>
                <c:pt idx="35">
                  <c:v>2473</c:v>
                </c:pt>
                <c:pt idx="36">
                  <c:v>1581</c:v>
                </c:pt>
                <c:pt idx="37">
                  <c:v>1748</c:v>
                </c:pt>
                <c:pt idx="38">
                  <c:v>1405</c:v>
                </c:pt>
                <c:pt idx="39">
                  <c:v>638</c:v>
                </c:pt>
                <c:pt idx="40">
                  <c:v>87</c:v>
                </c:pt>
                <c:pt idx="41">
                  <c:v>1349</c:v>
                </c:pt>
                <c:pt idx="42">
                  <c:v>1586</c:v>
                </c:pt>
                <c:pt idx="43" formatCode="General">
                  <c:v>911</c:v>
                </c:pt>
                <c:pt idx="44" formatCode="General">
                  <c:v>935</c:v>
                </c:pt>
                <c:pt idx="45" formatCode="General">
                  <c:v>941</c:v>
                </c:pt>
                <c:pt idx="46" formatCode="General">
                  <c:v>450</c:v>
                </c:pt>
                <c:pt idx="47" formatCode="General">
                  <c:v>98</c:v>
                </c:pt>
                <c:pt idx="48" formatCode="General">
                  <c:v>1744</c:v>
                </c:pt>
                <c:pt idx="49" formatCode="General">
                  <c:v>839</c:v>
                </c:pt>
                <c:pt idx="50" formatCode="General">
                  <c:v>1070</c:v>
                </c:pt>
                <c:pt idx="51" formatCode="General">
                  <c:v>961</c:v>
                </c:pt>
                <c:pt idx="52" formatCode="General">
                  <c:v>940</c:v>
                </c:pt>
                <c:pt idx="53" formatCode="General">
                  <c:v>611</c:v>
                </c:pt>
                <c:pt idx="54" formatCode="General">
                  <c:v>67</c:v>
                </c:pt>
                <c:pt idx="55">
                  <c:v>1301</c:v>
                </c:pt>
                <c:pt idx="56">
                  <c:v>1325</c:v>
                </c:pt>
                <c:pt idx="57">
                  <c:v>1044</c:v>
                </c:pt>
                <c:pt idx="58">
                  <c:v>1919</c:v>
                </c:pt>
                <c:pt idx="59">
                  <c:v>1085</c:v>
                </c:pt>
                <c:pt idx="60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JAMUPerformance!$B$17:$B$197</c:f>
              <c:numCache>
                <c:formatCode>m/d/yyyy</c:formatCode>
                <c:ptCount val="6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</c:numCache>
            </c:numRef>
          </c:cat>
          <c:val>
            <c:numRef>
              <c:f>JAMUPerformance!$H$17:$H$205</c:f>
              <c:numCache>
                <c:formatCode>#,##0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JAMUPerformance!$B$17:$B$197</c:f>
              <c:numCache>
                <c:formatCode>m/d/yyyy</c:formatCode>
                <c:ptCount val="6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</c:numCache>
            </c:numRef>
          </c:cat>
          <c:val>
            <c:numRef>
              <c:f>JAMUPerformance!$J$17:$J$197</c:f>
              <c:numCache>
                <c:formatCode>#,##0</c:formatCode>
                <c:ptCount val="6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  <c:pt idx="31">
                  <c:v>500</c:v>
                </c:pt>
                <c:pt idx="32">
                  <c:v>413</c:v>
                </c:pt>
                <c:pt idx="33">
                  <c:v>382</c:v>
                </c:pt>
                <c:pt idx="34">
                  <c:v>1586</c:v>
                </c:pt>
                <c:pt idx="35">
                  <c:v>2440</c:v>
                </c:pt>
                <c:pt idx="36">
                  <c:v>1844</c:v>
                </c:pt>
                <c:pt idx="37">
                  <c:v>2380</c:v>
                </c:pt>
                <c:pt idx="38">
                  <c:v>2551</c:v>
                </c:pt>
                <c:pt idx="39">
                  <c:v>2335</c:v>
                </c:pt>
                <c:pt idx="40">
                  <c:v>2724</c:v>
                </c:pt>
                <c:pt idx="41">
                  <c:v>3821</c:v>
                </c:pt>
                <c:pt idx="42">
                  <c:v>3048</c:v>
                </c:pt>
                <c:pt idx="43" formatCode="General">
                  <c:v>3305</c:v>
                </c:pt>
                <c:pt idx="44" formatCode="General">
                  <c:v>3518</c:v>
                </c:pt>
                <c:pt idx="45" formatCode="General">
                  <c:v>2204</c:v>
                </c:pt>
                <c:pt idx="46" formatCode="General">
                  <c:v>188</c:v>
                </c:pt>
                <c:pt idx="47" formatCode="General">
                  <c:v>186</c:v>
                </c:pt>
                <c:pt idx="48" formatCode="General">
                  <c:v>206</c:v>
                </c:pt>
                <c:pt idx="49" formatCode="General">
                  <c:v>245</c:v>
                </c:pt>
                <c:pt idx="50" formatCode="General">
                  <c:v>227</c:v>
                </c:pt>
                <c:pt idx="51" formatCode="General">
                  <c:v>227</c:v>
                </c:pt>
                <c:pt idx="52" formatCode="General">
                  <c:v>651</c:v>
                </c:pt>
                <c:pt idx="53" formatCode="General">
                  <c:v>195</c:v>
                </c:pt>
                <c:pt idx="54" formatCode="General">
                  <c:v>162</c:v>
                </c:pt>
                <c:pt idx="55">
                  <c:v>347</c:v>
                </c:pt>
                <c:pt idx="56">
                  <c:v>206</c:v>
                </c:pt>
                <c:pt idx="57">
                  <c:v>645</c:v>
                </c:pt>
                <c:pt idx="58">
                  <c:v>195</c:v>
                </c:pt>
                <c:pt idx="59">
                  <c:v>248</c:v>
                </c:pt>
                <c:pt idx="6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JAMUPerformance!$B$17:$B$197</c:f>
              <c:numCache>
                <c:formatCode>m/d/yyyy</c:formatCode>
                <c:ptCount val="6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</c:numCache>
            </c:numRef>
          </c:cat>
          <c:val>
            <c:numRef>
              <c:f>JAMUPerformance!$L$17:$L$197</c:f>
              <c:numCache>
                <c:formatCode>#,##0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JAMUPerformance!$C$17:$C$205</c:f>
              <c:numCache>
                <c:formatCode>#,##0</c:formatCode>
                <c:ptCount val="69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  <c:pt idx="31">
                  <c:v>13597</c:v>
                </c:pt>
                <c:pt idx="32">
                  <c:v>5113</c:v>
                </c:pt>
                <c:pt idx="33">
                  <c:v>1291</c:v>
                </c:pt>
                <c:pt idx="34">
                  <c:v>18034</c:v>
                </c:pt>
                <c:pt idx="35">
                  <c:v>20984</c:v>
                </c:pt>
                <c:pt idx="36">
                  <c:v>14525</c:v>
                </c:pt>
                <c:pt idx="37">
                  <c:v>17593</c:v>
                </c:pt>
                <c:pt idx="38">
                  <c:v>15160</c:v>
                </c:pt>
                <c:pt idx="39">
                  <c:v>10041</c:v>
                </c:pt>
                <c:pt idx="40">
                  <c:v>5012</c:v>
                </c:pt>
                <c:pt idx="41" formatCode="0">
                  <c:v>15508</c:v>
                </c:pt>
                <c:pt idx="42" formatCode="0">
                  <c:v>17335</c:v>
                </c:pt>
                <c:pt idx="43" formatCode="0">
                  <c:v>12074</c:v>
                </c:pt>
                <c:pt idx="44" formatCode="0">
                  <c:v>10940</c:v>
                </c:pt>
                <c:pt idx="45" formatCode="0">
                  <c:v>10286</c:v>
                </c:pt>
                <c:pt idx="46" formatCode="0">
                  <c:v>3372</c:v>
                </c:pt>
                <c:pt idx="47" formatCode="0">
                  <c:v>1045</c:v>
                </c:pt>
                <c:pt idx="48" formatCode="General">
                  <c:v>23017</c:v>
                </c:pt>
                <c:pt idx="49" formatCode="General">
                  <c:v>14584</c:v>
                </c:pt>
                <c:pt idx="50" formatCode="General">
                  <c:v>13185</c:v>
                </c:pt>
                <c:pt idx="51" formatCode="General">
                  <c:v>11498</c:v>
                </c:pt>
                <c:pt idx="52" formatCode="General">
                  <c:v>8865</c:v>
                </c:pt>
                <c:pt idx="53" formatCode="General">
                  <c:v>6387</c:v>
                </c:pt>
                <c:pt idx="54" formatCode="General">
                  <c:v>1641</c:v>
                </c:pt>
                <c:pt idx="55" formatCode="General">
                  <c:v>15005</c:v>
                </c:pt>
                <c:pt idx="56">
                  <c:v>15724</c:v>
                </c:pt>
                <c:pt idx="57">
                  <c:v>12220</c:v>
                </c:pt>
                <c:pt idx="58">
                  <c:v>54093</c:v>
                </c:pt>
                <c:pt idx="59">
                  <c:v>8895</c:v>
                </c:pt>
                <c:pt idx="60">
                  <c:v>6794</c:v>
                </c:pt>
                <c:pt idx="61">
                  <c:v>2003</c:v>
                </c:pt>
                <c:pt idx="62">
                  <c:v>26597</c:v>
                </c:pt>
                <c:pt idx="63">
                  <c:v>11736</c:v>
                </c:pt>
                <c:pt idx="64">
                  <c:v>14513</c:v>
                </c:pt>
                <c:pt idx="65">
                  <c:v>12652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E890-3C4E-8C54-C3E098CC5F4D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JAMUPerformance!$B$17:$B$205</c:f>
              <c:numCache>
                <c:formatCode>m/d/yyyy</c:formatCode>
                <c:ptCount val="69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  <c:pt idx="61">
                  <c:v>43282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43288</c:v>
                </c:pt>
                <c:pt idx="68">
                  <c:v>43289</c:v>
                </c:pt>
              </c:numCache>
            </c:numRef>
          </c:cat>
          <c:val>
            <c:numRef>
              <c:f>JAMUPerformance!$D$17:$D$205</c:f>
              <c:numCache>
                <c:formatCode>#,##0</c:formatCode>
                <c:ptCount val="69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  <c:pt idx="31">
                  <c:v>11171</c:v>
                </c:pt>
                <c:pt idx="32">
                  <c:v>3984</c:v>
                </c:pt>
                <c:pt idx="33">
                  <c:v>828</c:v>
                </c:pt>
                <c:pt idx="34">
                  <c:v>14385</c:v>
                </c:pt>
                <c:pt idx="35">
                  <c:v>16071</c:v>
                </c:pt>
                <c:pt idx="36">
                  <c:v>11100</c:v>
                </c:pt>
                <c:pt idx="37">
                  <c:v>13465</c:v>
                </c:pt>
                <c:pt idx="38">
                  <c:v>11204</c:v>
                </c:pt>
                <c:pt idx="39">
                  <c:v>7068</c:v>
                </c:pt>
                <c:pt idx="40">
                  <c:v>2201</c:v>
                </c:pt>
                <c:pt idx="41">
                  <c:v>10338</c:v>
                </c:pt>
                <c:pt idx="42">
                  <c:v>12701</c:v>
                </c:pt>
                <c:pt idx="43" formatCode="General">
                  <c:v>7858</c:v>
                </c:pt>
                <c:pt idx="44" formatCode="General">
                  <c:v>6487</c:v>
                </c:pt>
                <c:pt idx="45" formatCode="General">
                  <c:v>7141</c:v>
                </c:pt>
                <c:pt idx="46" formatCode="General">
                  <c:v>2734</c:v>
                </c:pt>
                <c:pt idx="47" formatCode="General">
                  <c:v>761</c:v>
                </c:pt>
                <c:pt idx="48" formatCode="General">
                  <c:v>21067</c:v>
                </c:pt>
                <c:pt idx="49" formatCode="General">
                  <c:v>13500</c:v>
                </c:pt>
                <c:pt idx="50" formatCode="General">
                  <c:v>11888</c:v>
                </c:pt>
                <c:pt idx="51" formatCode="General">
                  <c:v>10310</c:v>
                </c:pt>
                <c:pt idx="52" formatCode="General">
                  <c:v>7274</c:v>
                </c:pt>
                <c:pt idx="53" formatCode="General">
                  <c:v>5581</c:v>
                </c:pt>
                <c:pt idx="54" formatCode="General">
                  <c:v>1412</c:v>
                </c:pt>
                <c:pt idx="55">
                  <c:v>13357</c:v>
                </c:pt>
                <c:pt idx="56">
                  <c:v>14193</c:v>
                </c:pt>
                <c:pt idx="57">
                  <c:v>10531</c:v>
                </c:pt>
                <c:pt idx="58">
                  <c:v>51979</c:v>
                </c:pt>
                <c:pt idx="59">
                  <c:v>7562</c:v>
                </c:pt>
                <c:pt idx="60">
                  <c:v>5902</c:v>
                </c:pt>
                <c:pt idx="61">
                  <c:v>1728</c:v>
                </c:pt>
                <c:pt idx="62">
                  <c:v>23589</c:v>
                </c:pt>
                <c:pt idx="63">
                  <c:v>10164</c:v>
                </c:pt>
                <c:pt idx="64">
                  <c:v>12950</c:v>
                </c:pt>
                <c:pt idx="65">
                  <c:v>10929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E890-3C4E-8C54-C3E098CC5F4D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JAMUPerformance!$B$17:$B$205</c:f>
              <c:numCache>
                <c:formatCode>m/d/yyyy</c:formatCode>
                <c:ptCount val="69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  <c:pt idx="61">
                  <c:v>43282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43288</c:v>
                </c:pt>
                <c:pt idx="68">
                  <c:v>43289</c:v>
                </c:pt>
              </c:numCache>
            </c:numRef>
          </c:cat>
          <c:val>
            <c:numRef>
              <c:f>JAMUPerformance!$F$17:$F$205</c:f>
              <c:numCache>
                <c:formatCode>#,##0</c:formatCode>
                <c:ptCount val="69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  <c:pt idx="31">
                  <c:v>1926</c:v>
                </c:pt>
                <c:pt idx="32">
                  <c:v>716</c:v>
                </c:pt>
                <c:pt idx="33">
                  <c:v>81</c:v>
                </c:pt>
                <c:pt idx="34">
                  <c:v>2063</c:v>
                </c:pt>
                <c:pt idx="35">
                  <c:v>2473</c:v>
                </c:pt>
                <c:pt idx="36">
                  <c:v>1581</c:v>
                </c:pt>
                <c:pt idx="37">
                  <c:v>1748</c:v>
                </c:pt>
                <c:pt idx="38">
                  <c:v>1405</c:v>
                </c:pt>
                <c:pt idx="39">
                  <c:v>638</c:v>
                </c:pt>
                <c:pt idx="40">
                  <c:v>87</c:v>
                </c:pt>
                <c:pt idx="41">
                  <c:v>1349</c:v>
                </c:pt>
                <c:pt idx="42">
                  <c:v>1586</c:v>
                </c:pt>
                <c:pt idx="43" formatCode="General">
                  <c:v>911</c:v>
                </c:pt>
                <c:pt idx="44" formatCode="General">
                  <c:v>935</c:v>
                </c:pt>
                <c:pt idx="45" formatCode="General">
                  <c:v>941</c:v>
                </c:pt>
                <c:pt idx="46" formatCode="General">
                  <c:v>450</c:v>
                </c:pt>
                <c:pt idx="47" formatCode="General">
                  <c:v>98</c:v>
                </c:pt>
                <c:pt idx="48" formatCode="General">
                  <c:v>1744</c:v>
                </c:pt>
                <c:pt idx="49" formatCode="General">
                  <c:v>839</c:v>
                </c:pt>
                <c:pt idx="50" formatCode="General">
                  <c:v>1070</c:v>
                </c:pt>
                <c:pt idx="51" formatCode="General">
                  <c:v>961</c:v>
                </c:pt>
                <c:pt idx="52" formatCode="General">
                  <c:v>940</c:v>
                </c:pt>
                <c:pt idx="53" formatCode="General">
                  <c:v>611</c:v>
                </c:pt>
                <c:pt idx="54" formatCode="General">
                  <c:v>67</c:v>
                </c:pt>
                <c:pt idx="55">
                  <c:v>1301</c:v>
                </c:pt>
                <c:pt idx="56">
                  <c:v>1325</c:v>
                </c:pt>
                <c:pt idx="57">
                  <c:v>1044</c:v>
                </c:pt>
                <c:pt idx="58">
                  <c:v>1919</c:v>
                </c:pt>
                <c:pt idx="59">
                  <c:v>1085</c:v>
                </c:pt>
                <c:pt idx="60">
                  <c:v>646</c:v>
                </c:pt>
                <c:pt idx="61">
                  <c:v>85</c:v>
                </c:pt>
                <c:pt idx="62">
                  <c:v>2290</c:v>
                </c:pt>
                <c:pt idx="63">
                  <c:v>1320</c:v>
                </c:pt>
                <c:pt idx="64">
                  <c:v>1325</c:v>
                </c:pt>
                <c:pt idx="65">
                  <c:v>1492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E890-3C4E-8C54-C3E098CC5F4D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JAMUPerformance!$B$17:$B$205</c:f>
              <c:numCache>
                <c:formatCode>m/d/yyyy</c:formatCode>
                <c:ptCount val="69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  <c:pt idx="61">
                  <c:v>43282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43288</c:v>
                </c:pt>
                <c:pt idx="68">
                  <c:v>43289</c:v>
                </c:pt>
              </c:numCache>
            </c:numRef>
          </c:cat>
          <c:val>
            <c:numRef>
              <c:f>JAMUPerformance!$H$17:$H$205</c:f>
              <c:numCache>
                <c:formatCode>#,##0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E890-3C4E-8C54-C3E098CC5F4D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JAMUPerformance!$B$17:$B$205</c:f>
              <c:numCache>
                <c:formatCode>m/d/yyyy</c:formatCode>
                <c:ptCount val="69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  <c:pt idx="61">
                  <c:v>43282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43288</c:v>
                </c:pt>
                <c:pt idx="68">
                  <c:v>43289</c:v>
                </c:pt>
              </c:numCache>
            </c:numRef>
          </c:cat>
          <c:val>
            <c:numRef>
              <c:f>JAMUPerformance!$J$17:$J$205</c:f>
              <c:numCache>
                <c:formatCode>#,##0</c:formatCode>
                <c:ptCount val="69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  <c:pt idx="31">
                  <c:v>500</c:v>
                </c:pt>
                <c:pt idx="32">
                  <c:v>413</c:v>
                </c:pt>
                <c:pt idx="33">
                  <c:v>382</c:v>
                </c:pt>
                <c:pt idx="34">
                  <c:v>1586</c:v>
                </c:pt>
                <c:pt idx="35">
                  <c:v>2440</c:v>
                </c:pt>
                <c:pt idx="36">
                  <c:v>1844</c:v>
                </c:pt>
                <c:pt idx="37">
                  <c:v>2380</c:v>
                </c:pt>
                <c:pt idx="38">
                  <c:v>2551</c:v>
                </c:pt>
                <c:pt idx="39">
                  <c:v>2335</c:v>
                </c:pt>
                <c:pt idx="40">
                  <c:v>2724</c:v>
                </c:pt>
                <c:pt idx="41">
                  <c:v>3821</c:v>
                </c:pt>
                <c:pt idx="42">
                  <c:v>3048</c:v>
                </c:pt>
                <c:pt idx="43" formatCode="General">
                  <c:v>3305</c:v>
                </c:pt>
                <c:pt idx="44" formatCode="General">
                  <c:v>3518</c:v>
                </c:pt>
                <c:pt idx="45" formatCode="General">
                  <c:v>2204</c:v>
                </c:pt>
                <c:pt idx="46" formatCode="General">
                  <c:v>188</c:v>
                </c:pt>
                <c:pt idx="47" formatCode="General">
                  <c:v>186</c:v>
                </c:pt>
                <c:pt idx="48" formatCode="General">
                  <c:v>206</c:v>
                </c:pt>
                <c:pt idx="49" formatCode="General">
                  <c:v>245</c:v>
                </c:pt>
                <c:pt idx="50" formatCode="General">
                  <c:v>227</c:v>
                </c:pt>
                <c:pt idx="51" formatCode="General">
                  <c:v>227</c:v>
                </c:pt>
                <c:pt idx="52" formatCode="General">
                  <c:v>651</c:v>
                </c:pt>
                <c:pt idx="53" formatCode="General">
                  <c:v>195</c:v>
                </c:pt>
                <c:pt idx="54" formatCode="General">
                  <c:v>162</c:v>
                </c:pt>
                <c:pt idx="55">
                  <c:v>347</c:v>
                </c:pt>
                <c:pt idx="56">
                  <c:v>206</c:v>
                </c:pt>
                <c:pt idx="57">
                  <c:v>645</c:v>
                </c:pt>
                <c:pt idx="58">
                  <c:v>195</c:v>
                </c:pt>
                <c:pt idx="59">
                  <c:v>248</c:v>
                </c:pt>
                <c:pt idx="60">
                  <c:v>246</c:v>
                </c:pt>
                <c:pt idx="61">
                  <c:v>190</c:v>
                </c:pt>
                <c:pt idx="62">
                  <c:v>718</c:v>
                </c:pt>
                <c:pt idx="63">
                  <c:v>252</c:v>
                </c:pt>
                <c:pt idx="64">
                  <c:v>238</c:v>
                </c:pt>
                <c:pt idx="65">
                  <c:v>231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E890-3C4E-8C54-C3E098CC5F4D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JAMUPerformance!$B$17:$B$205</c:f>
              <c:numCache>
                <c:formatCode>m/d/yyyy</c:formatCode>
                <c:ptCount val="69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  <c:pt idx="31">
                  <c:v>43252</c:v>
                </c:pt>
                <c:pt idx="32">
                  <c:v>43253</c:v>
                </c:pt>
                <c:pt idx="33">
                  <c:v>43254</c:v>
                </c:pt>
                <c:pt idx="34">
                  <c:v>43255</c:v>
                </c:pt>
                <c:pt idx="35">
                  <c:v>43256</c:v>
                </c:pt>
                <c:pt idx="36">
                  <c:v>43257</c:v>
                </c:pt>
                <c:pt idx="37">
                  <c:v>43258</c:v>
                </c:pt>
                <c:pt idx="38">
                  <c:v>43259</c:v>
                </c:pt>
                <c:pt idx="39">
                  <c:v>43260</c:v>
                </c:pt>
                <c:pt idx="40">
                  <c:v>43261</c:v>
                </c:pt>
                <c:pt idx="41">
                  <c:v>43262</c:v>
                </c:pt>
                <c:pt idx="42">
                  <c:v>43263</c:v>
                </c:pt>
                <c:pt idx="43">
                  <c:v>43264</c:v>
                </c:pt>
                <c:pt idx="44">
                  <c:v>43265</c:v>
                </c:pt>
                <c:pt idx="45">
                  <c:v>43266</c:v>
                </c:pt>
                <c:pt idx="46">
                  <c:v>43267</c:v>
                </c:pt>
                <c:pt idx="47">
                  <c:v>43268</c:v>
                </c:pt>
                <c:pt idx="48">
                  <c:v>43269</c:v>
                </c:pt>
                <c:pt idx="49">
                  <c:v>43270</c:v>
                </c:pt>
                <c:pt idx="50">
                  <c:v>43271</c:v>
                </c:pt>
                <c:pt idx="51">
                  <c:v>43272</c:v>
                </c:pt>
                <c:pt idx="52">
                  <c:v>43273</c:v>
                </c:pt>
                <c:pt idx="53">
                  <c:v>43274</c:v>
                </c:pt>
                <c:pt idx="54">
                  <c:v>43275</c:v>
                </c:pt>
                <c:pt idx="55">
                  <c:v>43276</c:v>
                </c:pt>
                <c:pt idx="56">
                  <c:v>43277</c:v>
                </c:pt>
                <c:pt idx="57">
                  <c:v>43278</c:v>
                </c:pt>
                <c:pt idx="58">
                  <c:v>43279</c:v>
                </c:pt>
                <c:pt idx="59">
                  <c:v>43280</c:v>
                </c:pt>
                <c:pt idx="60">
                  <c:v>43281</c:v>
                </c:pt>
                <c:pt idx="61">
                  <c:v>43282</c:v>
                </c:pt>
                <c:pt idx="62">
                  <c:v>43283</c:v>
                </c:pt>
                <c:pt idx="63">
                  <c:v>43284</c:v>
                </c:pt>
                <c:pt idx="64">
                  <c:v>43285</c:v>
                </c:pt>
                <c:pt idx="65">
                  <c:v>43286</c:v>
                </c:pt>
                <c:pt idx="66">
                  <c:v>43287</c:v>
                </c:pt>
                <c:pt idx="67">
                  <c:v>43288</c:v>
                </c:pt>
                <c:pt idx="68">
                  <c:v>43289</c:v>
                </c:pt>
              </c:numCache>
            </c:numRef>
          </c:cat>
          <c:val>
            <c:numRef>
              <c:f>JAMUPerformance!$L$17:$L$205</c:f>
              <c:numCache>
                <c:formatCode>#,##0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E890-3C4E-8C54-C3E098CC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JAMU66</a:t>
            </a:r>
            <a:r>
              <a:rPr lang="en-US" baseline="0"/>
              <a:t> DAILY TRANSACTIONS TABLE</a:t>
            </a:r>
          </a:p>
        </c:rich>
      </c:tx>
      <c:layout>
        <c:manualLayout>
          <c:xMode val="edge"/>
          <c:yMode val="edge"/>
          <c:x val="0.34794701443569553"/>
          <c:y val="1.7985611510791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Semes1!$B$16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Semes1!$B$17:$B$197</c:f>
              <c:numCache>
                <c:formatCode>#,##0</c:formatCode>
                <c:ptCount val="181"/>
                <c:pt idx="0">
                  <c:v>2405</c:v>
                </c:pt>
                <c:pt idx="1">
                  <c:v>8699</c:v>
                </c:pt>
                <c:pt idx="2">
                  <c:v>12973</c:v>
                </c:pt>
                <c:pt idx="3">
                  <c:v>10178</c:v>
                </c:pt>
                <c:pt idx="4">
                  <c:v>8993</c:v>
                </c:pt>
                <c:pt idx="5">
                  <c:v>5042</c:v>
                </c:pt>
                <c:pt idx="6">
                  <c:v>2860</c:v>
                </c:pt>
                <c:pt idx="7">
                  <c:v>8465</c:v>
                </c:pt>
                <c:pt idx="8">
                  <c:v>8096</c:v>
                </c:pt>
                <c:pt idx="9">
                  <c:v>6924</c:v>
                </c:pt>
                <c:pt idx="10">
                  <c:v>11894</c:v>
                </c:pt>
                <c:pt idx="11">
                  <c:v>8924</c:v>
                </c:pt>
                <c:pt idx="12">
                  <c:v>5694</c:v>
                </c:pt>
                <c:pt idx="13">
                  <c:v>3203</c:v>
                </c:pt>
                <c:pt idx="14">
                  <c:v>13194</c:v>
                </c:pt>
                <c:pt idx="15">
                  <c:v>15783</c:v>
                </c:pt>
                <c:pt idx="16">
                  <c:v>8744</c:v>
                </c:pt>
                <c:pt idx="17">
                  <c:v>8995</c:v>
                </c:pt>
                <c:pt idx="18">
                  <c:v>10227</c:v>
                </c:pt>
                <c:pt idx="19">
                  <c:v>4456</c:v>
                </c:pt>
                <c:pt idx="20">
                  <c:v>2436</c:v>
                </c:pt>
                <c:pt idx="21">
                  <c:v>10099</c:v>
                </c:pt>
                <c:pt idx="22">
                  <c:v>10316</c:v>
                </c:pt>
                <c:pt idx="23">
                  <c:v>6248</c:v>
                </c:pt>
                <c:pt idx="24">
                  <c:v>10923</c:v>
                </c:pt>
                <c:pt idx="25">
                  <c:v>11489</c:v>
                </c:pt>
                <c:pt idx="26">
                  <c:v>6458</c:v>
                </c:pt>
                <c:pt idx="27">
                  <c:v>8765</c:v>
                </c:pt>
                <c:pt idx="28">
                  <c:v>15642</c:v>
                </c:pt>
                <c:pt idx="29">
                  <c:v>14669</c:v>
                </c:pt>
                <c:pt idx="30">
                  <c:v>9758</c:v>
                </c:pt>
                <c:pt idx="31">
                  <c:v>9511</c:v>
                </c:pt>
                <c:pt idx="32">
                  <c:v>7618</c:v>
                </c:pt>
                <c:pt idx="33">
                  <c:v>5915</c:v>
                </c:pt>
                <c:pt idx="34">
                  <c:v>3229</c:v>
                </c:pt>
                <c:pt idx="35">
                  <c:v>9146</c:v>
                </c:pt>
                <c:pt idx="36">
                  <c:v>8191</c:v>
                </c:pt>
                <c:pt idx="37">
                  <c:v>5724</c:v>
                </c:pt>
                <c:pt idx="38">
                  <c:v>6918</c:v>
                </c:pt>
                <c:pt idx="39">
                  <c:v>5708</c:v>
                </c:pt>
                <c:pt idx="40">
                  <c:v>3545</c:v>
                </c:pt>
                <c:pt idx="41">
                  <c:v>3112</c:v>
                </c:pt>
                <c:pt idx="42">
                  <c:v>5966</c:v>
                </c:pt>
                <c:pt idx="43">
                  <c:v>6536</c:v>
                </c:pt>
                <c:pt idx="44">
                  <c:v>4260</c:v>
                </c:pt>
                <c:pt idx="45">
                  <c:v>7235</c:v>
                </c:pt>
                <c:pt idx="46">
                  <c:v>6164</c:v>
                </c:pt>
                <c:pt idx="47">
                  <c:v>3849</c:v>
                </c:pt>
                <c:pt idx="48">
                  <c:v>2402</c:v>
                </c:pt>
                <c:pt idx="49">
                  <c:v>19120</c:v>
                </c:pt>
                <c:pt idx="50">
                  <c:v>14656</c:v>
                </c:pt>
                <c:pt idx="51">
                  <c:v>14533</c:v>
                </c:pt>
                <c:pt idx="52">
                  <c:v>5966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721</c:v>
                </c:pt>
                <c:pt idx="61">
                  <c:v>399</c:v>
                </c:pt>
                <c:pt idx="62">
                  <c:v>67</c:v>
                </c:pt>
                <c:pt idx="63">
                  <c:v>2997</c:v>
                </c:pt>
                <c:pt idx="64">
                  <c:v>6216</c:v>
                </c:pt>
                <c:pt idx="65">
                  <c:v>4720</c:v>
                </c:pt>
                <c:pt idx="66">
                  <c:v>9310</c:v>
                </c:pt>
                <c:pt idx="67">
                  <c:v>3919</c:v>
                </c:pt>
                <c:pt idx="68">
                  <c:v>3220</c:v>
                </c:pt>
                <c:pt idx="69">
                  <c:v>1884</c:v>
                </c:pt>
                <c:pt idx="70">
                  <c:v>4523</c:v>
                </c:pt>
                <c:pt idx="71">
                  <c:v>4421</c:v>
                </c:pt>
                <c:pt idx="72">
                  <c:v>5833</c:v>
                </c:pt>
                <c:pt idx="73">
                  <c:v>6771</c:v>
                </c:pt>
                <c:pt idx="74">
                  <c:v>5581</c:v>
                </c:pt>
                <c:pt idx="75">
                  <c:v>3493</c:v>
                </c:pt>
                <c:pt idx="76">
                  <c:v>1470</c:v>
                </c:pt>
                <c:pt idx="77">
                  <c:v>5630</c:v>
                </c:pt>
                <c:pt idx="78">
                  <c:v>3912</c:v>
                </c:pt>
                <c:pt idx="79">
                  <c:v>4180</c:v>
                </c:pt>
                <c:pt idx="80">
                  <c:v>4928</c:v>
                </c:pt>
                <c:pt idx="81">
                  <c:v>4190</c:v>
                </c:pt>
                <c:pt idx="82">
                  <c:v>2764</c:v>
                </c:pt>
                <c:pt idx="83">
                  <c:v>2268</c:v>
                </c:pt>
                <c:pt idx="84">
                  <c:v>5464</c:v>
                </c:pt>
                <c:pt idx="85">
                  <c:v>6327</c:v>
                </c:pt>
                <c:pt idx="86">
                  <c:v>9001</c:v>
                </c:pt>
                <c:pt idx="87">
                  <c:v>5329</c:v>
                </c:pt>
                <c:pt idx="88">
                  <c:v>1896</c:v>
                </c:pt>
                <c:pt idx="89">
                  <c:v>3247</c:v>
                </c:pt>
                <c:pt idx="90">
                  <c:v>1777</c:v>
                </c:pt>
                <c:pt idx="91">
                  <c:v>1975</c:v>
                </c:pt>
                <c:pt idx="92">
                  <c:v>5637</c:v>
                </c:pt>
                <c:pt idx="93">
                  <c:v>4196</c:v>
                </c:pt>
                <c:pt idx="94">
                  <c:v>8409</c:v>
                </c:pt>
                <c:pt idx="95">
                  <c:v>5729</c:v>
                </c:pt>
                <c:pt idx="96">
                  <c:v>3240</c:v>
                </c:pt>
                <c:pt idx="97">
                  <c:v>1788</c:v>
                </c:pt>
                <c:pt idx="98">
                  <c:v>2384</c:v>
                </c:pt>
                <c:pt idx="99">
                  <c:v>212</c:v>
                </c:pt>
                <c:pt idx="100">
                  <c:v>6193</c:v>
                </c:pt>
                <c:pt idx="101">
                  <c:v>6703</c:v>
                </c:pt>
                <c:pt idx="102">
                  <c:v>5984</c:v>
                </c:pt>
                <c:pt idx="103">
                  <c:v>3964</c:v>
                </c:pt>
                <c:pt idx="104">
                  <c:v>2010</c:v>
                </c:pt>
                <c:pt idx="105">
                  <c:v>11570</c:v>
                </c:pt>
                <c:pt idx="106">
                  <c:v>8395</c:v>
                </c:pt>
                <c:pt idx="107">
                  <c:v>7203</c:v>
                </c:pt>
                <c:pt idx="108">
                  <c:v>7822</c:v>
                </c:pt>
                <c:pt idx="109">
                  <c:v>7557</c:v>
                </c:pt>
                <c:pt idx="110">
                  <c:v>3836</c:v>
                </c:pt>
                <c:pt idx="111">
                  <c:v>2057</c:v>
                </c:pt>
                <c:pt idx="112">
                  <c:v>12325</c:v>
                </c:pt>
                <c:pt idx="113">
                  <c:v>8758</c:v>
                </c:pt>
                <c:pt idx="114">
                  <c:v>9782</c:v>
                </c:pt>
                <c:pt idx="115">
                  <c:v>12455</c:v>
                </c:pt>
                <c:pt idx="116">
                  <c:v>10328</c:v>
                </c:pt>
                <c:pt idx="117">
                  <c:v>4178</c:v>
                </c:pt>
                <c:pt idx="118">
                  <c:v>3586</c:v>
                </c:pt>
                <c:pt idx="119">
                  <c:v>18510</c:v>
                </c:pt>
                <c:pt idx="120">
                  <c:v>10169</c:v>
                </c:pt>
                <c:pt idx="121">
                  <c:v>8659</c:v>
                </c:pt>
                <c:pt idx="122">
                  <c:v>11243</c:v>
                </c:pt>
                <c:pt idx="123">
                  <c:v>15886</c:v>
                </c:pt>
                <c:pt idx="124">
                  <c:v>7032</c:v>
                </c:pt>
                <c:pt idx="125">
                  <c:v>1423</c:v>
                </c:pt>
                <c:pt idx="126">
                  <c:v>7242</c:v>
                </c:pt>
                <c:pt idx="127">
                  <c:v>6225</c:v>
                </c:pt>
                <c:pt idx="128">
                  <c:v>6667</c:v>
                </c:pt>
                <c:pt idx="129">
                  <c:v>8458</c:v>
                </c:pt>
                <c:pt idx="130">
                  <c:v>6235</c:v>
                </c:pt>
                <c:pt idx="131">
                  <c:v>3294</c:v>
                </c:pt>
                <c:pt idx="132">
                  <c:v>1442</c:v>
                </c:pt>
                <c:pt idx="133">
                  <c:v>6445</c:v>
                </c:pt>
                <c:pt idx="134">
                  <c:v>7754</c:v>
                </c:pt>
                <c:pt idx="135">
                  <c:v>5388</c:v>
                </c:pt>
                <c:pt idx="136">
                  <c:v>15975</c:v>
                </c:pt>
                <c:pt idx="137">
                  <c:v>6116</c:v>
                </c:pt>
                <c:pt idx="138">
                  <c:v>2839</c:v>
                </c:pt>
                <c:pt idx="139">
                  <c:v>1024</c:v>
                </c:pt>
                <c:pt idx="140">
                  <c:v>7786</c:v>
                </c:pt>
                <c:pt idx="141">
                  <c:v>7822</c:v>
                </c:pt>
                <c:pt idx="142">
                  <c:v>3721</c:v>
                </c:pt>
                <c:pt idx="143">
                  <c:v>16676</c:v>
                </c:pt>
                <c:pt idx="144">
                  <c:v>11318</c:v>
                </c:pt>
                <c:pt idx="145">
                  <c:v>6553</c:v>
                </c:pt>
                <c:pt idx="146">
                  <c:v>3408</c:v>
                </c:pt>
                <c:pt idx="147">
                  <c:v>21706</c:v>
                </c:pt>
                <c:pt idx="148">
                  <c:v>20014</c:v>
                </c:pt>
                <c:pt idx="149">
                  <c:v>21176</c:v>
                </c:pt>
                <c:pt idx="150">
                  <c:v>14949</c:v>
                </c:pt>
                <c:pt idx="151">
                  <c:v>13597</c:v>
                </c:pt>
                <c:pt idx="152">
                  <c:v>5113</c:v>
                </c:pt>
                <c:pt idx="153">
                  <c:v>1291</c:v>
                </c:pt>
                <c:pt idx="154">
                  <c:v>18034</c:v>
                </c:pt>
                <c:pt idx="155">
                  <c:v>20984</c:v>
                </c:pt>
                <c:pt idx="156">
                  <c:v>14525</c:v>
                </c:pt>
                <c:pt idx="157">
                  <c:v>17593</c:v>
                </c:pt>
                <c:pt idx="158">
                  <c:v>15160</c:v>
                </c:pt>
                <c:pt idx="159">
                  <c:v>10041</c:v>
                </c:pt>
                <c:pt idx="160">
                  <c:v>5012</c:v>
                </c:pt>
                <c:pt idx="161" formatCode="0">
                  <c:v>15508</c:v>
                </c:pt>
                <c:pt idx="162" formatCode="0">
                  <c:v>17335</c:v>
                </c:pt>
                <c:pt idx="163" formatCode="0">
                  <c:v>12074</c:v>
                </c:pt>
                <c:pt idx="164" formatCode="0">
                  <c:v>10940</c:v>
                </c:pt>
                <c:pt idx="165" formatCode="0">
                  <c:v>10286</c:v>
                </c:pt>
                <c:pt idx="166" formatCode="0">
                  <c:v>3372</c:v>
                </c:pt>
                <c:pt idx="167" formatCode="0">
                  <c:v>1045</c:v>
                </c:pt>
                <c:pt idx="168" formatCode="General">
                  <c:v>23017</c:v>
                </c:pt>
                <c:pt idx="169" formatCode="General">
                  <c:v>14584</c:v>
                </c:pt>
                <c:pt idx="170" formatCode="General">
                  <c:v>13185</c:v>
                </c:pt>
                <c:pt idx="171" formatCode="General">
                  <c:v>11498</c:v>
                </c:pt>
                <c:pt idx="172" formatCode="General">
                  <c:v>8865</c:v>
                </c:pt>
                <c:pt idx="173" formatCode="General">
                  <c:v>6387</c:v>
                </c:pt>
                <c:pt idx="174" formatCode="General">
                  <c:v>1641</c:v>
                </c:pt>
                <c:pt idx="175" formatCode="General">
                  <c:v>15005</c:v>
                </c:pt>
                <c:pt idx="176">
                  <c:v>15724</c:v>
                </c:pt>
                <c:pt idx="177">
                  <c:v>12220</c:v>
                </c:pt>
                <c:pt idx="178">
                  <c:v>54093</c:v>
                </c:pt>
                <c:pt idx="179">
                  <c:v>8895</c:v>
                </c:pt>
                <c:pt idx="180">
                  <c:v>6794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A-244E-805E-A0D6845175F7}"/>
            </c:ext>
          </c:extLst>
        </c:ser>
        <c:ser>
          <c:idx val="1"/>
          <c:order val="1"/>
          <c:tx>
            <c:strRef>
              <c:f>Semes1!$C$16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Semes1!$C$17:$C$197</c:f>
              <c:numCache>
                <c:formatCode>#,##0</c:formatCode>
                <c:ptCount val="181"/>
                <c:pt idx="0">
                  <c:v>2372</c:v>
                </c:pt>
                <c:pt idx="1">
                  <c:v>8450</c:v>
                </c:pt>
                <c:pt idx="2">
                  <c:v>12490</c:v>
                </c:pt>
                <c:pt idx="3">
                  <c:v>9823</c:v>
                </c:pt>
                <c:pt idx="4">
                  <c:v>8629</c:v>
                </c:pt>
                <c:pt idx="5">
                  <c:v>4875</c:v>
                </c:pt>
                <c:pt idx="6">
                  <c:v>2764</c:v>
                </c:pt>
                <c:pt idx="7">
                  <c:v>7916</c:v>
                </c:pt>
                <c:pt idx="8">
                  <c:v>7637</c:v>
                </c:pt>
                <c:pt idx="9">
                  <c:v>6483</c:v>
                </c:pt>
                <c:pt idx="10">
                  <c:v>9928</c:v>
                </c:pt>
                <c:pt idx="11">
                  <c:v>8267</c:v>
                </c:pt>
                <c:pt idx="12">
                  <c:v>5459</c:v>
                </c:pt>
                <c:pt idx="13">
                  <c:v>3086</c:v>
                </c:pt>
                <c:pt idx="14">
                  <c:v>12710</c:v>
                </c:pt>
                <c:pt idx="15">
                  <c:v>15160</c:v>
                </c:pt>
                <c:pt idx="16">
                  <c:v>8388</c:v>
                </c:pt>
                <c:pt idx="17">
                  <c:v>8306</c:v>
                </c:pt>
                <c:pt idx="18">
                  <c:v>9837</c:v>
                </c:pt>
                <c:pt idx="19">
                  <c:v>4364</c:v>
                </c:pt>
                <c:pt idx="20">
                  <c:v>2405</c:v>
                </c:pt>
                <c:pt idx="21">
                  <c:v>9738</c:v>
                </c:pt>
                <c:pt idx="22">
                  <c:v>9959</c:v>
                </c:pt>
                <c:pt idx="23">
                  <c:v>6030</c:v>
                </c:pt>
                <c:pt idx="24">
                  <c:v>10699</c:v>
                </c:pt>
                <c:pt idx="25">
                  <c:v>11214</c:v>
                </c:pt>
                <c:pt idx="26">
                  <c:v>6334</c:v>
                </c:pt>
                <c:pt idx="27">
                  <c:v>8732</c:v>
                </c:pt>
                <c:pt idx="28">
                  <c:v>15137</c:v>
                </c:pt>
                <c:pt idx="29">
                  <c:v>14253</c:v>
                </c:pt>
                <c:pt idx="30">
                  <c:v>9329</c:v>
                </c:pt>
                <c:pt idx="31">
                  <c:v>9160</c:v>
                </c:pt>
                <c:pt idx="32">
                  <c:v>7334</c:v>
                </c:pt>
                <c:pt idx="33">
                  <c:v>5695</c:v>
                </c:pt>
                <c:pt idx="34">
                  <c:v>3141</c:v>
                </c:pt>
                <c:pt idx="35">
                  <c:v>8864</c:v>
                </c:pt>
                <c:pt idx="36">
                  <c:v>7942</c:v>
                </c:pt>
                <c:pt idx="37">
                  <c:v>5514</c:v>
                </c:pt>
                <c:pt idx="38">
                  <c:v>6549</c:v>
                </c:pt>
                <c:pt idx="39">
                  <c:v>5500</c:v>
                </c:pt>
                <c:pt idx="40">
                  <c:v>3463</c:v>
                </c:pt>
                <c:pt idx="41">
                  <c:v>2667</c:v>
                </c:pt>
                <c:pt idx="42">
                  <c:v>4922</c:v>
                </c:pt>
                <c:pt idx="43">
                  <c:v>6111</c:v>
                </c:pt>
                <c:pt idx="44">
                  <c:v>4134</c:v>
                </c:pt>
                <c:pt idx="45">
                  <c:v>7005</c:v>
                </c:pt>
                <c:pt idx="46">
                  <c:v>5960</c:v>
                </c:pt>
                <c:pt idx="47">
                  <c:v>3791</c:v>
                </c:pt>
                <c:pt idx="48">
                  <c:v>2369</c:v>
                </c:pt>
                <c:pt idx="49">
                  <c:v>17777</c:v>
                </c:pt>
                <c:pt idx="50">
                  <c:v>13459</c:v>
                </c:pt>
                <c:pt idx="51">
                  <c:v>12370</c:v>
                </c:pt>
                <c:pt idx="52">
                  <c:v>5724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692</c:v>
                </c:pt>
                <c:pt idx="61">
                  <c:v>380</c:v>
                </c:pt>
                <c:pt idx="62">
                  <c:v>60</c:v>
                </c:pt>
                <c:pt idx="63">
                  <c:v>2892</c:v>
                </c:pt>
                <c:pt idx="64">
                  <c:v>6112</c:v>
                </c:pt>
                <c:pt idx="65">
                  <c:v>4586</c:v>
                </c:pt>
                <c:pt idx="66">
                  <c:v>9182</c:v>
                </c:pt>
                <c:pt idx="67">
                  <c:v>3828</c:v>
                </c:pt>
                <c:pt idx="68">
                  <c:v>3170</c:v>
                </c:pt>
                <c:pt idx="69">
                  <c:v>1878</c:v>
                </c:pt>
                <c:pt idx="70">
                  <c:v>4402</c:v>
                </c:pt>
                <c:pt idx="71">
                  <c:v>4323</c:v>
                </c:pt>
                <c:pt idx="72">
                  <c:v>5736</c:v>
                </c:pt>
                <c:pt idx="73">
                  <c:v>6531</c:v>
                </c:pt>
                <c:pt idx="74">
                  <c:v>5368</c:v>
                </c:pt>
                <c:pt idx="75">
                  <c:v>3366</c:v>
                </c:pt>
                <c:pt idx="76">
                  <c:v>1470</c:v>
                </c:pt>
                <c:pt idx="77">
                  <c:v>5540</c:v>
                </c:pt>
                <c:pt idx="78">
                  <c:v>3813</c:v>
                </c:pt>
                <c:pt idx="79">
                  <c:v>4044</c:v>
                </c:pt>
                <c:pt idx="80">
                  <c:v>4843</c:v>
                </c:pt>
                <c:pt idx="81">
                  <c:v>4110</c:v>
                </c:pt>
                <c:pt idx="82">
                  <c:v>2668</c:v>
                </c:pt>
                <c:pt idx="83">
                  <c:v>2174</c:v>
                </c:pt>
                <c:pt idx="84">
                  <c:v>5342</c:v>
                </c:pt>
                <c:pt idx="85">
                  <c:v>6224</c:v>
                </c:pt>
                <c:pt idx="86">
                  <c:v>8843</c:v>
                </c:pt>
                <c:pt idx="87">
                  <c:v>5224</c:v>
                </c:pt>
                <c:pt idx="88">
                  <c:v>1882</c:v>
                </c:pt>
                <c:pt idx="89">
                  <c:v>3201</c:v>
                </c:pt>
                <c:pt idx="90">
                  <c:v>1767</c:v>
                </c:pt>
                <c:pt idx="91">
                  <c:v>1963</c:v>
                </c:pt>
                <c:pt idx="92">
                  <c:v>5537</c:v>
                </c:pt>
                <c:pt idx="93">
                  <c:v>4117</c:v>
                </c:pt>
                <c:pt idx="94">
                  <c:v>8280</c:v>
                </c:pt>
                <c:pt idx="95">
                  <c:v>5592</c:v>
                </c:pt>
                <c:pt idx="96">
                  <c:v>3212</c:v>
                </c:pt>
                <c:pt idx="97">
                  <c:v>1783</c:v>
                </c:pt>
                <c:pt idx="98">
                  <c:v>2316</c:v>
                </c:pt>
                <c:pt idx="99">
                  <c:v>127</c:v>
                </c:pt>
                <c:pt idx="100">
                  <c:v>5899</c:v>
                </c:pt>
                <c:pt idx="101">
                  <c:v>6376</c:v>
                </c:pt>
                <c:pt idx="102">
                  <c:v>5649</c:v>
                </c:pt>
                <c:pt idx="103">
                  <c:v>3812</c:v>
                </c:pt>
                <c:pt idx="104">
                  <c:v>1947</c:v>
                </c:pt>
                <c:pt idx="105">
                  <c:v>11248</c:v>
                </c:pt>
                <c:pt idx="106">
                  <c:v>8097</c:v>
                </c:pt>
                <c:pt idx="107">
                  <c:v>6905</c:v>
                </c:pt>
                <c:pt idx="108">
                  <c:v>7458</c:v>
                </c:pt>
                <c:pt idx="109">
                  <c:v>7243</c:v>
                </c:pt>
                <c:pt idx="110">
                  <c:v>3682</c:v>
                </c:pt>
                <c:pt idx="111">
                  <c:v>1990</c:v>
                </c:pt>
                <c:pt idx="112">
                  <c:v>11813</c:v>
                </c:pt>
                <c:pt idx="113">
                  <c:v>8400</c:v>
                </c:pt>
                <c:pt idx="114">
                  <c:v>9479</c:v>
                </c:pt>
                <c:pt idx="115">
                  <c:v>11868</c:v>
                </c:pt>
                <c:pt idx="116">
                  <c:v>9788</c:v>
                </c:pt>
                <c:pt idx="117">
                  <c:v>4011</c:v>
                </c:pt>
                <c:pt idx="118">
                  <c:v>3538</c:v>
                </c:pt>
                <c:pt idx="119">
                  <c:v>17925</c:v>
                </c:pt>
                <c:pt idx="120">
                  <c:v>9664</c:v>
                </c:pt>
                <c:pt idx="121">
                  <c:v>8224</c:v>
                </c:pt>
                <c:pt idx="122">
                  <c:v>10835</c:v>
                </c:pt>
                <c:pt idx="123">
                  <c:v>15520</c:v>
                </c:pt>
                <c:pt idx="124">
                  <c:v>6873</c:v>
                </c:pt>
                <c:pt idx="125">
                  <c:v>1377</c:v>
                </c:pt>
                <c:pt idx="126">
                  <c:v>6786</c:v>
                </c:pt>
                <c:pt idx="127">
                  <c:v>5894</c:v>
                </c:pt>
                <c:pt idx="128">
                  <c:v>6305</c:v>
                </c:pt>
                <c:pt idx="129">
                  <c:v>8082</c:v>
                </c:pt>
                <c:pt idx="130">
                  <c:v>5861</c:v>
                </c:pt>
                <c:pt idx="131">
                  <c:v>3118</c:v>
                </c:pt>
                <c:pt idx="132">
                  <c:v>1393</c:v>
                </c:pt>
                <c:pt idx="133">
                  <c:v>6002</c:v>
                </c:pt>
                <c:pt idx="134">
                  <c:v>7485</c:v>
                </c:pt>
                <c:pt idx="135">
                  <c:v>5092</c:v>
                </c:pt>
                <c:pt idx="136">
                  <c:v>15543</c:v>
                </c:pt>
                <c:pt idx="137">
                  <c:v>5742</c:v>
                </c:pt>
                <c:pt idx="138">
                  <c:v>2702</c:v>
                </c:pt>
                <c:pt idx="139">
                  <c:v>949</c:v>
                </c:pt>
                <c:pt idx="140">
                  <c:v>6388</c:v>
                </c:pt>
                <c:pt idx="141">
                  <c:v>6590</c:v>
                </c:pt>
                <c:pt idx="142">
                  <c:v>3599</c:v>
                </c:pt>
                <c:pt idx="143">
                  <c:v>16216</c:v>
                </c:pt>
                <c:pt idx="144">
                  <c:v>9638</c:v>
                </c:pt>
                <c:pt idx="145">
                  <c:v>4737</c:v>
                </c:pt>
                <c:pt idx="146">
                  <c:v>1943</c:v>
                </c:pt>
                <c:pt idx="147">
                  <c:v>17287</c:v>
                </c:pt>
                <c:pt idx="148">
                  <c:v>15529</c:v>
                </c:pt>
                <c:pt idx="149">
                  <c:v>14793</c:v>
                </c:pt>
                <c:pt idx="150">
                  <c:v>10340</c:v>
                </c:pt>
                <c:pt idx="151">
                  <c:v>11171</c:v>
                </c:pt>
                <c:pt idx="152">
                  <c:v>3984</c:v>
                </c:pt>
                <c:pt idx="153">
                  <c:v>828</c:v>
                </c:pt>
                <c:pt idx="154">
                  <c:v>14385</c:v>
                </c:pt>
                <c:pt idx="155">
                  <c:v>16071</c:v>
                </c:pt>
                <c:pt idx="156">
                  <c:v>11100</c:v>
                </c:pt>
                <c:pt idx="157">
                  <c:v>13465</c:v>
                </c:pt>
                <c:pt idx="158">
                  <c:v>11204</c:v>
                </c:pt>
                <c:pt idx="159">
                  <c:v>7068</c:v>
                </c:pt>
                <c:pt idx="160">
                  <c:v>2201</c:v>
                </c:pt>
                <c:pt idx="161">
                  <c:v>10338</c:v>
                </c:pt>
                <c:pt idx="162">
                  <c:v>12701</c:v>
                </c:pt>
                <c:pt idx="163" formatCode="General">
                  <c:v>7858</c:v>
                </c:pt>
                <c:pt idx="164" formatCode="General">
                  <c:v>6487</c:v>
                </c:pt>
                <c:pt idx="165" formatCode="General">
                  <c:v>7141</c:v>
                </c:pt>
                <c:pt idx="166" formatCode="General">
                  <c:v>2734</c:v>
                </c:pt>
                <c:pt idx="167" formatCode="General">
                  <c:v>761</c:v>
                </c:pt>
                <c:pt idx="168" formatCode="General">
                  <c:v>21067</c:v>
                </c:pt>
                <c:pt idx="169" formatCode="General">
                  <c:v>13500</c:v>
                </c:pt>
                <c:pt idx="170" formatCode="General">
                  <c:v>11888</c:v>
                </c:pt>
                <c:pt idx="171" formatCode="General">
                  <c:v>10310</c:v>
                </c:pt>
                <c:pt idx="172" formatCode="General">
                  <c:v>7274</c:v>
                </c:pt>
                <c:pt idx="173" formatCode="General">
                  <c:v>5581</c:v>
                </c:pt>
                <c:pt idx="174" formatCode="General">
                  <c:v>1412</c:v>
                </c:pt>
                <c:pt idx="175">
                  <c:v>13357</c:v>
                </c:pt>
                <c:pt idx="176">
                  <c:v>14193</c:v>
                </c:pt>
                <c:pt idx="177">
                  <c:v>10531</c:v>
                </c:pt>
                <c:pt idx="178">
                  <c:v>51979</c:v>
                </c:pt>
                <c:pt idx="179">
                  <c:v>7562</c:v>
                </c:pt>
                <c:pt idx="180">
                  <c:v>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A-244E-805E-A0D6845175F7}"/>
            </c:ext>
          </c:extLst>
        </c:ser>
        <c:ser>
          <c:idx val="2"/>
          <c:order val="2"/>
          <c:tx>
            <c:strRef>
              <c:f>Semes1!$E$16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Semes1!$E$17:$E$197</c:f>
              <c:numCache>
                <c:formatCode>#,##0</c:formatCode>
                <c:ptCount val="181"/>
                <c:pt idx="0">
                  <c:v>15</c:v>
                </c:pt>
                <c:pt idx="1">
                  <c:v>223</c:v>
                </c:pt>
                <c:pt idx="2">
                  <c:v>467</c:v>
                </c:pt>
                <c:pt idx="3">
                  <c:v>323</c:v>
                </c:pt>
                <c:pt idx="4">
                  <c:v>346</c:v>
                </c:pt>
                <c:pt idx="5">
                  <c:v>149</c:v>
                </c:pt>
                <c:pt idx="6">
                  <c:v>48</c:v>
                </c:pt>
                <c:pt idx="7">
                  <c:v>277</c:v>
                </c:pt>
                <c:pt idx="8">
                  <c:v>397</c:v>
                </c:pt>
                <c:pt idx="9">
                  <c:v>366</c:v>
                </c:pt>
                <c:pt idx="10">
                  <c:v>1917</c:v>
                </c:pt>
                <c:pt idx="11">
                  <c:v>643</c:v>
                </c:pt>
                <c:pt idx="12">
                  <c:v>220</c:v>
                </c:pt>
                <c:pt idx="13">
                  <c:v>102</c:v>
                </c:pt>
                <c:pt idx="14">
                  <c:v>466</c:v>
                </c:pt>
                <c:pt idx="15">
                  <c:v>567</c:v>
                </c:pt>
                <c:pt idx="16">
                  <c:v>343</c:v>
                </c:pt>
                <c:pt idx="17">
                  <c:v>538</c:v>
                </c:pt>
                <c:pt idx="18">
                  <c:v>376</c:v>
                </c:pt>
                <c:pt idx="19">
                  <c:v>73</c:v>
                </c:pt>
                <c:pt idx="20">
                  <c:v>16</c:v>
                </c:pt>
                <c:pt idx="21">
                  <c:v>307</c:v>
                </c:pt>
                <c:pt idx="22">
                  <c:v>261</c:v>
                </c:pt>
                <c:pt idx="23">
                  <c:v>217</c:v>
                </c:pt>
                <c:pt idx="24">
                  <c:v>198</c:v>
                </c:pt>
                <c:pt idx="25">
                  <c:v>259</c:v>
                </c:pt>
                <c:pt idx="26">
                  <c:v>110</c:v>
                </c:pt>
                <c:pt idx="27">
                  <c:v>21</c:v>
                </c:pt>
                <c:pt idx="28">
                  <c:v>481</c:v>
                </c:pt>
                <c:pt idx="29">
                  <c:v>373</c:v>
                </c:pt>
                <c:pt idx="30">
                  <c:v>389</c:v>
                </c:pt>
                <c:pt idx="31">
                  <c:v>345</c:v>
                </c:pt>
                <c:pt idx="32">
                  <c:v>276</c:v>
                </c:pt>
                <c:pt idx="33">
                  <c:v>218</c:v>
                </c:pt>
                <c:pt idx="34">
                  <c:v>79</c:v>
                </c:pt>
                <c:pt idx="35">
                  <c:v>278</c:v>
                </c:pt>
                <c:pt idx="36">
                  <c:v>241</c:v>
                </c:pt>
                <c:pt idx="37">
                  <c:v>206</c:v>
                </c:pt>
                <c:pt idx="38">
                  <c:v>366</c:v>
                </c:pt>
                <c:pt idx="39">
                  <c:v>201</c:v>
                </c:pt>
                <c:pt idx="40">
                  <c:v>82</c:v>
                </c:pt>
                <c:pt idx="41">
                  <c:v>442</c:v>
                </c:pt>
                <c:pt idx="42">
                  <c:v>1037</c:v>
                </c:pt>
                <c:pt idx="43">
                  <c:v>422</c:v>
                </c:pt>
                <c:pt idx="44">
                  <c:v>125</c:v>
                </c:pt>
                <c:pt idx="45">
                  <c:v>227</c:v>
                </c:pt>
                <c:pt idx="46">
                  <c:v>204</c:v>
                </c:pt>
                <c:pt idx="47">
                  <c:v>56</c:v>
                </c:pt>
                <c:pt idx="48">
                  <c:v>33</c:v>
                </c:pt>
                <c:pt idx="49">
                  <c:v>1275</c:v>
                </c:pt>
                <c:pt idx="50">
                  <c:v>1147</c:v>
                </c:pt>
                <c:pt idx="51">
                  <c:v>810</c:v>
                </c:pt>
                <c:pt idx="52">
                  <c:v>234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29</c:v>
                </c:pt>
                <c:pt idx="61">
                  <c:v>19</c:v>
                </c:pt>
                <c:pt idx="62">
                  <c:v>7</c:v>
                </c:pt>
                <c:pt idx="63">
                  <c:v>103</c:v>
                </c:pt>
                <c:pt idx="64">
                  <c:v>104</c:v>
                </c:pt>
                <c:pt idx="65">
                  <c:v>134</c:v>
                </c:pt>
                <c:pt idx="66">
                  <c:v>126</c:v>
                </c:pt>
                <c:pt idx="67">
                  <c:v>89</c:v>
                </c:pt>
                <c:pt idx="68">
                  <c:v>50</c:v>
                </c:pt>
                <c:pt idx="69">
                  <c:v>4</c:v>
                </c:pt>
                <c:pt idx="70">
                  <c:v>117</c:v>
                </c:pt>
                <c:pt idx="71">
                  <c:v>93</c:v>
                </c:pt>
                <c:pt idx="72">
                  <c:v>90</c:v>
                </c:pt>
                <c:pt idx="73">
                  <c:v>238</c:v>
                </c:pt>
                <c:pt idx="74">
                  <c:v>213</c:v>
                </c:pt>
                <c:pt idx="75">
                  <c:v>125</c:v>
                </c:pt>
                <c:pt idx="76">
                  <c:v>0</c:v>
                </c:pt>
                <c:pt idx="77">
                  <c:v>88</c:v>
                </c:pt>
                <c:pt idx="78">
                  <c:v>99</c:v>
                </c:pt>
                <c:pt idx="79">
                  <c:v>135</c:v>
                </c:pt>
                <c:pt idx="80">
                  <c:v>85</c:v>
                </c:pt>
                <c:pt idx="81">
                  <c:v>80</c:v>
                </c:pt>
                <c:pt idx="82">
                  <c:v>96</c:v>
                </c:pt>
                <c:pt idx="83">
                  <c:v>94</c:v>
                </c:pt>
                <c:pt idx="84">
                  <c:v>119</c:v>
                </c:pt>
                <c:pt idx="85">
                  <c:v>102</c:v>
                </c:pt>
                <c:pt idx="86">
                  <c:v>156</c:v>
                </c:pt>
                <c:pt idx="87">
                  <c:v>105</c:v>
                </c:pt>
                <c:pt idx="88">
                  <c:v>13</c:v>
                </c:pt>
                <c:pt idx="89">
                  <c:v>45</c:v>
                </c:pt>
                <c:pt idx="90">
                  <c:v>10</c:v>
                </c:pt>
                <c:pt idx="91">
                  <c:v>12</c:v>
                </c:pt>
                <c:pt idx="92">
                  <c:v>100</c:v>
                </c:pt>
                <c:pt idx="93">
                  <c:v>78</c:v>
                </c:pt>
                <c:pt idx="94">
                  <c:v>125</c:v>
                </c:pt>
                <c:pt idx="95">
                  <c:v>134</c:v>
                </c:pt>
                <c:pt idx="96">
                  <c:v>26</c:v>
                </c:pt>
                <c:pt idx="97">
                  <c:v>5</c:v>
                </c:pt>
                <c:pt idx="98">
                  <c:v>68</c:v>
                </c:pt>
                <c:pt idx="99">
                  <c:v>35</c:v>
                </c:pt>
                <c:pt idx="100">
                  <c:v>282</c:v>
                </c:pt>
                <c:pt idx="101">
                  <c:v>327</c:v>
                </c:pt>
                <c:pt idx="102">
                  <c:v>331</c:v>
                </c:pt>
                <c:pt idx="103">
                  <c:v>152</c:v>
                </c:pt>
                <c:pt idx="104">
                  <c:v>63</c:v>
                </c:pt>
                <c:pt idx="105">
                  <c:v>317</c:v>
                </c:pt>
                <c:pt idx="106">
                  <c:v>297</c:v>
                </c:pt>
                <c:pt idx="107">
                  <c:v>294</c:v>
                </c:pt>
                <c:pt idx="108">
                  <c:v>360</c:v>
                </c:pt>
                <c:pt idx="109">
                  <c:v>312</c:v>
                </c:pt>
                <c:pt idx="110">
                  <c:v>151</c:v>
                </c:pt>
                <c:pt idx="111">
                  <c:v>67</c:v>
                </c:pt>
                <c:pt idx="112">
                  <c:v>510</c:v>
                </c:pt>
                <c:pt idx="113">
                  <c:v>352</c:v>
                </c:pt>
                <c:pt idx="114">
                  <c:v>302</c:v>
                </c:pt>
                <c:pt idx="115">
                  <c:v>582</c:v>
                </c:pt>
                <c:pt idx="116">
                  <c:v>531</c:v>
                </c:pt>
                <c:pt idx="117">
                  <c:v>165</c:v>
                </c:pt>
                <c:pt idx="118">
                  <c:v>48</c:v>
                </c:pt>
                <c:pt idx="119">
                  <c:v>571</c:v>
                </c:pt>
                <c:pt idx="120">
                  <c:v>489</c:v>
                </c:pt>
                <c:pt idx="121">
                  <c:v>405</c:v>
                </c:pt>
                <c:pt idx="122">
                  <c:v>389</c:v>
                </c:pt>
                <c:pt idx="123">
                  <c:v>341</c:v>
                </c:pt>
                <c:pt idx="124">
                  <c:v>130</c:v>
                </c:pt>
                <c:pt idx="125">
                  <c:v>17</c:v>
                </c:pt>
                <c:pt idx="126">
                  <c:v>433</c:v>
                </c:pt>
                <c:pt idx="127">
                  <c:v>307</c:v>
                </c:pt>
                <c:pt idx="128">
                  <c:v>333</c:v>
                </c:pt>
                <c:pt idx="129">
                  <c:v>353</c:v>
                </c:pt>
                <c:pt idx="130">
                  <c:v>344</c:v>
                </c:pt>
                <c:pt idx="131">
                  <c:v>147</c:v>
                </c:pt>
                <c:pt idx="132">
                  <c:v>21</c:v>
                </c:pt>
                <c:pt idx="133">
                  <c:v>412</c:v>
                </c:pt>
                <c:pt idx="134">
                  <c:v>247</c:v>
                </c:pt>
                <c:pt idx="135">
                  <c:v>260</c:v>
                </c:pt>
                <c:pt idx="136">
                  <c:v>405</c:v>
                </c:pt>
                <c:pt idx="137">
                  <c:v>333</c:v>
                </c:pt>
                <c:pt idx="138">
                  <c:v>105</c:v>
                </c:pt>
                <c:pt idx="139">
                  <c:v>33</c:v>
                </c:pt>
                <c:pt idx="140">
                  <c:v>308</c:v>
                </c:pt>
                <c:pt idx="141">
                  <c:v>320</c:v>
                </c:pt>
                <c:pt idx="142">
                  <c:v>91</c:v>
                </c:pt>
                <c:pt idx="143">
                  <c:v>459</c:v>
                </c:pt>
                <c:pt idx="144">
                  <c:v>1398</c:v>
                </c:pt>
                <c:pt idx="145">
                  <c:v>740</c:v>
                </c:pt>
                <c:pt idx="146">
                  <c:v>116</c:v>
                </c:pt>
                <c:pt idx="147">
                  <c:v>3075</c:v>
                </c:pt>
                <c:pt idx="148">
                  <c:v>2804</c:v>
                </c:pt>
                <c:pt idx="149">
                  <c:v>3495</c:v>
                </c:pt>
                <c:pt idx="150">
                  <c:v>3263</c:v>
                </c:pt>
                <c:pt idx="151">
                  <c:v>1926</c:v>
                </c:pt>
                <c:pt idx="152">
                  <c:v>716</c:v>
                </c:pt>
                <c:pt idx="153">
                  <c:v>81</c:v>
                </c:pt>
                <c:pt idx="154">
                  <c:v>2063</c:v>
                </c:pt>
                <c:pt idx="155">
                  <c:v>2473</c:v>
                </c:pt>
                <c:pt idx="156">
                  <c:v>1581</c:v>
                </c:pt>
                <c:pt idx="157">
                  <c:v>1748</c:v>
                </c:pt>
                <c:pt idx="158">
                  <c:v>1405</c:v>
                </c:pt>
                <c:pt idx="159">
                  <c:v>638</c:v>
                </c:pt>
                <c:pt idx="160">
                  <c:v>87</c:v>
                </c:pt>
                <c:pt idx="161">
                  <c:v>1349</c:v>
                </c:pt>
                <c:pt idx="162">
                  <c:v>1586</c:v>
                </c:pt>
                <c:pt idx="163" formatCode="General">
                  <c:v>911</c:v>
                </c:pt>
                <c:pt idx="164" formatCode="General">
                  <c:v>935</c:v>
                </c:pt>
                <c:pt idx="165" formatCode="General">
                  <c:v>941</c:v>
                </c:pt>
                <c:pt idx="166" formatCode="General">
                  <c:v>450</c:v>
                </c:pt>
                <c:pt idx="167" formatCode="General">
                  <c:v>98</c:v>
                </c:pt>
                <c:pt idx="168" formatCode="General">
                  <c:v>1744</c:v>
                </c:pt>
                <c:pt idx="169" formatCode="General">
                  <c:v>839</c:v>
                </c:pt>
                <c:pt idx="170" formatCode="General">
                  <c:v>1070</c:v>
                </c:pt>
                <c:pt idx="171" formatCode="General">
                  <c:v>961</c:v>
                </c:pt>
                <c:pt idx="172" formatCode="General">
                  <c:v>940</c:v>
                </c:pt>
                <c:pt idx="173" formatCode="General">
                  <c:v>611</c:v>
                </c:pt>
                <c:pt idx="174" formatCode="General">
                  <c:v>67</c:v>
                </c:pt>
                <c:pt idx="175">
                  <c:v>1301</c:v>
                </c:pt>
                <c:pt idx="176">
                  <c:v>1325</c:v>
                </c:pt>
                <c:pt idx="177">
                  <c:v>1044</c:v>
                </c:pt>
                <c:pt idx="178">
                  <c:v>1919</c:v>
                </c:pt>
                <c:pt idx="179">
                  <c:v>1085</c:v>
                </c:pt>
                <c:pt idx="180">
                  <c:v>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A-244E-805E-A0D6845175F7}"/>
            </c:ext>
          </c:extLst>
        </c:ser>
        <c:ser>
          <c:idx val="3"/>
          <c:order val="3"/>
          <c:tx>
            <c:strRef>
              <c:f>Semes1!$G$16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Semes1!$G$17:$G$197</c:f>
              <c:numCache>
                <c:formatCode>#,##0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6A-244E-805E-A0D6845175F7}"/>
            </c:ext>
          </c:extLst>
        </c:ser>
        <c:ser>
          <c:idx val="4"/>
          <c:order val="4"/>
          <c:tx>
            <c:strRef>
              <c:f>Semes1!$I$16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Semes1!$I$17:$I$197</c:f>
              <c:numCache>
                <c:formatCode>#,##0</c:formatCode>
                <c:ptCount val="181"/>
                <c:pt idx="0">
                  <c:v>18</c:v>
                </c:pt>
                <c:pt idx="1">
                  <c:v>26</c:v>
                </c:pt>
                <c:pt idx="2">
                  <c:v>16</c:v>
                </c:pt>
                <c:pt idx="3">
                  <c:v>32</c:v>
                </c:pt>
                <c:pt idx="4">
                  <c:v>18</c:v>
                </c:pt>
                <c:pt idx="5">
                  <c:v>18</c:v>
                </c:pt>
                <c:pt idx="6">
                  <c:v>48</c:v>
                </c:pt>
                <c:pt idx="7">
                  <c:v>272</c:v>
                </c:pt>
                <c:pt idx="8">
                  <c:v>62</c:v>
                </c:pt>
                <c:pt idx="9">
                  <c:v>74</c:v>
                </c:pt>
                <c:pt idx="10">
                  <c:v>49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18</c:v>
                </c:pt>
                <c:pt idx="15">
                  <c:v>56</c:v>
                </c:pt>
                <c:pt idx="16">
                  <c:v>13</c:v>
                </c:pt>
                <c:pt idx="17">
                  <c:v>151</c:v>
                </c:pt>
                <c:pt idx="18">
                  <c:v>14</c:v>
                </c:pt>
                <c:pt idx="19">
                  <c:v>19</c:v>
                </c:pt>
                <c:pt idx="20">
                  <c:v>15</c:v>
                </c:pt>
                <c:pt idx="21">
                  <c:v>54</c:v>
                </c:pt>
                <c:pt idx="22">
                  <c:v>96</c:v>
                </c:pt>
                <c:pt idx="23">
                  <c:v>1</c:v>
                </c:pt>
                <c:pt idx="24">
                  <c:v>26</c:v>
                </c:pt>
                <c:pt idx="25">
                  <c:v>16</c:v>
                </c:pt>
                <c:pt idx="26">
                  <c:v>14</c:v>
                </c:pt>
                <c:pt idx="27">
                  <c:v>12</c:v>
                </c:pt>
                <c:pt idx="28">
                  <c:v>24</c:v>
                </c:pt>
                <c:pt idx="29">
                  <c:v>43</c:v>
                </c:pt>
                <c:pt idx="30">
                  <c:v>40</c:v>
                </c:pt>
                <c:pt idx="31">
                  <c:v>6</c:v>
                </c:pt>
                <c:pt idx="32">
                  <c:v>8</c:v>
                </c:pt>
                <c:pt idx="33">
                  <c:v>2</c:v>
                </c:pt>
                <c:pt idx="34">
                  <c:v>9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3</c:v>
                </c:pt>
                <c:pt idx="39">
                  <c:v>7</c:v>
                </c:pt>
                <c:pt idx="40">
                  <c:v>0</c:v>
                </c:pt>
                <c:pt idx="41">
                  <c:v>3</c:v>
                </c:pt>
                <c:pt idx="42">
                  <c:v>7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68</c:v>
                </c:pt>
                <c:pt idx="50">
                  <c:v>50</c:v>
                </c:pt>
                <c:pt idx="51">
                  <c:v>1353</c:v>
                </c:pt>
                <c:pt idx="52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4</c:v>
                </c:pt>
                <c:pt idx="71">
                  <c:v>5</c:v>
                </c:pt>
                <c:pt idx="72">
                  <c:v>7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50</c:v>
                </c:pt>
                <c:pt idx="100">
                  <c:v>12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5</c:v>
                </c:pt>
                <c:pt idx="116">
                  <c:v>9</c:v>
                </c:pt>
                <c:pt idx="117">
                  <c:v>2</c:v>
                </c:pt>
                <c:pt idx="118">
                  <c:v>0</c:v>
                </c:pt>
                <c:pt idx="119">
                  <c:v>14</c:v>
                </c:pt>
                <c:pt idx="120">
                  <c:v>16</c:v>
                </c:pt>
                <c:pt idx="121">
                  <c:v>30</c:v>
                </c:pt>
                <c:pt idx="122">
                  <c:v>19</c:v>
                </c:pt>
                <c:pt idx="123">
                  <c:v>25</c:v>
                </c:pt>
                <c:pt idx="124">
                  <c:v>29</c:v>
                </c:pt>
                <c:pt idx="125">
                  <c:v>29</c:v>
                </c:pt>
                <c:pt idx="126">
                  <c:v>23</c:v>
                </c:pt>
                <c:pt idx="127">
                  <c:v>24</c:v>
                </c:pt>
                <c:pt idx="128">
                  <c:v>29</c:v>
                </c:pt>
                <c:pt idx="129">
                  <c:v>23</c:v>
                </c:pt>
                <c:pt idx="130">
                  <c:v>30</c:v>
                </c:pt>
                <c:pt idx="131">
                  <c:v>29</c:v>
                </c:pt>
                <c:pt idx="132">
                  <c:v>28</c:v>
                </c:pt>
                <c:pt idx="133">
                  <c:v>31</c:v>
                </c:pt>
                <c:pt idx="134">
                  <c:v>22</c:v>
                </c:pt>
                <c:pt idx="135">
                  <c:v>36</c:v>
                </c:pt>
                <c:pt idx="136">
                  <c:v>27</c:v>
                </c:pt>
                <c:pt idx="137">
                  <c:v>41</c:v>
                </c:pt>
                <c:pt idx="138">
                  <c:v>32</c:v>
                </c:pt>
                <c:pt idx="139">
                  <c:v>42</c:v>
                </c:pt>
                <c:pt idx="140">
                  <c:v>1090</c:v>
                </c:pt>
                <c:pt idx="141">
                  <c:v>912</c:v>
                </c:pt>
                <c:pt idx="142">
                  <c:v>31</c:v>
                </c:pt>
                <c:pt idx="143">
                  <c:v>1</c:v>
                </c:pt>
                <c:pt idx="144">
                  <c:v>282</c:v>
                </c:pt>
                <c:pt idx="145">
                  <c:v>1076</c:v>
                </c:pt>
                <c:pt idx="146">
                  <c:v>1349</c:v>
                </c:pt>
                <c:pt idx="147">
                  <c:v>1344</c:v>
                </c:pt>
                <c:pt idx="148">
                  <c:v>1681</c:v>
                </c:pt>
                <c:pt idx="149">
                  <c:v>2888</c:v>
                </c:pt>
                <c:pt idx="150">
                  <c:v>1346</c:v>
                </c:pt>
                <c:pt idx="151">
                  <c:v>500</c:v>
                </c:pt>
                <c:pt idx="152">
                  <c:v>413</c:v>
                </c:pt>
                <c:pt idx="153">
                  <c:v>382</c:v>
                </c:pt>
                <c:pt idx="154">
                  <c:v>1586</c:v>
                </c:pt>
                <c:pt idx="155">
                  <c:v>2440</c:v>
                </c:pt>
                <c:pt idx="156">
                  <c:v>1844</c:v>
                </c:pt>
                <c:pt idx="157">
                  <c:v>2380</c:v>
                </c:pt>
                <c:pt idx="158">
                  <c:v>2551</c:v>
                </c:pt>
                <c:pt idx="159">
                  <c:v>2335</c:v>
                </c:pt>
                <c:pt idx="160">
                  <c:v>2724</c:v>
                </c:pt>
                <c:pt idx="161">
                  <c:v>3821</c:v>
                </c:pt>
                <c:pt idx="162">
                  <c:v>3048</c:v>
                </c:pt>
                <c:pt idx="163" formatCode="General">
                  <c:v>3305</c:v>
                </c:pt>
                <c:pt idx="164" formatCode="General">
                  <c:v>3518</c:v>
                </c:pt>
                <c:pt idx="165" formatCode="General">
                  <c:v>2204</c:v>
                </c:pt>
                <c:pt idx="166" formatCode="General">
                  <c:v>188</c:v>
                </c:pt>
                <c:pt idx="167" formatCode="General">
                  <c:v>186</c:v>
                </c:pt>
                <c:pt idx="168" formatCode="General">
                  <c:v>206</c:v>
                </c:pt>
                <c:pt idx="169" formatCode="General">
                  <c:v>245</c:v>
                </c:pt>
                <c:pt idx="170" formatCode="General">
                  <c:v>227</c:v>
                </c:pt>
                <c:pt idx="171" formatCode="General">
                  <c:v>227</c:v>
                </c:pt>
                <c:pt idx="172" formatCode="General">
                  <c:v>651</c:v>
                </c:pt>
                <c:pt idx="173" formatCode="General">
                  <c:v>195</c:v>
                </c:pt>
                <c:pt idx="174" formatCode="General">
                  <c:v>162</c:v>
                </c:pt>
                <c:pt idx="175">
                  <c:v>347</c:v>
                </c:pt>
                <c:pt idx="176">
                  <c:v>206</c:v>
                </c:pt>
                <c:pt idx="177">
                  <c:v>645</c:v>
                </c:pt>
                <c:pt idx="178">
                  <c:v>195</c:v>
                </c:pt>
                <c:pt idx="179">
                  <c:v>248</c:v>
                </c:pt>
                <c:pt idx="180">
                  <c:v>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6A-244E-805E-A0D6845175F7}"/>
            </c:ext>
          </c:extLst>
        </c:ser>
        <c:ser>
          <c:idx val="5"/>
          <c:order val="5"/>
          <c:tx>
            <c:strRef>
              <c:f>Semes1!$K$16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Semes1!$A$17:$A$197</c:f>
              <c:numCache>
                <c:formatCode>m/d/yyyy</c:formatCode>
                <c:ptCount val="18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</c:numCache>
            </c:numRef>
          </c:xVal>
          <c:yVal>
            <c:numRef>
              <c:f>Semes1!$K$17:$K$197</c:f>
              <c:numCache>
                <c:formatCode>#,##0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6A-244E-805E-A0D68451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589536"/>
        <c:axId val="1509738880"/>
      </c:scatterChart>
      <c:valAx>
        <c:axId val="1464589536"/>
        <c:scaling>
          <c:orientation val="minMax"/>
          <c:max val="43281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9738880"/>
        <c:crosses val="autoZero"/>
        <c:crossBetween val="midCat"/>
        <c:majorUnit val="5"/>
      </c:valAx>
      <c:valAx>
        <c:axId val="1509738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458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206</xdr:row>
      <xdr:rowOff>143435</xdr:rowOff>
    </xdr:from>
    <xdr:to>
      <xdr:col>13</xdr:col>
      <xdr:colOff>18055</xdr:colOff>
      <xdr:row>234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199</xdr:row>
      <xdr:rowOff>0</xdr:rowOff>
    </xdr:from>
    <xdr:to>
      <xdr:col>15</xdr:col>
      <xdr:colOff>208637</xdr:colOff>
      <xdr:row>227</xdr:row>
      <xdr:rowOff>85497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9711C4-32F3-D34D-9E71-2C853C1C0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198</xdr:row>
      <xdr:rowOff>177800</xdr:rowOff>
    </xdr:from>
    <xdr:to>
      <xdr:col>15</xdr:col>
      <xdr:colOff>190500</xdr:colOff>
      <xdr:row>227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BD18C5-D968-6241-8F5C-D2C9A1591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06" totalsRowCount="1" headerRowDxfId="161" dataDxfId="160" totalsRowDxfId="159">
  <autoFilter ref="B16:M205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57"/>
    <tableColumn id="2" xr3:uid="{00000000-0010-0000-0000-000002000000}" name="Total" totalsRowFunction="custom" dataDxfId="156" totalsRowDxfId="155">
      <totalsRowFormula>SUM(C199:C205)</totalsRowFormula>
    </tableColumn>
    <tableColumn id="3" xr3:uid="{00000000-0010-0000-0000-000003000000}" name="Transactions _x000a_Complete" totalsRowFunction="custom" dataDxfId="154" totalsRowDxfId="153">
      <totalsRowFormula>SUM(D199:D205)</totalsRowFormula>
    </tableColumn>
    <tableColumn id="4" xr3:uid="{00000000-0010-0000-0000-000004000000}" name="%_x000a_Complete" totalsRowFunction="custom" dataDxfId="152" totalsRowDxfId="151">
      <calculatedColumnFormula>Tabla18[Transactions 
Complete]/Tabla18[Total]</calculatedColumnFormula>
      <totalsRowFormula>AVERAGE(E199:E205)</totalsRowFormula>
    </tableColumn>
    <tableColumn id="5" xr3:uid="{00000000-0010-0000-0000-000005000000}" name="Transactions _x000a_Failed" totalsRowFunction="custom" dataDxfId="150" totalsRowDxfId="149">
      <totalsRowFormula>SUM(F199:F205)</totalsRowFormula>
    </tableColumn>
    <tableColumn id="6" xr3:uid="{00000000-0010-0000-0000-000006000000}" name="% _x000a_Failed" totalsRowFunction="custom" dataDxfId="148" totalsRowDxfId="147">
      <calculatedColumnFormula>Tabla18[Transactions 
Failed]/Tabla18[Total]</calculatedColumnFormula>
      <totalsRowFormula>AVERAGE(G199:G205)</totalsRowFormula>
    </tableColumn>
    <tableColumn id="7" xr3:uid="{00000000-0010-0000-0000-000007000000}" name="Transactions _x000a_In_Prog" totalsRowFunction="custom" dataDxfId="146" totalsRowDxfId="145">
      <totalsRowFormula>SUM(H199:H205)</totalsRowFormula>
    </tableColumn>
    <tableColumn id="8" xr3:uid="{00000000-0010-0000-0000-000008000000}" name="%_x000a_In_Prog" totalsRowFunction="custom" dataDxfId="144" totalsRowDxfId="143">
      <calculatedColumnFormula>Tabla18[Transactions 
In_Prog]/Tabla18[Total]</calculatedColumnFormula>
      <totalsRowFormula>AVERAGE(I199:I205)</totalsRowFormula>
    </tableColumn>
    <tableColumn id="9" xr3:uid="{00000000-0010-0000-0000-000009000000}" name="Transactions _x000a_Timeout" totalsRowFunction="custom" dataDxfId="142" totalsRowDxfId="141">
      <totalsRowFormula>SUM(J199:J205)</totalsRowFormula>
    </tableColumn>
    <tableColumn id="10" xr3:uid="{00000000-0010-0000-0000-00000A000000}" name="%_x000a_Timeout" totalsRowFunction="custom" dataDxfId="140" totalsRowDxfId="139">
      <calculatedColumnFormula>Tabla18[Transactions 
Timeout]/Tabla18[Total]</calculatedColumnFormula>
      <totalsRowFormula>AVERAGE(K199:K205)</totalsRowFormula>
    </tableColumn>
    <tableColumn id="11" xr3:uid="{00000000-0010-0000-0000-00000B000000}" name="Transactions_x000a_Trans Fail" totalsRowFunction="custom" dataDxfId="138" totalsRowDxfId="137">
      <totalsRowFormula>SUM(L199:L205)</totalsRowFormula>
    </tableColumn>
    <tableColumn id="12" xr3:uid="{00000000-0010-0000-0000-00000C000000}" name="% _x000a_Trans Fail" totalsRowFunction="custom" dataDxfId="136" totalsRowDxfId="135">
      <calculatedColumnFormula>Tabla18[Transactions
Trans Fail]/Tabla18[Total]</calculatedColumnFormula>
      <totalsRowFormula>AVERAGE(M199:M205)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34" dataDxfId="133" totalsRowDxfId="132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31" totalsRowDxfId="130"/>
    <tableColumn id="2" xr3:uid="{00000000-0010-0000-0100-000002000000}" name="Total" totalsRowFunction="custom" dataDxfId="129" totalsRowDxfId="128">
      <totalsRowFormula>SUM(C42:C44)</totalsRowFormula>
    </tableColumn>
    <tableColumn id="3" xr3:uid="{00000000-0010-0000-0100-000003000000}" name="Transactions _x000a_Complete" totalsRowFunction="custom" dataDxfId="127" totalsRowDxfId="126">
      <totalsRowFormula>SUM(D42:D44)</totalsRowFormula>
    </tableColumn>
    <tableColumn id="4" xr3:uid="{00000000-0010-0000-0100-000004000000}" name="%_x000a_Complete" totalsRowFunction="custom" dataDxfId="125" totalsRowDxfId="124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23" totalsRowDxfId="122">
      <totalsRowFormula>SUM(F42:F44)</totalsRowFormula>
    </tableColumn>
    <tableColumn id="6" xr3:uid="{00000000-0010-0000-0100-000006000000}" name="% _x000a_Failed" totalsRowFunction="custom" dataDxfId="121" totalsRowDxfId="120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19" totalsRowDxfId="118">
      <totalsRowFormula>SUM(H42:H44)</totalsRowFormula>
    </tableColumn>
    <tableColumn id="8" xr3:uid="{00000000-0010-0000-0100-000008000000}" name="%_x000a_In_Prog" totalsRowFunction="custom" dataDxfId="117" totalsRowDxfId="116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15" totalsRowDxfId="114">
      <totalsRowFormula>SUM(J42:J44)</totalsRowFormula>
    </tableColumn>
    <tableColumn id="10" xr3:uid="{00000000-0010-0000-0100-00000A000000}" name="%_x000a_Timeout" totalsRowFunction="custom" dataDxfId="113" totalsRowDxfId="112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11" totalsRowDxfId="110">
      <totalsRowFormula>SUM(L42:L44)</totalsRowFormula>
    </tableColumn>
    <tableColumn id="12" xr3:uid="{00000000-0010-0000-0100-00000C000000}" name="% _x000a_Trans Fail" totalsRowFunction="custom" dataDxfId="109" totalsRowDxfId="108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07" dataDxfId="106" totalsRowDxfId="105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04" totalsRowDxfId="103"/>
    <tableColumn id="2" xr3:uid="{00000000-0010-0000-0200-000002000000}" name="Total" totalsRowFunction="custom" dataDxfId="102" totalsRowDxfId="101">
      <totalsRowFormula>SUM(C42:C47)</totalsRowFormula>
    </tableColumn>
    <tableColumn id="3" xr3:uid="{00000000-0010-0000-0200-000003000000}" name="Transactions _x000a_Complete" totalsRowFunction="custom" dataDxfId="100" totalsRowDxfId="99">
      <totalsRowFormula>SUM(D42:D47)</totalsRowFormula>
    </tableColumn>
    <tableColumn id="4" xr3:uid="{00000000-0010-0000-0200-000004000000}" name="%_x000a_Complete" totalsRowFunction="custom" dataDxfId="98" totalsRowDxfId="97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96" totalsRowDxfId="95">
      <totalsRowFormula>SUM(F42:F47)</totalsRowFormula>
    </tableColumn>
    <tableColumn id="6" xr3:uid="{00000000-0010-0000-0200-000006000000}" name="% _x000a_Failed" totalsRowFunction="custom" dataDxfId="94" totalsRowDxfId="93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92" totalsRowDxfId="91">
      <totalsRowFormula>SUM(H42:H47)</totalsRowFormula>
    </tableColumn>
    <tableColumn id="8" xr3:uid="{00000000-0010-0000-0200-000008000000}" name="%_x000a_In_Prog" totalsRowFunction="custom" dataDxfId="90" totalsRowDxfId="89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88" totalsRowDxfId="87">
      <totalsRowFormula>SUM(J42:J47)</totalsRowFormula>
    </tableColumn>
    <tableColumn id="10" xr3:uid="{00000000-0010-0000-0200-00000A000000}" name="%_x000a_Timeout" totalsRowFunction="custom" dataDxfId="86" totalsRowDxfId="85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84" totalsRowDxfId="83">
      <totalsRowFormula>SUM(L42:L47)</totalsRowFormula>
    </tableColumn>
    <tableColumn id="12" xr3:uid="{00000000-0010-0000-0200-00000C000000}" name="% _x000a_Trans Fail" totalsRowFunction="custom" dataDxfId="82" totalsRowDxfId="81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80" dataDxfId="79" totalsRowDxfId="78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77" totalsRowDxfId="76"/>
    <tableColumn id="2" xr3:uid="{00000000-0010-0000-0300-000002000000}" name="Total" totalsRowFunction="custom" dataDxfId="75" totalsRowDxfId="74">
      <totalsRowFormula>SUM(C17:C46)</totalsRowFormula>
    </tableColumn>
    <tableColumn id="3" xr3:uid="{00000000-0010-0000-0300-000003000000}" name="Transactions _x000a_Complete" totalsRowFunction="custom" dataDxfId="73" totalsRowDxfId="72">
      <totalsRowFormula>SUM(D17:D46)</totalsRowFormula>
    </tableColumn>
    <tableColumn id="4" xr3:uid="{00000000-0010-0000-0300-000004000000}" name="%_x000a_Complete" totalsRowFunction="custom" dataDxfId="71" totalsRowDxfId="70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69" totalsRowDxfId="68">
      <totalsRowFormula>SUM(F17:F46)</totalsRowFormula>
    </tableColumn>
    <tableColumn id="6" xr3:uid="{00000000-0010-0000-0300-000006000000}" name="% _x000a_Failed" totalsRowFunction="custom" dataDxfId="67" totalsRowDxfId="66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65" totalsRowDxfId="64">
      <totalsRowFormula>SUM(H17:H46)</totalsRowFormula>
    </tableColumn>
    <tableColumn id="8" xr3:uid="{00000000-0010-0000-0300-000008000000}" name="%_x000a_In_Prog" totalsRowFunction="custom" dataDxfId="63" totalsRowDxfId="62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61" totalsRowDxfId="60">
      <totalsRowFormula>SUM(J17:J46)</totalsRowFormula>
    </tableColumn>
    <tableColumn id="10" xr3:uid="{00000000-0010-0000-0300-00000A000000}" name="%_x000a_Timeout" totalsRowFunction="custom" dataDxfId="59" totalsRowDxfId="58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57" totalsRowDxfId="56">
      <totalsRowFormula>SUM(L17:L46)</totalsRowFormula>
    </tableColumn>
    <tableColumn id="12" xr3:uid="{00000000-0010-0000-0300-00000C000000}" name="% _x000a_Trans Fail" totalsRowFunction="custom" dataDxfId="55" totalsRowDxfId="54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53" dataDxfId="52" totalsRowDxfId="5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50" totalsRowDxfId="49"/>
    <tableColumn id="2" xr3:uid="{00000000-0010-0000-0400-000002000000}" name="Total" totalsRowFunction="custom" dataDxfId="48" totalsRowDxfId="47">
      <totalsRowFormula>SUM(C17:C47)</totalsRowFormula>
    </tableColumn>
    <tableColumn id="3" xr3:uid="{00000000-0010-0000-0400-000003000000}" name="Transactions _x000a_Complete" totalsRowFunction="custom" dataDxfId="46" totalsRowDxfId="45">
      <totalsRowFormula>SUM(D17:D47)</totalsRowFormula>
    </tableColumn>
    <tableColumn id="4" xr3:uid="{00000000-0010-0000-0400-000004000000}" name="%_x000a_Complete" totalsRowFunction="custom" dataDxfId="44" totalsRowDxfId="43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42" totalsRowDxfId="41">
      <totalsRowFormula>SUM(F17:F47)</totalsRowFormula>
    </tableColumn>
    <tableColumn id="6" xr3:uid="{00000000-0010-0000-0400-000006000000}" name="% _x000a_Failed" totalsRowFunction="custom" dataDxfId="40" totalsRowDxfId="39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38" totalsRowDxfId="37">
      <totalsRowFormula>SUM(H17:H47)</totalsRowFormula>
    </tableColumn>
    <tableColumn id="8" xr3:uid="{00000000-0010-0000-0400-000008000000}" name="%_x000a_In_Prog" totalsRowFunction="custom" dataDxfId="36" totalsRowDxfId="35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34" totalsRowDxfId="33">
      <totalsRowFormula>SUM(J17:J47)</totalsRowFormula>
    </tableColumn>
    <tableColumn id="10" xr3:uid="{00000000-0010-0000-0400-00000A000000}" name="%_x000a_Timeout" totalsRowFunction="custom" dataDxfId="32" totalsRowDxfId="31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30" totalsRowDxfId="29">
      <totalsRowFormula>SUM(L17:L47)</totalsRowFormula>
    </tableColumn>
    <tableColumn id="12" xr3:uid="{00000000-0010-0000-0400-00000C000000}" name="% _x000a_Trans Fail" totalsRowFunction="custom" dataDxfId="28" totalsRowDxfId="27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26" dataDxfId="25" totalsRowDxfId="24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23" totalsRowDxfId="22"/>
    <tableColumn id="2" xr3:uid="{00000000-0010-0000-0500-000002000000}" name="Total" totalsRowFunction="custom" dataDxfId="21" totalsRowDxfId="20">
      <totalsRowFormula>SUM(C17:C46)</totalsRowFormula>
    </tableColumn>
    <tableColumn id="3" xr3:uid="{00000000-0010-0000-0500-000003000000}" name="Transactions _x000a_Complete" totalsRowFunction="custom" dataDxfId="19" totalsRowDxfId="18">
      <totalsRowFormula>SUM(D17:D46)</totalsRowFormula>
    </tableColumn>
    <tableColumn id="4" xr3:uid="{00000000-0010-0000-0500-000004000000}" name="%_x000a_Complete" totalsRowFunction="custom" dataDxfId="17" totalsRowDxfId="16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15" totalsRowDxfId="14">
      <totalsRowFormula>SUM(F17:F46)</totalsRowFormula>
    </tableColumn>
    <tableColumn id="6" xr3:uid="{00000000-0010-0000-0500-000006000000}" name="% _x000a_Failed" totalsRowFunction="custom" dataDxfId="13" totalsRowDxfId="12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11" totalsRowDxfId="10">
      <totalsRowFormula>SUM(H17:H46)</totalsRowFormula>
    </tableColumn>
    <tableColumn id="8" xr3:uid="{00000000-0010-0000-0500-000008000000}" name="%_x000a_In_Prog" totalsRowFunction="custom" dataDxfId="9" totalsRowDxfId="8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7" totalsRowDxfId="6">
      <totalsRowFormula>SUM(J17:J46)</totalsRowFormula>
    </tableColumn>
    <tableColumn id="10" xr3:uid="{00000000-0010-0000-0500-00000A000000}" name="%_x000a_Timeout" totalsRowFunction="custom" dataDxfId="5" totalsRowDxfId="4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3" totalsRowDxfId="2">
      <totalsRowFormula>SUM(L17:L46)</totalsRowFormula>
    </tableColumn>
    <tableColumn id="12" xr3:uid="{00000000-0010-0000-0500-00000C000000}" name="% _x000a_Trans Fail" totalsRowFunction="custom" dataDxfId="1" totalsRowDxfId="0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10"/>
  <sheetViews>
    <sheetView topLeftCell="B4" zoomScale="90" zoomScaleNormal="90" workbookViewId="0">
      <selection activeCell="E15" sqref="E15"/>
    </sheetView>
  </sheetViews>
  <sheetFormatPr baseColWidth="10" defaultColWidth="11.44140625" defaultRowHeight="14.4" x14ac:dyDescent="0.3"/>
  <cols>
    <col min="1" max="1" width="3.44140625" style="1" customWidth="1"/>
    <col min="2" max="2" width="18.4414062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1471059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1327851</v>
      </c>
      <c r="D6" s="14">
        <f>C6/C5</f>
        <v>0.90264972377042663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88782</v>
      </c>
      <c r="D7" s="14">
        <f>C7/C5</f>
        <v>6.0352439976914592E-2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21</v>
      </c>
      <c r="D8" s="14">
        <f>C8/C5</f>
        <v>1.4275430149300607E-5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54405</v>
      </c>
      <c r="D9" s="14">
        <f>C9/C5</f>
        <v>3.6983560822509497E-2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1471059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2" t="s">
        <v>12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</row>
    <row r="15" spans="2:13" ht="27.6" x14ac:dyDescent="0.3">
      <c r="B15" s="16" t="s">
        <v>13</v>
      </c>
      <c r="C15" s="17">
        <f>SUM(Tabla18[Total])</f>
        <v>1471064.1</v>
      </c>
      <c r="D15" s="17">
        <f>SUM(Tabla18[Transactions 
Complete])</f>
        <v>1327851</v>
      </c>
      <c r="E15" s="18">
        <f>AVERAGE(Tabla18[%
Complete])</f>
        <v>0.86875742315493576</v>
      </c>
      <c r="F15" s="17">
        <f>SUM(Tabla18[Transactions 
Failed])</f>
        <v>88782</v>
      </c>
      <c r="G15" s="18">
        <f>AVERAGE(Tabla18[% 
Failed])</f>
        <v>4.7630854828710642E-2</v>
      </c>
      <c r="H15" s="17">
        <f>SUM(Tabla18[Transactions 
In_Prog])</f>
        <v>21</v>
      </c>
      <c r="I15" s="18">
        <f>AVERAGE(Tabla18[%
In_Prog])</f>
        <v>1.4694611076509466E-5</v>
      </c>
      <c r="J15" s="17">
        <f>SUM(Tabla18[Transactions 
Timeout])</f>
        <v>54405</v>
      </c>
      <c r="K15" s="18">
        <f>AVERAGE(Tabla18[%
Timeout])</f>
        <v>3.0680905753555577E-2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3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3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3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3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3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3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3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3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3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3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3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3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3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3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3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3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3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3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3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3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3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3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3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3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3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3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3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3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3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3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3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3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3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3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3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3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3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3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3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3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3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3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3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3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3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C777</f>
        <v>0</v>
      </c>
      <c r="M117" s="35">
        <f>Tabla18[Transactions
Trans Fail]/Tabla18[Total]</f>
        <v>0</v>
      </c>
    </row>
    <row r="118" spans="2:13" s="33" customFormat="1" hidden="1" x14ac:dyDescent="0.3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3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3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3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3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3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3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3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3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3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3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3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3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3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3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3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3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3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3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x14ac:dyDescent="0.3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x14ac:dyDescent="0.3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x14ac:dyDescent="0.3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x14ac:dyDescent="0.3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x14ac:dyDescent="0.3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x14ac:dyDescent="0.3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x14ac:dyDescent="0.3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x14ac:dyDescent="0.3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x14ac:dyDescent="0.3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x14ac:dyDescent="0.3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x14ac:dyDescent="0.3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x14ac:dyDescent="0.3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x14ac:dyDescent="0.3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x14ac:dyDescent="0.3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x14ac:dyDescent="0.3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x14ac:dyDescent="0.3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x14ac:dyDescent="0.3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x14ac:dyDescent="0.3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x14ac:dyDescent="0.3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x14ac:dyDescent="0.3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x14ac:dyDescent="0.3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x14ac:dyDescent="0.3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x14ac:dyDescent="0.3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x14ac:dyDescent="0.3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x14ac:dyDescent="0.3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x14ac:dyDescent="0.3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x14ac:dyDescent="0.3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x14ac:dyDescent="0.3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x14ac:dyDescent="0.3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x14ac:dyDescent="0.3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x14ac:dyDescent="0.3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x14ac:dyDescent="0.3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x14ac:dyDescent="0.3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x14ac:dyDescent="0.3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x14ac:dyDescent="0.3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x14ac:dyDescent="0.3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x14ac:dyDescent="0.3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x14ac:dyDescent="0.3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x14ac:dyDescent="0.3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x14ac:dyDescent="0.3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x14ac:dyDescent="0.3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x14ac:dyDescent="0.3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x14ac:dyDescent="0.3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x14ac:dyDescent="0.2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x14ac:dyDescent="0.3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x14ac:dyDescent="0.2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x14ac:dyDescent="0.2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x14ac:dyDescent="0.2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x14ac:dyDescent="0.2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x14ac:dyDescent="0.2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x14ac:dyDescent="0.2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x14ac:dyDescent="0.2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x14ac:dyDescent="0.2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x14ac:dyDescent="0.2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x14ac:dyDescent="0.2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x14ac:dyDescent="0.2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x14ac:dyDescent="0.3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x14ac:dyDescent="0.3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x14ac:dyDescent="0.3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x14ac:dyDescent="0.3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x14ac:dyDescent="0.3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x14ac:dyDescent="0.3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x14ac:dyDescent="0.3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x14ac:dyDescent="0.3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x14ac:dyDescent="0.3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x14ac:dyDescent="0.3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x14ac:dyDescent="0.3">
      <c r="B203" s="79">
        <v>43287</v>
      </c>
      <c r="C203" s="61">
        <v>0.01</v>
      </c>
      <c r="D203" s="61"/>
      <c r="E203" s="75">
        <f>Tabla18[Transactions 
Complete]/Tabla18[Total]</f>
        <v>0</v>
      </c>
      <c r="F203" s="61"/>
      <c r="G203" s="75">
        <f>Tabla18[Transactions 
Failed]/Tabla18[Total]</f>
        <v>0</v>
      </c>
      <c r="H203" s="61"/>
      <c r="I203" s="75">
        <f>Tabla18[Transactions 
In_Prog]/Tabla18[Total]</f>
        <v>0</v>
      </c>
      <c r="J203" s="61"/>
      <c r="K203" s="75">
        <f>Tabla18[Transactions 
Timeout]/Tabla18[Total]</f>
        <v>0</v>
      </c>
      <c r="L203" s="61"/>
      <c r="M203" s="75">
        <f>Tabla18[Transactions
Trans Fail]/Tabla18[Total]</f>
        <v>0</v>
      </c>
    </row>
    <row r="204" spans="2:13" s="33" customFormat="1" x14ac:dyDescent="0.3">
      <c r="B204" s="79">
        <v>43288</v>
      </c>
      <c r="C204" s="61">
        <v>0.01</v>
      </c>
      <c r="D204" s="61"/>
      <c r="E204" s="75">
        <f>Tabla18[Transactions 
Complete]/Tabla18[Total]</f>
        <v>0</v>
      </c>
      <c r="F204" s="61"/>
      <c r="G204" s="75">
        <f>Tabla18[Transactions 
Failed]/Tabla18[Total]</f>
        <v>0</v>
      </c>
      <c r="H204" s="61"/>
      <c r="I204" s="75">
        <f>Tabla18[Transactions 
In_Prog]/Tabla18[Total]</f>
        <v>0</v>
      </c>
      <c r="J204" s="61"/>
      <c r="K204" s="75">
        <f>Tabla18[Transactions 
Timeout]/Tabla18[Total]</f>
        <v>0</v>
      </c>
      <c r="L204" s="61"/>
      <c r="M204" s="75">
        <f>Tabla18[Transactions
Trans Fail]/Tabla18[Total]</f>
        <v>0</v>
      </c>
    </row>
    <row r="205" spans="2:13" s="33" customFormat="1" x14ac:dyDescent="0.3">
      <c r="B205" s="79">
        <v>43289</v>
      </c>
      <c r="C205" s="61">
        <v>0.01</v>
      </c>
      <c r="D205" s="61"/>
      <c r="E205" s="75">
        <f>Tabla18[Transactions 
Complete]/Tabla18[Total]</f>
        <v>0</v>
      </c>
      <c r="F205" s="61"/>
      <c r="G205" s="75">
        <f>Tabla18[Transactions 
Failed]/Tabla18[Total]</f>
        <v>0</v>
      </c>
      <c r="H205" s="61"/>
      <c r="I205" s="75">
        <f>Tabla18[Transactions 
In_Prog]/Tabla18[Total]</f>
        <v>0</v>
      </c>
      <c r="J205" s="61"/>
      <c r="K205" s="75">
        <f>Tabla18[Transactions 
Timeout]/Tabla18[Total]</f>
        <v>0</v>
      </c>
      <c r="L205" s="61"/>
      <c r="M205" s="75">
        <f>Tabla18[Transactions
Trans Fail]/Tabla18[Total]</f>
        <v>0</v>
      </c>
    </row>
    <row r="206" spans="2:13" ht="20.399999999999999" x14ac:dyDescent="0.3">
      <c r="B206" s="62" t="s">
        <v>26</v>
      </c>
      <c r="C206" s="61">
        <f>SUM(C199:C205)</f>
        <v>65498.030000000006</v>
      </c>
      <c r="D206" s="61">
        <f>SUM(D199:D205)</f>
        <v>57632</v>
      </c>
      <c r="E206" s="63">
        <f>AVERAGE(E199:E205)</f>
        <v>0.50129673676973663</v>
      </c>
      <c r="F206" s="61">
        <f>SUM(F199:F205)</f>
        <v>6427</v>
      </c>
      <c r="G206" s="63">
        <f>AVERAGE(G199:G205)</f>
        <v>5.8256835823487486E-2</v>
      </c>
      <c r="H206" s="61">
        <f>SUM(H199:H205)</f>
        <v>0</v>
      </c>
      <c r="I206" s="63">
        <f>AVERAGE(I199:I205)</f>
        <v>0</v>
      </c>
      <c r="J206" s="61">
        <f>SUM(J199:J205)</f>
        <v>1439</v>
      </c>
      <c r="K206" s="63">
        <f>AVERAGE(K199:K205)</f>
        <v>1.187499883534735E-2</v>
      </c>
      <c r="L206" s="61">
        <f>SUM(L199:L205)</f>
        <v>0</v>
      </c>
      <c r="M206" s="63">
        <f>AVERAGE(M199:M205)</f>
        <v>0</v>
      </c>
    </row>
    <row r="207" spans="2:13" x14ac:dyDescent="0.3">
      <c r="E207" s="26"/>
    </row>
    <row r="208" spans="2:13" x14ac:dyDescent="0.3">
      <c r="E208" s="26"/>
    </row>
    <row r="209" spans="5:5" x14ac:dyDescent="0.3">
      <c r="E209" s="26"/>
    </row>
    <row r="210" spans="5:5" x14ac:dyDescent="0.3">
      <c r="E210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13" workbookViewId="0">
      <selection activeCell="N34" sqref="N34"/>
    </sheetView>
  </sheetViews>
  <sheetFormatPr baseColWidth="10" defaultColWidth="11.44140625" defaultRowHeight="14.4" x14ac:dyDescent="0.3"/>
  <cols>
    <col min="4" max="4" width="11.77734375" bestFit="1" customWidth="1"/>
  </cols>
  <sheetData>
    <row r="1" spans="1:12" x14ac:dyDescent="0.3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3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3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3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3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3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3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3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3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3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3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3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3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3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3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3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3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3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3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3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3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3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3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3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3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3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3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3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3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3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3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3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2" t="s">
        <v>12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</row>
    <row r="15" spans="2:13" ht="27.6" x14ac:dyDescent="0.3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3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3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3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3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3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3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3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3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3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3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3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3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3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3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3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3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3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3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3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3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3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3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3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3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3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3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3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0.399999999999999" x14ac:dyDescent="0.3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2" t="s">
        <v>12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</row>
    <row r="15" spans="2:13" ht="27.6" x14ac:dyDescent="0.3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3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3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3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3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3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3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3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3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3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3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3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3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3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3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3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3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3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3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3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3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3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3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3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3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3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3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3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3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3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3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0.399999999999999" x14ac:dyDescent="0.3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2" t="s">
        <v>12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</row>
    <row r="15" spans="2:13" ht="27.6" x14ac:dyDescent="0.3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3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3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3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3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3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3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3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3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3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3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3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3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3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3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3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3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3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3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3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3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3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3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3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3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3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3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3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3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3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0.399999999999999" x14ac:dyDescent="0.3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2" t="s">
        <v>12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</row>
    <row r="15" spans="2:13" ht="27.6" x14ac:dyDescent="0.3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3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3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3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3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3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3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3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3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3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3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3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3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3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3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3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3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3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3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3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3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3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3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3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3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3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3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3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3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3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3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0.399999999999999" x14ac:dyDescent="0.3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topLeftCell="A37" zoomScale="90" zoomScaleNormal="90" workbookViewId="0">
      <selection activeCell="M48" sqref="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12" t="s">
        <v>12</v>
      </c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3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3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3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3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3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3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3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3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3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3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2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2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2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2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2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2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2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3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3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3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3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3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0.399999999999999" x14ac:dyDescent="0.3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2A86-90AD-E547-9ADD-31D44449DA65}">
  <dimension ref="A1:Z230"/>
  <sheetViews>
    <sheetView tabSelected="1" topLeftCell="J50" workbookViewId="0">
      <selection activeCell="Z64" sqref="Z64"/>
    </sheetView>
  </sheetViews>
  <sheetFormatPr baseColWidth="10" defaultRowHeight="14.4" x14ac:dyDescent="0.3"/>
  <sheetData>
    <row r="1" spans="1:26" x14ac:dyDescent="0.3">
      <c r="A1" s="2" t="s">
        <v>0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</row>
    <row r="2" spans="1:26" x14ac:dyDescent="0.3">
      <c r="A2" s="6" t="s">
        <v>1</v>
      </c>
      <c r="B2" s="7" t="s">
        <v>2</v>
      </c>
      <c r="C2" s="4"/>
      <c r="D2" s="5"/>
      <c r="E2" s="5"/>
      <c r="F2" s="5"/>
      <c r="G2" s="5"/>
      <c r="H2" s="5"/>
      <c r="I2" s="5"/>
      <c r="J2" s="5"/>
      <c r="K2" s="5"/>
      <c r="L2" s="5"/>
    </row>
    <row r="3" spans="1:26" ht="20.399999999999999" x14ac:dyDescent="0.3">
      <c r="A3" s="8" t="s">
        <v>3</v>
      </c>
      <c r="B3" s="9">
        <v>43101</v>
      </c>
      <c r="C3" s="4"/>
      <c r="D3" s="5"/>
      <c r="E3" s="5"/>
      <c r="F3" s="5"/>
      <c r="G3" s="5"/>
      <c r="H3" s="5"/>
      <c r="I3" s="5"/>
      <c r="J3" s="5"/>
      <c r="K3" s="5"/>
      <c r="L3" s="5"/>
    </row>
    <row r="4" spans="1:26" x14ac:dyDescent="0.3">
      <c r="A4" s="10" t="s">
        <v>4</v>
      </c>
      <c r="B4" s="11"/>
      <c r="C4" s="4"/>
      <c r="D4" s="5"/>
      <c r="E4" s="5"/>
      <c r="F4" s="5"/>
      <c r="G4" s="5" t="e">
        <f>DATEVALUE("1.1.18")</f>
        <v>#VALUE!</v>
      </c>
      <c r="H4" s="5"/>
      <c r="I4" s="5"/>
      <c r="J4" s="5"/>
      <c r="K4" s="5"/>
      <c r="L4" s="5"/>
    </row>
    <row r="5" spans="1:26" x14ac:dyDescent="0.3">
      <c r="A5" s="12" t="s">
        <v>5</v>
      </c>
      <c r="B5" s="13">
        <f>SUM(B6:B10)</f>
        <v>1471059</v>
      </c>
      <c r="C5" s="4"/>
      <c r="D5" s="5"/>
      <c r="E5" s="5"/>
      <c r="F5" s="5"/>
      <c r="G5" s="5" t="e">
        <f>DATEVALUE("01-JAN")</f>
        <v>#VALUE!</v>
      </c>
      <c r="H5" s="5"/>
      <c r="I5" s="5"/>
      <c r="J5" s="5"/>
      <c r="K5" s="5"/>
      <c r="L5" s="5"/>
    </row>
    <row r="6" spans="1:26" x14ac:dyDescent="0.3">
      <c r="A6" s="12" t="s">
        <v>6</v>
      </c>
      <c r="B6" s="13">
        <f>C15</f>
        <v>1327851</v>
      </c>
      <c r="C6" s="14">
        <f>B6/B5</f>
        <v>0.90264972377042663</v>
      </c>
      <c r="D6" s="5"/>
      <c r="E6" s="5"/>
      <c r="F6" s="5"/>
      <c r="G6" s="5">
        <f>DATEVALUE("30-JUN")</f>
        <v>43281</v>
      </c>
      <c r="H6" s="5"/>
      <c r="I6" s="5"/>
      <c r="J6" s="5"/>
      <c r="K6" s="5"/>
      <c r="L6" s="5"/>
    </row>
    <row r="7" spans="1:26" x14ac:dyDescent="0.3">
      <c r="A7" s="12" t="s">
        <v>7</v>
      </c>
      <c r="B7" s="13">
        <f>E15</f>
        <v>88782</v>
      </c>
      <c r="C7" s="14">
        <f>B7/B5</f>
        <v>6.0352439976914592E-2</v>
      </c>
      <c r="D7" s="5"/>
      <c r="E7" s="5"/>
      <c r="F7" s="5"/>
      <c r="G7" s="5"/>
      <c r="H7" s="5"/>
      <c r="I7" s="5"/>
      <c r="J7" s="5"/>
      <c r="K7" s="5"/>
      <c r="L7" s="5"/>
    </row>
    <row r="8" spans="1:26" x14ac:dyDescent="0.3">
      <c r="A8" s="12" t="s">
        <v>8</v>
      </c>
      <c r="B8" s="13">
        <f>G15</f>
        <v>21</v>
      </c>
      <c r="C8" s="14">
        <f>B8/B5</f>
        <v>1.4275430149300607E-5</v>
      </c>
      <c r="D8" s="5"/>
      <c r="E8" s="5"/>
      <c r="F8" s="5"/>
      <c r="G8" s="5"/>
      <c r="H8" s="4"/>
      <c r="I8" s="5"/>
      <c r="J8" s="5"/>
      <c r="K8" s="5"/>
      <c r="L8" s="5"/>
    </row>
    <row r="9" spans="1:26" x14ac:dyDescent="0.3">
      <c r="A9" s="12" t="s">
        <v>9</v>
      </c>
      <c r="B9" s="13">
        <f>I15</f>
        <v>54405</v>
      </c>
      <c r="C9" s="14">
        <f>B9/B5</f>
        <v>3.6983560822509497E-2</v>
      </c>
      <c r="D9" s="5"/>
      <c r="E9" s="5"/>
      <c r="F9" s="5"/>
      <c r="G9" s="5"/>
      <c r="H9" s="5"/>
      <c r="I9" s="5"/>
      <c r="J9" s="5"/>
      <c r="K9" s="5"/>
      <c r="L9" s="5"/>
    </row>
    <row r="10" spans="1:26" x14ac:dyDescent="0.3">
      <c r="A10" s="12" t="s">
        <v>10</v>
      </c>
      <c r="B10" s="13">
        <f>K15</f>
        <v>0</v>
      </c>
      <c r="C10" s="14">
        <f>B10/B5</f>
        <v>0</v>
      </c>
      <c r="D10" s="5"/>
      <c r="E10" s="5"/>
      <c r="F10" s="5"/>
      <c r="G10" s="5"/>
      <c r="H10" s="5"/>
      <c r="I10" s="5"/>
      <c r="J10" s="5"/>
      <c r="K10" s="5"/>
      <c r="L10" s="5"/>
    </row>
    <row r="11" spans="1:26" x14ac:dyDescent="0.3">
      <c r="A11" s="12" t="s">
        <v>11</v>
      </c>
      <c r="B11" s="15">
        <f>SUM(B6:B10)</f>
        <v>1471059</v>
      </c>
      <c r="C11" s="4"/>
      <c r="D11" s="5"/>
      <c r="E11" s="5"/>
      <c r="F11" s="5"/>
      <c r="G11" s="5"/>
      <c r="H11" s="5"/>
      <c r="I11" s="5"/>
      <c r="J11" s="5"/>
      <c r="K11" s="5"/>
      <c r="L11" s="5"/>
    </row>
    <row r="12" spans="1:26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26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26" x14ac:dyDescent="0.3">
      <c r="A14" s="112" t="s">
        <v>12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O14" s="112" t="s">
        <v>12</v>
      </c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spans="1:26" ht="55.2" x14ac:dyDescent="0.3">
      <c r="A15" s="16" t="s">
        <v>13</v>
      </c>
      <c r="B15" s="17">
        <f>SUM(Tabla18[Total])</f>
        <v>1471064.1</v>
      </c>
      <c r="C15" s="17">
        <f>SUM(Tabla18[Transactions 
Complete])</f>
        <v>1327851</v>
      </c>
      <c r="D15" s="18">
        <f>AVERAGE(Tabla18[%
Complete])</f>
        <v>0.86875742315493576</v>
      </c>
      <c r="E15" s="17">
        <f>SUM(Tabla18[Transactions 
Failed])</f>
        <v>88782</v>
      </c>
      <c r="F15" s="18">
        <f>AVERAGE(Tabla18[% 
Failed])</f>
        <v>4.7630854828710642E-2</v>
      </c>
      <c r="G15" s="17">
        <f>SUM(Tabla18[Transactions 
In_Prog])</f>
        <v>21</v>
      </c>
      <c r="H15" s="18">
        <f>AVERAGE(Tabla18[%
In_Prog])</f>
        <v>1.4694611076509466E-5</v>
      </c>
      <c r="I15" s="17">
        <f>SUM(Tabla18[Transactions 
Timeout])</f>
        <v>54405</v>
      </c>
      <c r="J15" s="18">
        <f>AVERAGE(Tabla18[%
Timeout])</f>
        <v>3.0680905753555577E-2</v>
      </c>
      <c r="K15" s="17">
        <f>SUM(Tabla18[Transactions
Trans Fail])</f>
        <v>0</v>
      </c>
      <c r="L15" s="18">
        <f>AVERAGE(Tabla18[% 
Trans Fail])</f>
        <v>0</v>
      </c>
      <c r="O15" s="16" t="s">
        <v>13</v>
      </c>
      <c r="P15" s="17">
        <f>SUM(Tabla18[Total])</f>
        <v>1471064.1</v>
      </c>
      <c r="Q15" s="17">
        <f>SUM(Tabla18[Transactions 
Complete])</f>
        <v>1327851</v>
      </c>
      <c r="R15" s="18">
        <f>AVERAGE(Tabla18[%
Complete])</f>
        <v>0.86875742315493576</v>
      </c>
      <c r="S15" s="17">
        <f>SUM(Tabla18[Transactions 
Failed])</f>
        <v>88782</v>
      </c>
      <c r="T15" s="18">
        <f>AVERAGE(Tabla18[% 
Failed])</f>
        <v>4.7630854828710642E-2</v>
      </c>
      <c r="U15" s="17">
        <f>SUM(Tabla18[Transactions 
In_Prog])</f>
        <v>21</v>
      </c>
      <c r="V15" s="18">
        <f>AVERAGE(Tabla18[%
In_Prog])</f>
        <v>1.4694611076509466E-5</v>
      </c>
      <c r="W15" s="17">
        <f>SUM(Tabla18[Transactions 
Timeout])</f>
        <v>54405</v>
      </c>
      <c r="X15" s="18">
        <f>AVERAGE(Tabla18[%
Timeout])</f>
        <v>3.0680905753555577E-2</v>
      </c>
      <c r="Y15" s="17">
        <f>SUM(Tabla18[Transactions
Trans Fail])</f>
        <v>0</v>
      </c>
      <c r="Z15" s="18">
        <f>AVERAGE(Tabla18[% 
Trans Fail])</f>
        <v>0</v>
      </c>
    </row>
    <row r="16" spans="1:26" ht="24" x14ac:dyDescent="0.3">
      <c r="A16" s="20" t="s">
        <v>14</v>
      </c>
      <c r="B16" s="20" t="s">
        <v>15</v>
      </c>
      <c r="C16" s="21" t="s">
        <v>16</v>
      </c>
      <c r="D16" s="21" t="s">
        <v>17</v>
      </c>
      <c r="E16" s="21" t="s">
        <v>18</v>
      </c>
      <c r="F16" s="22" t="s">
        <v>19</v>
      </c>
      <c r="G16" s="23" t="s">
        <v>20</v>
      </c>
      <c r="H16" s="21" t="s">
        <v>21</v>
      </c>
      <c r="I16" s="21" t="s">
        <v>22</v>
      </c>
      <c r="J16" s="21" t="s">
        <v>23</v>
      </c>
      <c r="K16" s="21" t="s">
        <v>24</v>
      </c>
      <c r="L16" s="21" t="s">
        <v>25</v>
      </c>
      <c r="O16" s="20" t="s">
        <v>14</v>
      </c>
      <c r="P16" s="20" t="s">
        <v>15</v>
      </c>
      <c r="Q16" s="21" t="s">
        <v>16</v>
      </c>
      <c r="R16" s="21" t="s">
        <v>17</v>
      </c>
      <c r="S16" s="21" t="s">
        <v>18</v>
      </c>
      <c r="T16" s="22" t="s">
        <v>19</v>
      </c>
      <c r="U16" s="23" t="s">
        <v>20</v>
      </c>
      <c r="V16" s="21" t="s">
        <v>21</v>
      </c>
      <c r="W16" s="21" t="s">
        <v>22</v>
      </c>
      <c r="X16" s="21" t="s">
        <v>23</v>
      </c>
      <c r="Y16" s="21" t="s">
        <v>24</v>
      </c>
      <c r="Z16" s="21" t="s">
        <v>25</v>
      </c>
    </row>
    <row r="17" spans="1:26" x14ac:dyDescent="0.3">
      <c r="A17" s="79">
        <v>43101</v>
      </c>
      <c r="B17" s="39">
        <v>2405</v>
      </c>
      <c r="C17" s="39">
        <v>2372</v>
      </c>
      <c r="D17" s="35">
        <f>Tabla18[Transactions 
Complete]/Tabla18[Total]</f>
        <v>0.98627858627858633</v>
      </c>
      <c r="E17" s="39">
        <v>15</v>
      </c>
      <c r="F17" s="35">
        <f>Tabla18[Transactions 
Failed]/Tabla18[Total]</f>
        <v>6.2370062370062374E-3</v>
      </c>
      <c r="G17" s="40">
        <v>0</v>
      </c>
      <c r="H17" s="35">
        <f>Tabla18[Transactions 
In_Prog]/Tabla18[Total]</f>
        <v>0</v>
      </c>
      <c r="I17" s="39">
        <v>18</v>
      </c>
      <c r="J17" s="35">
        <f>Tabla18[Transactions 
Timeout]/Tabla18[Total]</f>
        <v>7.4844074844074848E-3</v>
      </c>
      <c r="K17" s="40">
        <v>0</v>
      </c>
      <c r="L17" s="35">
        <f>Tabla18[Transactions
Trans Fail]/Tabla18[Total]</f>
        <v>0</v>
      </c>
      <c r="O17" s="79">
        <v>43252</v>
      </c>
      <c r="P17" s="57">
        <v>13597</v>
      </c>
      <c r="Q17" s="57">
        <v>11171</v>
      </c>
      <c r="R17" s="35">
        <v>0.82157828932852839</v>
      </c>
      <c r="S17" s="57">
        <v>1926</v>
      </c>
      <c r="T17" s="35">
        <v>0.14164889313819226</v>
      </c>
      <c r="U17" s="57">
        <v>0</v>
      </c>
      <c r="V17" s="35">
        <v>0</v>
      </c>
      <c r="W17" s="57">
        <v>500</v>
      </c>
      <c r="X17" s="35">
        <v>3.6772817533279399E-2</v>
      </c>
      <c r="Y17" s="57">
        <v>0</v>
      </c>
      <c r="Z17" s="35">
        <v>0</v>
      </c>
    </row>
    <row r="18" spans="1:26" x14ac:dyDescent="0.3">
      <c r="A18" s="79">
        <v>43102</v>
      </c>
      <c r="B18" s="39">
        <v>8699</v>
      </c>
      <c r="C18" s="39">
        <v>8450</v>
      </c>
      <c r="D18" s="35">
        <f>Tabla18[Transactions 
Complete]/Tabla18[Total]</f>
        <v>0.97137602023221059</v>
      </c>
      <c r="E18" s="39">
        <v>223</v>
      </c>
      <c r="F18" s="35">
        <f>Tabla18[Transactions 
Failed]/Tabla18[Total]</f>
        <v>2.5635130474767214E-2</v>
      </c>
      <c r="G18" s="40">
        <v>0</v>
      </c>
      <c r="H18" s="35">
        <f>Tabla18[Transactions 
In_Prog]/Tabla18[Total]</f>
        <v>0</v>
      </c>
      <c r="I18" s="39">
        <v>26</v>
      </c>
      <c r="J18" s="35">
        <f>Tabla18[Transactions 
Timeout]/Tabla18[Total]</f>
        <v>2.9888492930221864E-3</v>
      </c>
      <c r="K18" s="40">
        <v>0</v>
      </c>
      <c r="L18" s="35">
        <f>Tabla18[Transactions
Trans Fail]/Tabla18[Total]</f>
        <v>0</v>
      </c>
      <c r="O18" s="79">
        <v>43253</v>
      </c>
      <c r="P18" s="57">
        <v>5113</v>
      </c>
      <c r="Q18" s="57">
        <v>3984</v>
      </c>
      <c r="R18" s="35">
        <v>0.77919029923723837</v>
      </c>
      <c r="S18" s="57">
        <v>716</v>
      </c>
      <c r="T18" s="35">
        <v>0.14003520438098963</v>
      </c>
      <c r="U18" s="57">
        <v>0</v>
      </c>
      <c r="V18" s="35">
        <v>0</v>
      </c>
      <c r="W18" s="57">
        <v>413</v>
      </c>
      <c r="X18" s="35">
        <v>8.0774496381771949E-2</v>
      </c>
      <c r="Y18" s="57">
        <v>0</v>
      </c>
      <c r="Z18" s="35">
        <v>0</v>
      </c>
    </row>
    <row r="19" spans="1:26" x14ac:dyDescent="0.3">
      <c r="A19" s="79">
        <v>43103</v>
      </c>
      <c r="B19" s="39">
        <v>12973</v>
      </c>
      <c r="C19" s="39">
        <v>12490</v>
      </c>
      <c r="D19" s="35">
        <f>Tabla18[Transactions 
Complete]/Tabla18[Total]</f>
        <v>0.96276882756494253</v>
      </c>
      <c r="E19" s="39">
        <v>467</v>
      </c>
      <c r="F19" s="35">
        <f>Tabla18[Transactions 
Failed]/Tabla18[Total]</f>
        <v>3.5997841671163183E-2</v>
      </c>
      <c r="G19" s="40">
        <v>0</v>
      </c>
      <c r="H19" s="35">
        <f>Tabla18[Transactions 
In_Prog]/Tabla18[Total]</f>
        <v>0</v>
      </c>
      <c r="I19" s="39">
        <v>16</v>
      </c>
      <c r="J19" s="35">
        <f>Tabla18[Transactions 
Timeout]/Tabla18[Total]</f>
        <v>1.2333307638942418E-3</v>
      </c>
      <c r="K19" s="40">
        <v>0</v>
      </c>
      <c r="L19" s="35">
        <f>Tabla18[Transactions
Trans Fail]/Tabla18[Total]</f>
        <v>0</v>
      </c>
      <c r="O19" s="79">
        <v>43254</v>
      </c>
      <c r="P19" s="57">
        <v>1291</v>
      </c>
      <c r="Q19" s="57">
        <v>828</v>
      </c>
      <c r="R19" s="35">
        <v>0.64136328427575517</v>
      </c>
      <c r="S19" s="57">
        <v>81</v>
      </c>
      <c r="T19" s="35">
        <v>6.2742060418280399E-2</v>
      </c>
      <c r="U19" s="57">
        <v>0</v>
      </c>
      <c r="V19" s="35">
        <v>0</v>
      </c>
      <c r="W19" s="57">
        <v>382</v>
      </c>
      <c r="X19" s="35">
        <v>0.29589465530596437</v>
      </c>
      <c r="Y19" s="57">
        <v>0</v>
      </c>
      <c r="Z19" s="35">
        <v>0</v>
      </c>
    </row>
    <row r="20" spans="1:26" x14ac:dyDescent="0.3">
      <c r="A20" s="79">
        <v>43104</v>
      </c>
      <c r="B20" s="39">
        <v>10178</v>
      </c>
      <c r="C20" s="39">
        <v>9823</v>
      </c>
      <c r="D20" s="35">
        <f>Tabla18[Transactions 
Complete]/Tabla18[Total]</f>
        <v>0.96512084888976224</v>
      </c>
      <c r="E20" s="39">
        <v>323</v>
      </c>
      <c r="F20" s="35">
        <f>Tabla18[Transactions 
Failed]/Tabla18[Total]</f>
        <v>3.1735114953821968E-2</v>
      </c>
      <c r="G20" s="40">
        <v>0</v>
      </c>
      <c r="H20" s="35">
        <f>Tabla18[Transactions 
In_Prog]/Tabla18[Total]</f>
        <v>2.9475338966398112E-4</v>
      </c>
      <c r="I20" s="39">
        <v>32</v>
      </c>
      <c r="J20" s="35">
        <f>Tabla18[Transactions 
Timeout]/Tabla18[Total]</f>
        <v>2.8492827667518177E-3</v>
      </c>
      <c r="K20" s="40">
        <v>0</v>
      </c>
      <c r="L20" s="35">
        <f>Tabla18[Transactions
Trans Fail]/Tabla18[Total]</f>
        <v>0</v>
      </c>
      <c r="O20" s="79">
        <v>43255</v>
      </c>
      <c r="P20" s="57">
        <v>18034</v>
      </c>
      <c r="Q20" s="57">
        <v>14385</v>
      </c>
      <c r="R20" s="35">
        <v>0.79765997560164137</v>
      </c>
      <c r="S20" s="57">
        <v>2063</v>
      </c>
      <c r="T20" s="35">
        <v>0.11439503160696463</v>
      </c>
      <c r="U20" s="57">
        <v>0</v>
      </c>
      <c r="V20" s="35">
        <v>0</v>
      </c>
      <c r="W20" s="57">
        <v>1586</v>
      </c>
      <c r="X20" s="35">
        <v>8.7944992791394033E-2</v>
      </c>
      <c r="Y20" s="57">
        <v>0</v>
      </c>
      <c r="Z20" s="35">
        <v>0</v>
      </c>
    </row>
    <row r="21" spans="1:26" x14ac:dyDescent="0.3">
      <c r="A21" s="79">
        <v>43105</v>
      </c>
      <c r="B21" s="39">
        <v>8993</v>
      </c>
      <c r="C21" s="39">
        <v>8629</v>
      </c>
      <c r="D21" s="35">
        <f>Tabla18[Transactions 
Complete]/Tabla18[Total]</f>
        <v>0.95952407427999553</v>
      </c>
      <c r="E21" s="39">
        <v>346</v>
      </c>
      <c r="F21" s="35">
        <f>Tabla18[Transactions 
Failed]/Tabla18[Total]</f>
        <v>3.84743689536306E-2</v>
      </c>
      <c r="G21" s="40">
        <v>0</v>
      </c>
      <c r="H21" s="35">
        <f>Tabla18[Transactions 
In_Prog]/Tabla18[Total]</f>
        <v>0</v>
      </c>
      <c r="I21" s="39">
        <v>18</v>
      </c>
      <c r="J21" s="35">
        <f>Tabla18[Transactions 
Timeout]/Tabla18[Total]</f>
        <v>2.0015567663738461E-3</v>
      </c>
      <c r="K21" s="40">
        <v>0</v>
      </c>
      <c r="L21" s="35">
        <f>Tabla18[Transactions
Trans Fail]/Tabla18[Total]</f>
        <v>0</v>
      </c>
      <c r="O21" s="79">
        <v>43256</v>
      </c>
      <c r="P21" s="57">
        <v>20984</v>
      </c>
      <c r="Q21" s="57">
        <v>16071</v>
      </c>
      <c r="R21" s="35">
        <v>0.7658692337018681</v>
      </c>
      <c r="S21" s="57">
        <v>2473</v>
      </c>
      <c r="T21" s="35">
        <v>0.11785169653069005</v>
      </c>
      <c r="U21" s="57">
        <v>0</v>
      </c>
      <c r="V21" s="35">
        <v>0</v>
      </c>
      <c r="W21" s="57">
        <v>2440</v>
      </c>
      <c r="X21" s="35">
        <v>0.11627906976744186</v>
      </c>
      <c r="Y21" s="57">
        <v>0</v>
      </c>
      <c r="Z21" s="35">
        <v>0</v>
      </c>
    </row>
    <row r="22" spans="1:26" x14ac:dyDescent="0.3">
      <c r="A22" s="79">
        <v>43106</v>
      </c>
      <c r="B22" s="39">
        <v>5042</v>
      </c>
      <c r="C22" s="39">
        <v>4875</v>
      </c>
      <c r="D22" s="35">
        <f>Tabla18[Transactions 
Complete]/Tabla18[Total]</f>
        <v>0.96687822292740977</v>
      </c>
      <c r="E22" s="39">
        <v>149</v>
      </c>
      <c r="F22" s="35">
        <f>Tabla18[Transactions 
Failed]/Tabla18[Total]</f>
        <v>2.9551765172550575E-2</v>
      </c>
      <c r="G22" s="40">
        <v>0</v>
      </c>
      <c r="H22" s="35">
        <f>Tabla18[Transactions 
In_Prog]/Tabla18[Total]</f>
        <v>0</v>
      </c>
      <c r="I22" s="39">
        <v>18</v>
      </c>
      <c r="J22" s="35">
        <f>Tabla18[Transactions 
Timeout]/Tabla18[Total]</f>
        <v>3.5700119000396666E-3</v>
      </c>
      <c r="K22" s="40">
        <v>0</v>
      </c>
      <c r="L22" s="35">
        <f>Tabla18[Transactions
Trans Fail]/Tabla18[Total]</f>
        <v>0</v>
      </c>
      <c r="O22" s="79">
        <v>43257</v>
      </c>
      <c r="P22" s="57">
        <v>14525</v>
      </c>
      <c r="Q22" s="57">
        <v>11100</v>
      </c>
      <c r="R22" s="35">
        <v>0.76419965576592086</v>
      </c>
      <c r="S22" s="57">
        <v>1581</v>
      </c>
      <c r="T22" s="35">
        <v>0.10884681583476764</v>
      </c>
      <c r="U22" s="57">
        <v>0</v>
      </c>
      <c r="V22" s="35">
        <v>0</v>
      </c>
      <c r="W22" s="57">
        <v>1844</v>
      </c>
      <c r="X22" s="35">
        <v>0.12695352839931154</v>
      </c>
      <c r="Y22" s="57">
        <v>0</v>
      </c>
      <c r="Z22" s="35">
        <v>0</v>
      </c>
    </row>
    <row r="23" spans="1:26" x14ac:dyDescent="0.3">
      <c r="A23" s="79">
        <v>43107</v>
      </c>
      <c r="B23" s="39">
        <v>2860</v>
      </c>
      <c r="C23" s="39">
        <v>2764</v>
      </c>
      <c r="D23" s="35">
        <f>Tabla18[Transactions 
Complete]/Tabla18[Total]</f>
        <v>0.96643356643356648</v>
      </c>
      <c r="E23" s="39">
        <v>48</v>
      </c>
      <c r="F23" s="35">
        <f>Tabla18[Transactions 
Failed]/Tabla18[Total]</f>
        <v>1.6783216783216783E-2</v>
      </c>
      <c r="G23" s="40">
        <v>0</v>
      </c>
      <c r="H23" s="35">
        <f>Tabla18[Transactions 
In_Prog]/Tabla18[Total]</f>
        <v>0</v>
      </c>
      <c r="I23" s="39">
        <v>48</v>
      </c>
      <c r="J23" s="35">
        <f>Tabla18[Transactions 
Timeout]/Tabla18[Total]</f>
        <v>1.6783216783216783E-2</v>
      </c>
      <c r="K23" s="40">
        <v>0</v>
      </c>
      <c r="L23" s="35">
        <f>Tabla18[Transactions
Trans Fail]/Tabla18[Total]</f>
        <v>0</v>
      </c>
      <c r="O23" s="79">
        <v>43258</v>
      </c>
      <c r="P23" s="57">
        <v>17593</v>
      </c>
      <c r="Q23" s="57">
        <v>13465</v>
      </c>
      <c r="R23" s="35">
        <v>0.7653612232137782</v>
      </c>
      <c r="S23" s="57">
        <v>1748</v>
      </c>
      <c r="T23" s="35">
        <v>9.9357699084863305E-2</v>
      </c>
      <c r="U23" s="57">
        <v>0</v>
      </c>
      <c r="V23" s="35">
        <v>0</v>
      </c>
      <c r="W23" s="57">
        <v>2380</v>
      </c>
      <c r="X23" s="35">
        <v>0.1352810777013585</v>
      </c>
      <c r="Y23" s="57">
        <v>0</v>
      </c>
      <c r="Z23" s="35">
        <v>0</v>
      </c>
    </row>
    <row r="24" spans="1:26" x14ac:dyDescent="0.3">
      <c r="A24" s="79">
        <v>43108</v>
      </c>
      <c r="B24" s="40">
        <v>8465</v>
      </c>
      <c r="C24" s="40">
        <v>7916</v>
      </c>
      <c r="D24" s="35">
        <f>Tabla18[Transactions 
Complete]/Tabla18[Total]</f>
        <v>0.9351447135262847</v>
      </c>
      <c r="E24" s="40">
        <v>277</v>
      </c>
      <c r="F24" s="35">
        <f>Tabla18[Transactions 
Failed]/Tabla18[Total]</f>
        <v>3.2722976963969287E-2</v>
      </c>
      <c r="G24" s="40">
        <v>0</v>
      </c>
      <c r="H24" s="35">
        <f>Tabla18[Transactions 
In_Prog]/Tabla18[Total]</f>
        <v>1.1813349084465446E-4</v>
      </c>
      <c r="I24" s="40">
        <v>272</v>
      </c>
      <c r="J24" s="35">
        <f>Tabla18[Transactions 
Timeout]/Tabla18[Total]</f>
        <v>3.2014176018901358E-2</v>
      </c>
      <c r="K24" s="40">
        <v>0</v>
      </c>
      <c r="L24" s="35">
        <f>Tabla18[Transactions
Trans Fail]/Tabla18[Total]</f>
        <v>0</v>
      </c>
      <c r="O24" s="79">
        <v>43259</v>
      </c>
      <c r="P24" s="57">
        <v>15160</v>
      </c>
      <c r="Q24" s="57">
        <v>11204</v>
      </c>
      <c r="R24" s="35">
        <v>0.73905013192612135</v>
      </c>
      <c r="S24" s="57">
        <v>1405</v>
      </c>
      <c r="T24" s="35">
        <v>9.2678100263852245E-2</v>
      </c>
      <c r="U24" s="57">
        <v>0</v>
      </c>
      <c r="V24" s="35">
        <v>0</v>
      </c>
      <c r="W24" s="57">
        <v>2551</v>
      </c>
      <c r="X24" s="35">
        <v>0.1682717678100264</v>
      </c>
      <c r="Y24" s="57">
        <v>0</v>
      </c>
      <c r="Z24" s="35">
        <v>0</v>
      </c>
    </row>
    <row r="25" spans="1:26" x14ac:dyDescent="0.3">
      <c r="A25" s="79">
        <v>43109</v>
      </c>
      <c r="B25" s="40">
        <v>8096</v>
      </c>
      <c r="C25" s="40">
        <v>7637</v>
      </c>
      <c r="D25" s="35">
        <f>Tabla18[Transactions 
Complete]/Tabla18[Total]</f>
        <v>0.9433053359683794</v>
      </c>
      <c r="E25" s="40">
        <v>397</v>
      </c>
      <c r="F25" s="35">
        <f>Tabla18[Transactions 
Failed]/Tabla18[Total]</f>
        <v>4.9036561264822136E-2</v>
      </c>
      <c r="G25" s="40">
        <v>0</v>
      </c>
      <c r="H25" s="35">
        <f>Tabla18[Transactions 
In_Prog]/Tabla18[Total]</f>
        <v>1.358695652173913E-3</v>
      </c>
      <c r="I25" s="40">
        <v>62</v>
      </c>
      <c r="J25" s="35">
        <f>Tabla18[Transactions 
Timeout]/Tabla18[Total]</f>
        <v>6.299407114624506E-3</v>
      </c>
      <c r="K25" s="40">
        <v>0</v>
      </c>
      <c r="L25" s="35">
        <f>Tabla18[Transactions
Trans Fail]/Tabla18[Total]</f>
        <v>0</v>
      </c>
      <c r="O25" s="79">
        <v>43260</v>
      </c>
      <c r="P25" s="57">
        <v>10041</v>
      </c>
      <c r="Q25" s="57">
        <v>7068</v>
      </c>
      <c r="R25" s="35">
        <v>0.7039139527935464</v>
      </c>
      <c r="S25" s="57">
        <v>638</v>
      </c>
      <c r="T25" s="35">
        <v>6.3539488098794936E-2</v>
      </c>
      <c r="U25" s="57">
        <v>0</v>
      </c>
      <c r="V25" s="35">
        <v>0</v>
      </c>
      <c r="W25" s="57">
        <v>2335</v>
      </c>
      <c r="X25" s="35">
        <v>0.23254655910765859</v>
      </c>
      <c r="Y25" s="57">
        <v>0</v>
      </c>
      <c r="Z25" s="35">
        <v>0</v>
      </c>
    </row>
    <row r="26" spans="1:26" x14ac:dyDescent="0.3">
      <c r="A26" s="79">
        <v>43110</v>
      </c>
      <c r="B26" s="40">
        <v>6924</v>
      </c>
      <c r="C26" s="40">
        <v>6483</v>
      </c>
      <c r="D26" s="35">
        <f>Tabla18[Transactions 
Complete]/Tabla18[Total]</f>
        <v>0.93630849220103984</v>
      </c>
      <c r="E26" s="40">
        <v>366</v>
      </c>
      <c r="F26" s="35">
        <f>Tabla18[Transactions 
Failed]/Tabla18[Total]</f>
        <v>5.2859618717504331E-2</v>
      </c>
      <c r="G26" s="40">
        <v>0</v>
      </c>
      <c r="H26" s="35">
        <f>Tabla18[Transactions 
In_Prog]/Tabla18[Total]</f>
        <v>0</v>
      </c>
      <c r="I26" s="40">
        <v>74</v>
      </c>
      <c r="J26" s="35">
        <f>Tabla18[Transactions 
Timeout]/Tabla18[Total]</f>
        <v>1.0687463893703062E-2</v>
      </c>
      <c r="K26" s="40">
        <v>0</v>
      </c>
      <c r="L26" s="35">
        <f>Tabla18[Transactions
Trans Fail]/Tabla18[Total]</f>
        <v>0</v>
      </c>
      <c r="O26" s="79">
        <v>43261</v>
      </c>
      <c r="P26" s="57">
        <v>5012</v>
      </c>
      <c r="Q26" s="57">
        <v>2201</v>
      </c>
      <c r="R26" s="35">
        <v>0.43914604948124503</v>
      </c>
      <c r="S26" s="57">
        <v>87</v>
      </c>
      <c r="T26" s="35">
        <v>1.735833998403831E-2</v>
      </c>
      <c r="U26" s="57">
        <v>0</v>
      </c>
      <c r="V26" s="35">
        <v>0</v>
      </c>
      <c r="W26" s="57">
        <v>2724</v>
      </c>
      <c r="X26" s="35">
        <v>0.54349561053471673</v>
      </c>
      <c r="Y26" s="57">
        <v>0</v>
      </c>
      <c r="Z26" s="35">
        <v>0</v>
      </c>
    </row>
    <row r="27" spans="1:26" x14ac:dyDescent="0.3">
      <c r="A27" s="79">
        <v>43111</v>
      </c>
      <c r="B27" s="40">
        <v>11894</v>
      </c>
      <c r="C27" s="40">
        <v>9928</v>
      </c>
      <c r="D27" s="35">
        <f>Tabla18[Transactions 
Complete]/Tabla18[Total]</f>
        <v>0.83470657474356813</v>
      </c>
      <c r="E27" s="40">
        <v>1917</v>
      </c>
      <c r="F27" s="35">
        <f>Tabla18[Transactions 
Failed]/Tabla18[Total]</f>
        <v>0.16117370102572726</v>
      </c>
      <c r="G27" s="40">
        <v>0</v>
      </c>
      <c r="H27" s="35">
        <f>Tabla18[Transactions 
In_Prog]/Tabla18[Total]</f>
        <v>0</v>
      </c>
      <c r="I27" s="40">
        <v>49</v>
      </c>
      <c r="J27" s="35">
        <f>Tabla18[Transactions 
Timeout]/Tabla18[Total]</f>
        <v>4.119724230704557E-3</v>
      </c>
      <c r="K27" s="40">
        <v>0</v>
      </c>
      <c r="L27" s="35">
        <f>Tabla18[Transactions
Trans Fail]/Tabla18[Total]</f>
        <v>0</v>
      </c>
      <c r="O27" s="79">
        <v>43262</v>
      </c>
      <c r="P27" s="76">
        <v>15508</v>
      </c>
      <c r="Q27" s="39">
        <v>10338</v>
      </c>
      <c r="R27" s="35">
        <v>0.66662367810162493</v>
      </c>
      <c r="S27" s="39">
        <v>1349</v>
      </c>
      <c r="T27" s="35">
        <v>8.6987361361877735E-2</v>
      </c>
      <c r="U27" s="39">
        <v>0</v>
      </c>
      <c r="V27" s="35">
        <v>0</v>
      </c>
      <c r="W27" s="39">
        <v>3821</v>
      </c>
      <c r="X27" s="35">
        <v>0.24638896053649728</v>
      </c>
      <c r="Y27" s="39">
        <v>0</v>
      </c>
      <c r="Z27" s="35">
        <v>0</v>
      </c>
    </row>
    <row r="28" spans="1:26" x14ac:dyDescent="0.3">
      <c r="A28" s="79">
        <v>43112</v>
      </c>
      <c r="B28" s="40">
        <v>8924</v>
      </c>
      <c r="C28" s="40">
        <v>8267</v>
      </c>
      <c r="D28" s="35">
        <f>Tabla18[Transactions 
Complete]/Tabla18[Total]</f>
        <v>0.92637830569251456</v>
      </c>
      <c r="E28" s="40">
        <v>643</v>
      </c>
      <c r="F28" s="35">
        <f>Tabla18[Transactions 
Failed]/Tabla18[Total]</f>
        <v>7.2052891080233078E-2</v>
      </c>
      <c r="G28" s="40">
        <v>0</v>
      </c>
      <c r="H28" s="35">
        <f>Tabla18[Transactions 
In_Prog]/Tabla18[Total]</f>
        <v>0</v>
      </c>
      <c r="I28" s="40">
        <v>14</v>
      </c>
      <c r="J28" s="35">
        <f>Tabla18[Transactions 
Timeout]/Tabla18[Total]</f>
        <v>1.5688032272523531E-3</v>
      </c>
      <c r="K28" s="40">
        <v>0</v>
      </c>
      <c r="L28" s="35">
        <f>Tabla18[Transactions
Trans Fail]/Tabla18[Total]</f>
        <v>0</v>
      </c>
      <c r="O28" s="79">
        <v>43263</v>
      </c>
      <c r="P28" s="76">
        <v>17335</v>
      </c>
      <c r="Q28" s="39">
        <v>12701</v>
      </c>
      <c r="R28" s="35">
        <v>0.73267955004326502</v>
      </c>
      <c r="S28" s="39">
        <v>1586</v>
      </c>
      <c r="T28" s="35">
        <v>9.1491202768964525E-2</v>
      </c>
      <c r="U28" s="39">
        <v>0</v>
      </c>
      <c r="V28" s="35">
        <v>0</v>
      </c>
      <c r="W28" s="39">
        <v>3048</v>
      </c>
      <c r="X28" s="35">
        <v>0.1758292471877704</v>
      </c>
      <c r="Y28" s="39">
        <v>0</v>
      </c>
      <c r="Z28" s="35">
        <v>0</v>
      </c>
    </row>
    <row r="29" spans="1:26" x14ac:dyDescent="0.3">
      <c r="A29" s="79">
        <v>43113</v>
      </c>
      <c r="B29" s="40">
        <v>5694</v>
      </c>
      <c r="C29" s="40">
        <v>5459</v>
      </c>
      <c r="D29" s="35">
        <f>Tabla18[Transactions 
Complete]/Tabla18[Total]</f>
        <v>0.95872848612574635</v>
      </c>
      <c r="E29" s="40">
        <v>220</v>
      </c>
      <c r="F29" s="35">
        <f>Tabla18[Transactions 
Failed]/Tabla18[Total]</f>
        <v>3.8637161924833158E-2</v>
      </c>
      <c r="G29" s="40">
        <v>0</v>
      </c>
      <c r="H29" s="35">
        <f>Tabla18[Transactions 
In_Prog]/Tabla18[Total]</f>
        <v>0</v>
      </c>
      <c r="I29" s="40">
        <v>15</v>
      </c>
      <c r="J29" s="35">
        <f>Tabla18[Transactions 
Timeout]/Tabla18[Total]</f>
        <v>2.6343519494204425E-3</v>
      </c>
      <c r="K29" s="40">
        <v>0</v>
      </c>
      <c r="L29" s="35">
        <f>Tabla18[Transactions
Trans Fail]/Tabla18[Total]</f>
        <v>0</v>
      </c>
      <c r="O29" s="79">
        <v>43264</v>
      </c>
      <c r="P29" s="77">
        <v>12074</v>
      </c>
      <c r="Q29" s="64">
        <v>7858</v>
      </c>
      <c r="R29" s="35">
        <v>0.65081994368063611</v>
      </c>
      <c r="S29" s="64">
        <v>911</v>
      </c>
      <c r="T29" s="35">
        <v>7.5451383137319861E-2</v>
      </c>
      <c r="U29" s="39">
        <v>0</v>
      </c>
      <c r="V29" s="35">
        <v>0</v>
      </c>
      <c r="W29" s="64">
        <v>3305</v>
      </c>
      <c r="X29" s="35">
        <v>0.27372867318204408</v>
      </c>
      <c r="Y29" s="39">
        <v>0</v>
      </c>
      <c r="Z29" s="35">
        <v>0</v>
      </c>
    </row>
    <row r="30" spans="1:26" x14ac:dyDescent="0.3">
      <c r="A30" s="79">
        <v>43114</v>
      </c>
      <c r="B30" s="40">
        <v>3203</v>
      </c>
      <c r="C30" s="40">
        <v>3086</v>
      </c>
      <c r="D30" s="35">
        <f>Tabla18[Transactions 
Complete]/Tabla18[Total]</f>
        <v>0.96347174523883861</v>
      </c>
      <c r="E30" s="40">
        <v>102</v>
      </c>
      <c r="F30" s="35">
        <f>Tabla18[Transactions 
Failed]/Tabla18[Total]</f>
        <v>3.1845145176397124E-2</v>
      </c>
      <c r="G30" s="40">
        <v>0</v>
      </c>
      <c r="H30" s="35">
        <f>Tabla18[Transactions 
In_Prog]/Tabla18[Total]</f>
        <v>0</v>
      </c>
      <c r="I30" s="40">
        <v>15</v>
      </c>
      <c r="J30" s="35">
        <f>Tabla18[Transactions 
Timeout]/Tabla18[Total]</f>
        <v>4.6831095847642834E-3</v>
      </c>
      <c r="K30" s="40">
        <v>0</v>
      </c>
      <c r="L30" s="35">
        <f>Tabla18[Transactions
Trans Fail]/Tabla18[Total]</f>
        <v>0</v>
      </c>
      <c r="O30" s="79">
        <v>43265</v>
      </c>
      <c r="P30" s="77">
        <v>10940</v>
      </c>
      <c r="Q30" s="64">
        <v>6487</v>
      </c>
      <c r="R30" s="35">
        <v>0.59296160877513715</v>
      </c>
      <c r="S30" s="64">
        <v>935</v>
      </c>
      <c r="T30" s="35">
        <v>8.546617915904936E-2</v>
      </c>
      <c r="U30" s="39">
        <v>0</v>
      </c>
      <c r="V30" s="35">
        <v>0</v>
      </c>
      <c r="W30" s="65">
        <v>3518</v>
      </c>
      <c r="X30" s="35">
        <v>0.32157221206581355</v>
      </c>
      <c r="Y30" s="39">
        <v>0</v>
      </c>
      <c r="Z30" s="35">
        <v>0</v>
      </c>
    </row>
    <row r="31" spans="1:26" x14ac:dyDescent="0.3">
      <c r="A31" s="79">
        <v>43115</v>
      </c>
      <c r="B31" s="40">
        <v>13194</v>
      </c>
      <c r="C31" s="40">
        <v>12710</v>
      </c>
      <c r="D31" s="35">
        <f>Tabla18[Transactions 
Complete]/Tabla18[Total]</f>
        <v>0.963316659087464</v>
      </c>
      <c r="E31" s="40">
        <v>466</v>
      </c>
      <c r="F31" s="35">
        <f>Tabla18[Transactions 
Failed]/Tabla18[Total]</f>
        <v>3.5319084432317717E-2</v>
      </c>
      <c r="G31" s="40">
        <v>0</v>
      </c>
      <c r="H31" s="35">
        <f>Tabla18[Transactions 
In_Prog]/Tabla18[Total]</f>
        <v>0</v>
      </c>
      <c r="I31" s="40">
        <v>18</v>
      </c>
      <c r="J31" s="35">
        <f>Tabla18[Transactions 
Timeout]/Tabla18[Total]</f>
        <v>1.364256480218281E-3</v>
      </c>
      <c r="K31" s="40">
        <v>0</v>
      </c>
      <c r="L31" s="35">
        <f>Tabla18[Transactions
Trans Fail]/Tabla18[Total]</f>
        <v>0</v>
      </c>
      <c r="O31" s="79">
        <v>43266</v>
      </c>
      <c r="P31" s="78">
        <v>10286</v>
      </c>
      <c r="Q31" s="107">
        <v>7141</v>
      </c>
      <c r="R31" s="35">
        <v>0.69424460431654678</v>
      </c>
      <c r="S31" s="107">
        <v>941</v>
      </c>
      <c r="T31" s="35">
        <v>9.1483569900836087E-2</v>
      </c>
      <c r="U31" s="39">
        <v>0</v>
      </c>
      <c r="V31" s="35">
        <v>0</v>
      </c>
      <c r="W31" s="107">
        <v>2204</v>
      </c>
      <c r="X31" s="35">
        <v>0.21427182578261714</v>
      </c>
      <c r="Y31" s="39">
        <v>0</v>
      </c>
      <c r="Z31" s="35">
        <v>0</v>
      </c>
    </row>
    <row r="32" spans="1:26" x14ac:dyDescent="0.3">
      <c r="A32" s="79">
        <v>43116</v>
      </c>
      <c r="B32" s="40">
        <v>15783</v>
      </c>
      <c r="C32" s="40">
        <v>15160</v>
      </c>
      <c r="D32" s="35">
        <f>Tabla18[Transactions 
Complete]/Tabla18[Total]</f>
        <v>0.96052714946461382</v>
      </c>
      <c r="E32" s="40">
        <v>567</v>
      </c>
      <c r="F32" s="35">
        <f>Tabla18[Transactions 
Failed]/Tabla18[Total]</f>
        <v>3.5924729138946968E-2</v>
      </c>
      <c r="G32" s="40">
        <v>0</v>
      </c>
      <c r="H32" s="35">
        <f>Tabla18[Transactions 
In_Prog]/Tabla18[Total]</f>
        <v>0</v>
      </c>
      <c r="I32" s="40">
        <v>56</v>
      </c>
      <c r="J32" s="35">
        <f>Tabla18[Transactions 
Timeout]/Tabla18[Total]</f>
        <v>3.5481213964392065E-3</v>
      </c>
      <c r="K32" s="40">
        <v>0</v>
      </c>
      <c r="L32" s="35">
        <f>Tabla18[Transactions
Trans Fail]/Tabla18[Total]</f>
        <v>0</v>
      </c>
      <c r="O32" s="79">
        <v>43267</v>
      </c>
      <c r="P32" s="78">
        <v>3372</v>
      </c>
      <c r="Q32" s="107">
        <v>2734</v>
      </c>
      <c r="R32" s="35">
        <v>0.81079478054567022</v>
      </c>
      <c r="S32" s="107">
        <v>450</v>
      </c>
      <c r="T32" s="35">
        <v>0.13345195729537365</v>
      </c>
      <c r="U32" s="39">
        <v>0</v>
      </c>
      <c r="V32" s="35">
        <v>0</v>
      </c>
      <c r="W32" s="107">
        <v>188</v>
      </c>
      <c r="X32" s="35">
        <v>5.575326215895611E-2</v>
      </c>
      <c r="Y32" s="39">
        <v>0</v>
      </c>
      <c r="Z32" s="35">
        <v>0</v>
      </c>
    </row>
    <row r="33" spans="1:26" x14ac:dyDescent="0.3">
      <c r="A33" s="79">
        <v>43117</v>
      </c>
      <c r="B33" s="40">
        <v>8744</v>
      </c>
      <c r="C33" s="40">
        <v>8388</v>
      </c>
      <c r="D33" s="35">
        <f>Tabla18[Transactions 
Complete]/Tabla18[Total]</f>
        <v>0.95928636779505949</v>
      </c>
      <c r="E33" s="40">
        <v>343</v>
      </c>
      <c r="F33" s="35">
        <f>Tabla18[Transactions 
Failed]/Tabla18[Total]</f>
        <v>3.9226898444647759E-2</v>
      </c>
      <c r="G33" s="40">
        <v>0</v>
      </c>
      <c r="H33" s="35">
        <f>Tabla18[Transactions 
In_Prog]/Tabla18[Total]</f>
        <v>0</v>
      </c>
      <c r="I33" s="40">
        <v>13</v>
      </c>
      <c r="J33" s="35">
        <f>Tabla18[Transactions 
Timeout]/Tabla18[Total]</f>
        <v>1.4867337602927722E-3</v>
      </c>
      <c r="K33" s="40">
        <v>0</v>
      </c>
      <c r="L33" s="35">
        <f>Tabla18[Transactions
Trans Fail]/Tabla18[Total]</f>
        <v>0</v>
      </c>
      <c r="O33" s="79">
        <v>43268</v>
      </c>
      <c r="P33" s="78">
        <v>1045</v>
      </c>
      <c r="Q33" s="107">
        <v>761</v>
      </c>
      <c r="R33" s="35">
        <v>0.72822966507177034</v>
      </c>
      <c r="S33" s="107">
        <v>98</v>
      </c>
      <c r="T33" s="35">
        <v>9.3779904306220102E-2</v>
      </c>
      <c r="U33" s="39">
        <v>0</v>
      </c>
      <c r="V33" s="35">
        <v>0</v>
      </c>
      <c r="W33" s="107">
        <v>186</v>
      </c>
      <c r="X33" s="35">
        <v>0.17799043062200956</v>
      </c>
      <c r="Y33" s="39">
        <v>0</v>
      </c>
      <c r="Z33" s="35">
        <v>0</v>
      </c>
    </row>
    <row r="34" spans="1:26" x14ac:dyDescent="0.3">
      <c r="A34" s="79">
        <v>43118</v>
      </c>
      <c r="B34" s="40">
        <v>8995</v>
      </c>
      <c r="C34" s="40">
        <v>8306</v>
      </c>
      <c r="D34" s="35">
        <f>Tabla18[Transactions 
Complete]/Tabla18[Total]</f>
        <v>0.92340188993885497</v>
      </c>
      <c r="E34" s="40">
        <v>538</v>
      </c>
      <c r="F34" s="35">
        <f>Tabla18[Transactions 
Failed]/Tabla18[Total]</f>
        <v>5.9811006114508063E-2</v>
      </c>
      <c r="G34" s="40">
        <v>0</v>
      </c>
      <c r="H34" s="35">
        <f>Tabla18[Transactions 
In_Prog]/Tabla18[Total]</f>
        <v>0</v>
      </c>
      <c r="I34" s="40">
        <v>151</v>
      </c>
      <c r="J34" s="35">
        <f>Tabla18[Transactions 
Timeout]/Tabla18[Total]</f>
        <v>1.678710394663702E-2</v>
      </c>
      <c r="K34" s="40">
        <v>0</v>
      </c>
      <c r="L34" s="35">
        <f>Tabla18[Transactions
Trans Fail]/Tabla18[Total]</f>
        <v>0</v>
      </c>
      <c r="O34" s="79">
        <v>43269</v>
      </c>
      <c r="P34" s="107">
        <v>23017</v>
      </c>
      <c r="Q34" s="107">
        <v>21067</v>
      </c>
      <c r="R34" s="75">
        <v>0.91528001042707563</v>
      </c>
      <c r="S34" s="107">
        <v>1744</v>
      </c>
      <c r="T34" s="75">
        <v>7.5770082982143633E-2</v>
      </c>
      <c r="U34" s="61">
        <v>0</v>
      </c>
      <c r="V34" s="75">
        <v>0</v>
      </c>
      <c r="W34" s="107">
        <v>206</v>
      </c>
      <c r="X34" s="75">
        <v>8.949906590780727E-3</v>
      </c>
      <c r="Y34" s="61">
        <v>0</v>
      </c>
      <c r="Z34" s="75">
        <v>0</v>
      </c>
    </row>
    <row r="35" spans="1:26" x14ac:dyDescent="0.3">
      <c r="A35" s="79">
        <v>43119</v>
      </c>
      <c r="B35" s="40">
        <v>10227</v>
      </c>
      <c r="C35" s="40">
        <v>9837</v>
      </c>
      <c r="D35" s="35">
        <f>Tabla18[Transactions 
Complete]/Tabla18[Total]</f>
        <v>0.96186564975066002</v>
      </c>
      <c r="E35" s="40">
        <v>376</v>
      </c>
      <c r="F35" s="35">
        <f>Tabla18[Transactions 
Failed]/Tabla18[Total]</f>
        <v>3.6765424855773929E-2</v>
      </c>
      <c r="G35" s="40">
        <v>0</v>
      </c>
      <c r="H35" s="35">
        <f>Tabla18[Transactions 
In_Prog]/Tabla18[Total]</f>
        <v>0</v>
      </c>
      <c r="I35" s="40">
        <v>14</v>
      </c>
      <c r="J35" s="35">
        <f>Tabla18[Transactions 
Timeout]/Tabla18[Total]</f>
        <v>1.3689253935660506E-3</v>
      </c>
      <c r="K35" s="40">
        <v>0</v>
      </c>
      <c r="L35" s="35">
        <f>Tabla18[Transactions
Trans Fail]/Tabla18[Total]</f>
        <v>0</v>
      </c>
      <c r="O35" s="79">
        <v>43270</v>
      </c>
      <c r="P35" s="107">
        <v>14584</v>
      </c>
      <c r="Q35" s="107">
        <v>13500</v>
      </c>
      <c r="R35" s="75">
        <v>0.92567196928140427</v>
      </c>
      <c r="S35" s="107">
        <v>839</v>
      </c>
      <c r="T35" s="75">
        <v>5.7528798683488758E-2</v>
      </c>
      <c r="U35" s="61">
        <v>0</v>
      </c>
      <c r="V35" s="75">
        <v>0</v>
      </c>
      <c r="W35" s="107">
        <v>245</v>
      </c>
      <c r="X35" s="75">
        <v>1.6799232035106967E-2</v>
      </c>
      <c r="Y35" s="61">
        <v>0</v>
      </c>
      <c r="Z35" s="75">
        <v>0</v>
      </c>
    </row>
    <row r="36" spans="1:26" x14ac:dyDescent="0.3">
      <c r="A36" s="79">
        <v>43120</v>
      </c>
      <c r="B36" s="40">
        <v>4456</v>
      </c>
      <c r="C36" s="40">
        <v>4364</v>
      </c>
      <c r="D36" s="35">
        <f>Tabla18[Transactions 
Complete]/Tabla18[Total]</f>
        <v>0.97935368043087967</v>
      </c>
      <c r="E36" s="40">
        <v>73</v>
      </c>
      <c r="F36" s="35">
        <f>Tabla18[Transactions 
Failed]/Tabla18[Total]</f>
        <v>1.6382405745062837E-2</v>
      </c>
      <c r="G36" s="40">
        <v>0</v>
      </c>
      <c r="H36" s="35">
        <f>Tabla18[Transactions 
In_Prog]/Tabla18[Total]</f>
        <v>0</v>
      </c>
      <c r="I36" s="40">
        <v>19</v>
      </c>
      <c r="J36" s="35">
        <f>Tabla18[Transactions 
Timeout]/Tabla18[Total]</f>
        <v>4.263913824057451E-3</v>
      </c>
      <c r="K36" s="40">
        <v>0</v>
      </c>
      <c r="L36" s="35">
        <f>Tabla18[Transactions
Trans Fail]/Tabla18[Total]</f>
        <v>0</v>
      </c>
      <c r="O36" s="79">
        <v>43271</v>
      </c>
      <c r="P36" s="107">
        <v>13185</v>
      </c>
      <c r="Q36" s="107">
        <v>11888</v>
      </c>
      <c r="R36" s="75">
        <v>0.90163064087978761</v>
      </c>
      <c r="S36" s="107">
        <v>1070</v>
      </c>
      <c r="T36" s="75">
        <v>8.1152825180128937E-2</v>
      </c>
      <c r="U36" s="61">
        <v>0</v>
      </c>
      <c r="V36" s="75">
        <v>0</v>
      </c>
      <c r="W36" s="107">
        <v>227</v>
      </c>
      <c r="X36" s="75">
        <v>1.7216533940083427E-2</v>
      </c>
      <c r="Y36" s="61">
        <v>0</v>
      </c>
      <c r="Z36" s="75">
        <v>0</v>
      </c>
    </row>
    <row r="37" spans="1:26" x14ac:dyDescent="0.3">
      <c r="A37" s="79">
        <v>43121</v>
      </c>
      <c r="B37" s="40">
        <v>2436</v>
      </c>
      <c r="C37" s="40">
        <v>2405</v>
      </c>
      <c r="D37" s="35">
        <f>Tabla18[Transactions 
Complete]/Tabla18[Total]</f>
        <v>0.98727422003284071</v>
      </c>
      <c r="E37" s="40">
        <v>16</v>
      </c>
      <c r="F37" s="35">
        <f>Tabla18[Transactions 
Failed]/Tabla18[Total]</f>
        <v>6.5681444991789817E-3</v>
      </c>
      <c r="G37" s="40">
        <v>0</v>
      </c>
      <c r="H37" s="35">
        <f>Tabla18[Transactions 
In_Prog]/Tabla18[Total]</f>
        <v>0</v>
      </c>
      <c r="I37" s="40">
        <v>15</v>
      </c>
      <c r="J37" s="35">
        <f>Tabla18[Transactions 
Timeout]/Tabla18[Total]</f>
        <v>6.1576354679802959E-3</v>
      </c>
      <c r="K37" s="40">
        <v>0</v>
      </c>
      <c r="L37" s="35">
        <f>Tabla18[Transactions
Trans Fail]/Tabla18[Total]</f>
        <v>0</v>
      </c>
      <c r="O37" s="79">
        <v>43272</v>
      </c>
      <c r="P37" s="107">
        <v>11498</v>
      </c>
      <c r="Q37" s="107">
        <v>10310</v>
      </c>
      <c r="R37" s="75">
        <v>0.89667768307531748</v>
      </c>
      <c r="S37" s="107">
        <v>961</v>
      </c>
      <c r="T37" s="75">
        <v>8.3579753000521825E-2</v>
      </c>
      <c r="U37" s="61">
        <v>0</v>
      </c>
      <c r="V37" s="75">
        <v>0</v>
      </c>
      <c r="W37" s="107">
        <v>227</v>
      </c>
      <c r="X37" s="75">
        <v>1.9742563924160725E-2</v>
      </c>
      <c r="Y37" s="61">
        <v>0</v>
      </c>
      <c r="Z37" s="75">
        <v>0</v>
      </c>
    </row>
    <row r="38" spans="1:26" x14ac:dyDescent="0.3">
      <c r="A38" s="79">
        <v>43122</v>
      </c>
      <c r="B38" s="40">
        <v>10099</v>
      </c>
      <c r="C38" s="40">
        <v>9738</v>
      </c>
      <c r="D38" s="35">
        <f>Tabla18[Transactions 
Complete]/Tabla18[Total]</f>
        <v>0.96425388652341815</v>
      </c>
      <c r="E38" s="40">
        <v>307</v>
      </c>
      <c r="F38" s="35">
        <f>Tabla18[Transactions 
Failed]/Tabla18[Total]</f>
        <v>3.0399049410832754E-2</v>
      </c>
      <c r="G38" s="40">
        <v>0</v>
      </c>
      <c r="H38" s="35">
        <f>Tabla18[Transactions 
In_Prog]/Tabla18[Total]</f>
        <v>0</v>
      </c>
      <c r="I38" s="40">
        <v>54</v>
      </c>
      <c r="J38" s="35">
        <f>Tabla18[Transactions 
Timeout]/Tabla18[Total]</f>
        <v>5.3470640657490845E-3</v>
      </c>
      <c r="K38" s="40">
        <v>0</v>
      </c>
      <c r="L38" s="35">
        <f>Tabla18[Transactions
Trans Fail]/Tabla18[Total]</f>
        <v>0</v>
      </c>
      <c r="O38" s="79">
        <v>43273</v>
      </c>
      <c r="P38" s="107">
        <v>8865</v>
      </c>
      <c r="Q38" s="107">
        <v>7274</v>
      </c>
      <c r="R38" s="75">
        <v>0.82053017484489565</v>
      </c>
      <c r="S38" s="107">
        <v>940</v>
      </c>
      <c r="T38" s="75">
        <v>0.10603496897913142</v>
      </c>
      <c r="U38" s="61">
        <v>0</v>
      </c>
      <c r="V38" s="75">
        <v>0</v>
      </c>
      <c r="W38" s="107">
        <v>651</v>
      </c>
      <c r="X38" s="75">
        <v>7.3434856175972923E-2</v>
      </c>
      <c r="Y38" s="61">
        <v>0</v>
      </c>
      <c r="Z38" s="75">
        <v>0</v>
      </c>
    </row>
    <row r="39" spans="1:26" x14ac:dyDescent="0.3">
      <c r="A39" s="79">
        <v>43123</v>
      </c>
      <c r="B39" s="40">
        <v>10316</v>
      </c>
      <c r="C39" s="40">
        <v>9959</v>
      </c>
      <c r="D39" s="35">
        <f>Tabla18[Transactions 
Complete]/Tabla18[Total]</f>
        <v>0.96539356339666538</v>
      </c>
      <c r="E39" s="40">
        <v>261</v>
      </c>
      <c r="F39" s="35">
        <f>Tabla18[Transactions 
Failed]/Tabla18[Total]</f>
        <v>2.5300504071345483E-2</v>
      </c>
      <c r="G39" s="40">
        <v>0</v>
      </c>
      <c r="H39" s="35">
        <f>Tabla18[Transactions 
In_Prog]/Tabla18[Total]</f>
        <v>0</v>
      </c>
      <c r="I39" s="40">
        <v>96</v>
      </c>
      <c r="J39" s="35">
        <f>Tabla18[Transactions 
Timeout]/Tabla18[Total]</f>
        <v>9.3059325319891431E-3</v>
      </c>
      <c r="K39" s="40">
        <v>0</v>
      </c>
      <c r="L39" s="35">
        <f>Tabla18[Transactions
Trans Fail]/Tabla18[Total]</f>
        <v>0</v>
      </c>
      <c r="O39" s="79">
        <v>43274</v>
      </c>
      <c r="P39" s="107">
        <v>6387</v>
      </c>
      <c r="Q39" s="107">
        <v>5581</v>
      </c>
      <c r="R39" s="75">
        <v>0.87380616878033501</v>
      </c>
      <c r="S39" s="107">
        <v>611</v>
      </c>
      <c r="T39" s="75">
        <v>9.5663065602004077E-2</v>
      </c>
      <c r="U39" s="61">
        <v>0</v>
      </c>
      <c r="V39" s="75">
        <v>0</v>
      </c>
      <c r="W39" s="107">
        <v>195</v>
      </c>
      <c r="X39" s="75">
        <v>3.0530765617660875E-2</v>
      </c>
      <c r="Y39" s="61">
        <v>0</v>
      </c>
      <c r="Z39" s="75">
        <v>0</v>
      </c>
    </row>
    <row r="40" spans="1:26" x14ac:dyDescent="0.3">
      <c r="A40" s="79">
        <v>43124</v>
      </c>
      <c r="B40" s="40">
        <v>6248</v>
      </c>
      <c r="C40" s="40">
        <v>6030</v>
      </c>
      <c r="D40" s="35">
        <f>Tabla18[Transactions 
Complete]/Tabla18[Total]</f>
        <v>0.96510883482714471</v>
      </c>
      <c r="E40" s="40">
        <v>217</v>
      </c>
      <c r="F40" s="35">
        <f>Tabla18[Transactions 
Failed]/Tabla18[Total]</f>
        <v>3.4731113956466067E-2</v>
      </c>
      <c r="G40" s="40">
        <v>0</v>
      </c>
      <c r="H40" s="35">
        <f>Tabla18[Transactions 
In_Prog]/Tabla18[Total]</f>
        <v>0</v>
      </c>
      <c r="I40" s="40">
        <v>1</v>
      </c>
      <c r="J40" s="35">
        <f>Tabla18[Transactions 
Timeout]/Tabla18[Total]</f>
        <v>1.6005121638924455E-4</v>
      </c>
      <c r="K40" s="40">
        <v>0</v>
      </c>
      <c r="L40" s="35">
        <f>Tabla18[Transactions
Trans Fail]/Tabla18[Total]</f>
        <v>0</v>
      </c>
      <c r="O40" s="79">
        <v>43275</v>
      </c>
      <c r="P40" s="107">
        <v>1641</v>
      </c>
      <c r="Q40" s="107">
        <v>1412</v>
      </c>
      <c r="R40" s="75">
        <v>0.86045094454600857</v>
      </c>
      <c r="S40" s="107">
        <v>67</v>
      </c>
      <c r="T40" s="75">
        <v>4.0828762949421088E-2</v>
      </c>
      <c r="U40" s="61">
        <v>0</v>
      </c>
      <c r="V40" s="75">
        <v>0</v>
      </c>
      <c r="W40" s="107">
        <v>162</v>
      </c>
      <c r="X40" s="75">
        <v>9.8720292504570387E-2</v>
      </c>
      <c r="Y40" s="61">
        <v>0</v>
      </c>
      <c r="Z40" s="75">
        <v>0</v>
      </c>
    </row>
    <row r="41" spans="1:26" x14ac:dyDescent="0.3">
      <c r="A41" s="79">
        <v>43125</v>
      </c>
      <c r="B41" s="40">
        <v>10923</v>
      </c>
      <c r="C41" s="40">
        <v>10699</v>
      </c>
      <c r="D41" s="35">
        <f>Tabla18[Transactions 
Complete]/Tabla18[Total]</f>
        <v>0.97949281332967131</v>
      </c>
      <c r="E41" s="40">
        <v>198</v>
      </c>
      <c r="F41" s="35">
        <f>Tabla18[Transactions 
Failed]/Tabla18[Total]</f>
        <v>1.812688821752266E-2</v>
      </c>
      <c r="G41" s="40">
        <v>0</v>
      </c>
      <c r="H41" s="35">
        <f>Tabla18[Transactions 
In_Prog]/Tabla18[Total]</f>
        <v>0</v>
      </c>
      <c r="I41" s="40">
        <v>26</v>
      </c>
      <c r="J41" s="35">
        <f>Tabla18[Transactions 
Timeout]/Tabla18[Total]</f>
        <v>2.3802984528060057E-3</v>
      </c>
      <c r="K41" s="40">
        <v>0</v>
      </c>
      <c r="L41" s="35">
        <f>Tabla18[Transactions
Trans Fail]/Tabla18[Total]</f>
        <v>0</v>
      </c>
      <c r="O41" s="79">
        <v>43276</v>
      </c>
      <c r="P41" s="107">
        <v>15005</v>
      </c>
      <c r="Q41" s="61">
        <v>13357</v>
      </c>
      <c r="R41" s="75">
        <v>0.89016994335221589</v>
      </c>
      <c r="S41" s="61">
        <v>1301</v>
      </c>
      <c r="T41" s="75">
        <v>8.6704431856047981E-2</v>
      </c>
      <c r="U41" s="61">
        <v>0</v>
      </c>
      <c r="V41" s="75">
        <v>0</v>
      </c>
      <c r="W41" s="61">
        <v>347</v>
      </c>
      <c r="X41" s="75">
        <v>2.3125624791736087E-2</v>
      </c>
      <c r="Y41" s="61">
        <v>0</v>
      </c>
      <c r="Z41" s="75">
        <v>0</v>
      </c>
    </row>
    <row r="42" spans="1:26" x14ac:dyDescent="0.3">
      <c r="A42" s="79">
        <v>43126</v>
      </c>
      <c r="B42" s="40">
        <v>11489</v>
      </c>
      <c r="C42" s="40">
        <v>11214</v>
      </c>
      <c r="D42" s="35">
        <f>Tabla18[Transactions 
Complete]/Tabla18[Total]</f>
        <v>0.97606406127600309</v>
      </c>
      <c r="E42" s="40">
        <v>259</v>
      </c>
      <c r="F42" s="35">
        <f>Tabla18[Transactions 
Failed]/Tabla18[Total]</f>
        <v>2.2543302289146139E-2</v>
      </c>
      <c r="G42" s="40">
        <v>0</v>
      </c>
      <c r="H42" s="35">
        <f>Tabla18[Transactions 
In_Prog]/Tabla18[Total]</f>
        <v>0</v>
      </c>
      <c r="I42" s="40">
        <v>16</v>
      </c>
      <c r="J42" s="35">
        <f>Tabla18[Transactions 
Timeout]/Tabla18[Total]</f>
        <v>1.3926364348507269E-3</v>
      </c>
      <c r="K42" s="40">
        <v>0</v>
      </c>
      <c r="L42" s="35">
        <f>Tabla18[Transactions
Trans Fail]/Tabla18[Total]</f>
        <v>0</v>
      </c>
      <c r="O42" s="79">
        <v>43277</v>
      </c>
      <c r="P42" s="61">
        <v>15724</v>
      </c>
      <c r="Q42" s="61">
        <v>14193</v>
      </c>
      <c r="R42" s="75">
        <v>0.90263291783261257</v>
      </c>
      <c r="S42" s="61">
        <v>1325</v>
      </c>
      <c r="T42" s="75">
        <v>8.4266090053421519E-2</v>
      </c>
      <c r="U42" s="61">
        <v>0</v>
      </c>
      <c r="V42" s="75">
        <v>0</v>
      </c>
      <c r="W42" s="61">
        <v>206</v>
      </c>
      <c r="X42" s="75">
        <v>1.3100992113965912E-2</v>
      </c>
      <c r="Y42" s="61">
        <v>0</v>
      </c>
      <c r="Z42" s="75">
        <v>0</v>
      </c>
    </row>
    <row r="43" spans="1:26" x14ac:dyDescent="0.3">
      <c r="A43" s="79">
        <v>43127</v>
      </c>
      <c r="B43" s="40">
        <v>6458</v>
      </c>
      <c r="C43" s="40">
        <v>6334</v>
      </c>
      <c r="D43" s="35">
        <f>Tabla18[Transactions 
Complete]/Tabla18[Total]</f>
        <v>0.98079900898110872</v>
      </c>
      <c r="E43" s="40">
        <v>110</v>
      </c>
      <c r="F43" s="35">
        <f>Tabla18[Transactions 
Failed]/Tabla18[Total]</f>
        <v>1.7033137194177764E-2</v>
      </c>
      <c r="G43" s="40">
        <v>0</v>
      </c>
      <c r="H43" s="35">
        <f>Tabla18[Transactions 
In_Prog]/Tabla18[Total]</f>
        <v>0</v>
      </c>
      <c r="I43" s="40">
        <v>14</v>
      </c>
      <c r="J43" s="35">
        <f>Tabla18[Transactions 
Timeout]/Tabla18[Total]</f>
        <v>2.1678538247135335E-3</v>
      </c>
      <c r="K43" s="40">
        <v>0</v>
      </c>
      <c r="L43" s="35">
        <f>Tabla18[Transactions
Trans Fail]/Tabla18[Total]</f>
        <v>0</v>
      </c>
      <c r="O43" s="79">
        <v>43278</v>
      </c>
      <c r="P43" s="61">
        <v>12220</v>
      </c>
      <c r="Q43" s="61">
        <v>10531</v>
      </c>
      <c r="R43" s="75">
        <v>0.86178396072013097</v>
      </c>
      <c r="S43" s="61">
        <v>1044</v>
      </c>
      <c r="T43" s="75">
        <v>8.5433715220949266E-2</v>
      </c>
      <c r="U43" s="61">
        <v>0</v>
      </c>
      <c r="V43" s="75">
        <v>0</v>
      </c>
      <c r="W43" s="61">
        <v>645</v>
      </c>
      <c r="X43" s="75">
        <v>5.2782324058919805E-2</v>
      </c>
      <c r="Y43" s="61">
        <v>0</v>
      </c>
      <c r="Z43" s="75">
        <v>0</v>
      </c>
    </row>
    <row r="44" spans="1:26" x14ac:dyDescent="0.3">
      <c r="A44" s="79">
        <v>43128</v>
      </c>
      <c r="B44" s="40">
        <v>8765</v>
      </c>
      <c r="C44" s="40">
        <v>8732</v>
      </c>
      <c r="D44" s="35">
        <f>Tabla18[Transactions 
Complete]/Tabla18[Total]</f>
        <v>0.99623502567027955</v>
      </c>
      <c r="E44" s="40">
        <v>21</v>
      </c>
      <c r="F44" s="35">
        <f>Tabla18[Transactions 
Failed]/Tabla18[Total]</f>
        <v>2.3958927552766686E-3</v>
      </c>
      <c r="G44" s="40">
        <v>0</v>
      </c>
      <c r="H44" s="35">
        <f>Tabla18[Transactions 
In_Prog]/Tabla18[Total]</f>
        <v>0</v>
      </c>
      <c r="I44" s="40">
        <v>12</v>
      </c>
      <c r="J44" s="35">
        <f>Tabla18[Transactions 
Timeout]/Tabla18[Total]</f>
        <v>1.3690815744438105E-3</v>
      </c>
      <c r="K44" s="40">
        <v>0</v>
      </c>
      <c r="L44" s="35">
        <f>Tabla18[Transactions
Trans Fail]/Tabla18[Total]</f>
        <v>0</v>
      </c>
      <c r="O44" s="79">
        <v>43279</v>
      </c>
      <c r="P44" s="61">
        <v>54093</v>
      </c>
      <c r="Q44" s="61">
        <v>51979</v>
      </c>
      <c r="R44" s="75">
        <v>0.96091915774684344</v>
      </c>
      <c r="S44" s="61">
        <v>1919</v>
      </c>
      <c r="T44" s="75">
        <v>3.5475939585528624E-2</v>
      </c>
      <c r="U44" s="61">
        <v>0</v>
      </c>
      <c r="V44" s="75">
        <v>0</v>
      </c>
      <c r="W44" s="61">
        <v>195</v>
      </c>
      <c r="X44" s="75">
        <v>3.6049026676279738E-3</v>
      </c>
      <c r="Y44" s="61">
        <v>0</v>
      </c>
      <c r="Z44" s="75">
        <v>0</v>
      </c>
    </row>
    <row r="45" spans="1:26" x14ac:dyDescent="0.3">
      <c r="A45" s="79">
        <v>43129</v>
      </c>
      <c r="B45" s="40">
        <v>15642</v>
      </c>
      <c r="C45" s="40">
        <v>15137</v>
      </c>
      <c r="D45" s="35">
        <f>Tabla18[Transactions 
Complete]/Tabla18[Total]</f>
        <v>0.96771512594297404</v>
      </c>
      <c r="E45" s="40">
        <v>481</v>
      </c>
      <c r="F45" s="35">
        <f>Tabla18[Transactions 
Failed]/Tabla18[Total]</f>
        <v>3.0750543408771258E-2</v>
      </c>
      <c r="G45" s="40">
        <v>0</v>
      </c>
      <c r="H45" s="35">
        <f>Tabla18[Transactions 
In_Prog]/Tabla18[Total]</f>
        <v>0</v>
      </c>
      <c r="I45" s="40">
        <v>24</v>
      </c>
      <c r="J45" s="35">
        <f>Tabla18[Transactions 
Timeout]/Tabla18[Total]</f>
        <v>1.5343306482546988E-3</v>
      </c>
      <c r="K45" s="40">
        <v>0</v>
      </c>
      <c r="L45" s="35">
        <f>Tabla18[Transactions
Trans Fail]/Tabla18[Total]</f>
        <v>0</v>
      </c>
      <c r="O45" s="79">
        <v>43280</v>
      </c>
      <c r="P45" s="61">
        <v>8895</v>
      </c>
      <c r="Q45" s="61">
        <v>7562</v>
      </c>
      <c r="R45" s="75">
        <v>0.85014052838673415</v>
      </c>
      <c r="S45" s="61">
        <v>1085</v>
      </c>
      <c r="T45" s="75">
        <v>0.12197863968521641</v>
      </c>
      <c r="U45" s="61">
        <v>0</v>
      </c>
      <c r="V45" s="75">
        <v>0</v>
      </c>
      <c r="W45" s="61">
        <v>248</v>
      </c>
      <c r="X45" s="75">
        <v>2.7880831928049465E-2</v>
      </c>
      <c r="Y45" s="61">
        <v>0</v>
      </c>
      <c r="Z45" s="75">
        <v>0</v>
      </c>
    </row>
    <row r="46" spans="1:26" x14ac:dyDescent="0.3">
      <c r="A46" s="79">
        <v>43130</v>
      </c>
      <c r="B46" s="40">
        <v>14669</v>
      </c>
      <c r="C46" s="40">
        <v>14253</v>
      </c>
      <c r="D46" s="35">
        <f>Tabla18[Transactions 
Complete]/Tabla18[Total]</f>
        <v>0.97164087531529075</v>
      </c>
      <c r="E46" s="40">
        <v>373</v>
      </c>
      <c r="F46" s="35">
        <f>Tabla18[Transactions 
Failed]/Tabla18[Total]</f>
        <v>2.5427772854318631E-2</v>
      </c>
      <c r="G46" s="40">
        <v>0</v>
      </c>
      <c r="H46" s="35">
        <f>Tabla18[Transactions 
In_Prog]/Tabla18[Total]</f>
        <v>0</v>
      </c>
      <c r="I46" s="40">
        <v>43</v>
      </c>
      <c r="J46" s="35">
        <f>Tabla18[Transactions 
Timeout]/Tabla18[Total]</f>
        <v>2.9313518303906196E-3</v>
      </c>
      <c r="K46" s="40">
        <v>0</v>
      </c>
      <c r="L46" s="35">
        <f>Tabla18[Transactions
Trans Fail]/Tabla18[Total]</f>
        <v>0</v>
      </c>
      <c r="O46" s="79">
        <v>43281</v>
      </c>
      <c r="P46" s="61">
        <v>6794</v>
      </c>
      <c r="Q46" s="61">
        <v>5902</v>
      </c>
      <c r="R46" s="75">
        <v>0.86870768324992642</v>
      </c>
      <c r="S46" s="61">
        <v>646</v>
      </c>
      <c r="T46" s="75">
        <v>9.5083897556667643E-2</v>
      </c>
      <c r="U46" s="61">
        <v>0</v>
      </c>
      <c r="V46" s="75">
        <v>0</v>
      </c>
      <c r="W46" s="61">
        <v>246</v>
      </c>
      <c r="X46" s="75">
        <v>3.620841919340595E-2</v>
      </c>
      <c r="Y46" s="61">
        <v>0</v>
      </c>
      <c r="Z46" s="75">
        <v>0</v>
      </c>
    </row>
    <row r="47" spans="1:26" x14ac:dyDescent="0.3">
      <c r="A47" s="79">
        <v>43131</v>
      </c>
      <c r="B47" s="40">
        <v>9758</v>
      </c>
      <c r="C47" s="40">
        <v>9329</v>
      </c>
      <c r="D47" s="35">
        <f>Tabla18[Transactions 
Complete]/Tabla18[Total]</f>
        <v>0.95603607296577164</v>
      </c>
      <c r="E47" s="40">
        <v>389</v>
      </c>
      <c r="F47" s="35">
        <f>Tabla18[Transactions 
Failed]/Tabla18[Total]</f>
        <v>3.9864726378356218E-2</v>
      </c>
      <c r="G47" s="40">
        <v>0</v>
      </c>
      <c r="H47" s="35">
        <f>Tabla18[Transactions 
In_Prog]/Tabla18[Total]</f>
        <v>0</v>
      </c>
      <c r="I47" s="40">
        <v>40</v>
      </c>
      <c r="J47" s="35">
        <f>Tabla18[Transactions 
Timeout]/Tabla18[Total]</f>
        <v>4.0992006558721048E-3</v>
      </c>
      <c r="K47" s="40">
        <v>0</v>
      </c>
      <c r="L47" s="35">
        <f>Tabla18[Transactions
Trans Fail]/Tabla18[Total]</f>
        <v>0</v>
      </c>
      <c r="O47" s="79"/>
      <c r="P47" s="57"/>
      <c r="Q47" s="57"/>
      <c r="R47" s="35"/>
      <c r="S47" s="57"/>
      <c r="T47" s="35"/>
      <c r="U47" s="57"/>
      <c r="V47" s="35"/>
      <c r="W47" s="57"/>
      <c r="X47" s="35"/>
      <c r="Y47" s="57"/>
      <c r="Z47" s="35"/>
    </row>
    <row r="48" spans="1:26" x14ac:dyDescent="0.3">
      <c r="A48" s="79">
        <v>43132</v>
      </c>
      <c r="B48" s="40">
        <v>9511</v>
      </c>
      <c r="C48" s="40">
        <v>9160</v>
      </c>
      <c r="D48" s="35">
        <f>Tabla18[Transactions 
Complete]/Tabla18[Total]</f>
        <v>0.96309536326358958</v>
      </c>
      <c r="E48" s="40">
        <v>345</v>
      </c>
      <c r="F48" s="35">
        <f>Tabla18[Transactions 
Failed]/Tabla18[Total]</f>
        <v>3.6273788245189779E-2</v>
      </c>
      <c r="G48" s="40">
        <v>0</v>
      </c>
      <c r="H48" s="35">
        <f>Tabla18[Transactions 
In_Prog]/Tabla18[Total]</f>
        <v>0</v>
      </c>
      <c r="I48" s="40">
        <v>6</v>
      </c>
      <c r="J48" s="35">
        <f>Tabla18[Transactions 
Timeout]/Tabla18[Total]</f>
        <v>6.3084849122069188E-4</v>
      </c>
      <c r="K48" s="40">
        <v>0</v>
      </c>
      <c r="L48" s="35">
        <f>Tabla18[Transactions
Trans Fail]/Tabla18[Total]</f>
        <v>0</v>
      </c>
      <c r="O48" s="79" t="s">
        <v>27</v>
      </c>
      <c r="P48" s="40">
        <f>SUM(P17:P47)</f>
        <v>383818</v>
      </c>
      <c r="Q48" s="40">
        <f>SUM(Q17:Q47)</f>
        <v>314053</v>
      </c>
      <c r="R48" s="35">
        <f>AVERAGE(R17:R47)</f>
        <v>0.78740292363278608</v>
      </c>
      <c r="S48" s="40">
        <f>SUM(S17:S47)</f>
        <v>32540</v>
      </c>
      <c r="T48" s="35">
        <f>AVERAGE(T17:T47)</f>
        <v>8.886886195352485E-2</v>
      </c>
      <c r="U48" s="40">
        <f>SUM(U17:U47)</f>
        <v>0</v>
      </c>
      <c r="V48" s="35">
        <f>AVERAGE(V17:V47)</f>
        <v>0</v>
      </c>
      <c r="W48" s="40">
        <f>SUM(W17:W47)</f>
        <v>37225</v>
      </c>
      <c r="X48" s="35">
        <f>AVERAGE(X17:X47)</f>
        <v>0.12372821441368906</v>
      </c>
      <c r="Y48" s="40">
        <f>SUM(Y17:Y47)</f>
        <v>0</v>
      </c>
      <c r="Z48" s="35">
        <f>AVERAGE(Z17:Z47)</f>
        <v>0</v>
      </c>
    </row>
    <row r="49" spans="1:26" x14ac:dyDescent="0.3">
      <c r="A49" s="79">
        <v>43133</v>
      </c>
      <c r="B49" s="40">
        <v>7618</v>
      </c>
      <c r="C49" s="40">
        <v>7334</v>
      </c>
      <c r="D49" s="35">
        <f>Tabla18[Transactions 
Complete]/Tabla18[Total]</f>
        <v>0.96271987398267267</v>
      </c>
      <c r="E49" s="40">
        <v>276</v>
      </c>
      <c r="F49" s="35">
        <f>Tabla18[Transactions 
Failed]/Tabla18[Total]</f>
        <v>3.6229981622473088E-2</v>
      </c>
      <c r="G49" s="40">
        <v>0</v>
      </c>
      <c r="H49" s="35">
        <f>Tabla18[Transactions 
In_Prog]/Tabla18[Total]</f>
        <v>0</v>
      </c>
      <c r="I49" s="40">
        <v>8</v>
      </c>
      <c r="J49" s="35">
        <f>Tabla18[Transactions 
Timeout]/Tabla18[Total]</f>
        <v>1.0501443948542925E-3</v>
      </c>
      <c r="K49" s="40">
        <v>0</v>
      </c>
      <c r="L49" s="35">
        <f>Tabla18[Transactions
Trans Fail]/Tabla18[Total]</f>
        <v>0</v>
      </c>
      <c r="O49" s="79"/>
      <c r="P49" s="40"/>
      <c r="Q49" s="40"/>
      <c r="R49" s="35"/>
      <c r="S49" s="40"/>
      <c r="T49" s="35"/>
      <c r="U49" s="40"/>
      <c r="V49" s="35"/>
      <c r="W49" s="40"/>
      <c r="X49" s="35"/>
      <c r="Y49" s="40"/>
      <c r="Z49" s="35"/>
    </row>
    <row r="50" spans="1:26" x14ac:dyDescent="0.3">
      <c r="A50" s="79">
        <v>43134</v>
      </c>
      <c r="B50" s="40">
        <v>5915</v>
      </c>
      <c r="C50" s="40">
        <v>5695</v>
      </c>
      <c r="D50" s="35">
        <f>Tabla18[Transactions 
Complete]/Tabla18[Total]</f>
        <v>0.96280642434488584</v>
      </c>
      <c r="E50" s="40">
        <v>218</v>
      </c>
      <c r="F50" s="35">
        <f>Tabla18[Transactions 
Failed]/Tabla18[Total]</f>
        <v>3.6855452240067622E-2</v>
      </c>
      <c r="G50" s="40">
        <v>0</v>
      </c>
      <c r="H50" s="35">
        <f>Tabla18[Transactions 
In_Prog]/Tabla18[Total]</f>
        <v>0</v>
      </c>
      <c r="I50" s="40">
        <v>2</v>
      </c>
      <c r="J50" s="35">
        <f>Tabla18[Transactions 
Timeout]/Tabla18[Total]</f>
        <v>3.3812341504649198E-4</v>
      </c>
      <c r="K50" s="40">
        <v>0</v>
      </c>
      <c r="L50" s="35">
        <f>Tabla18[Transactions
Trans Fail]/Tabla18[Total]</f>
        <v>0</v>
      </c>
      <c r="O50" s="79"/>
      <c r="P50" s="40"/>
      <c r="Q50" s="40"/>
      <c r="R50" s="35"/>
      <c r="S50" s="40"/>
      <c r="T50" s="35"/>
      <c r="U50" s="40"/>
      <c r="V50" s="35"/>
      <c r="W50" s="40"/>
      <c r="X50" s="35"/>
      <c r="Y50" s="40"/>
      <c r="Z50" s="35"/>
    </row>
    <row r="51" spans="1:26" x14ac:dyDescent="0.3">
      <c r="A51" s="79">
        <v>43135</v>
      </c>
      <c r="B51" s="40">
        <v>3229</v>
      </c>
      <c r="C51" s="40">
        <v>3141</v>
      </c>
      <c r="D51" s="35">
        <f>Tabla18[Transactions 
Complete]/Tabla18[Total]</f>
        <v>0.97274698048931563</v>
      </c>
      <c r="E51" s="40">
        <v>79</v>
      </c>
      <c r="F51" s="35">
        <f>Tabla18[Transactions 
Failed]/Tabla18[Total]</f>
        <v>2.4465778878909879E-2</v>
      </c>
      <c r="G51" s="40">
        <v>0</v>
      </c>
      <c r="H51" s="35">
        <f>Tabla18[Transactions 
In_Prog]/Tabla18[Total]</f>
        <v>0</v>
      </c>
      <c r="I51" s="40">
        <v>9</v>
      </c>
      <c r="J51" s="35">
        <f>Tabla18[Transactions 
Timeout]/Tabla18[Total]</f>
        <v>2.7872406317745431E-3</v>
      </c>
      <c r="K51" s="40">
        <v>0</v>
      </c>
      <c r="L51" s="35">
        <f>Tabla18[Transactions
Trans Fail]/Tabla18[Total]</f>
        <v>0</v>
      </c>
      <c r="O51" s="79"/>
      <c r="P51" s="40"/>
      <c r="Q51" s="40"/>
      <c r="R51" s="35"/>
      <c r="S51" s="40"/>
      <c r="T51" s="35"/>
      <c r="U51" s="40"/>
      <c r="V51" s="35"/>
      <c r="W51" s="40"/>
      <c r="X51" s="35"/>
      <c r="Y51" s="40"/>
      <c r="Z51" s="35"/>
    </row>
    <row r="52" spans="1:26" x14ac:dyDescent="0.3">
      <c r="A52" s="79">
        <v>43136</v>
      </c>
      <c r="B52" s="40">
        <v>9146</v>
      </c>
      <c r="C52" s="40">
        <v>8864</v>
      </c>
      <c r="D52" s="35">
        <f>Tabla18[Transactions 
Complete]/Tabla18[Total]</f>
        <v>0.96916684889569216</v>
      </c>
      <c r="E52" s="40">
        <v>278</v>
      </c>
      <c r="F52" s="35">
        <f>Tabla18[Transactions 
Failed]/Tabla18[Total]</f>
        <v>3.0395801443253882E-2</v>
      </c>
      <c r="G52" s="40">
        <v>0</v>
      </c>
      <c r="H52" s="35">
        <f>Tabla18[Transactions 
In_Prog]/Tabla18[Total]</f>
        <v>0</v>
      </c>
      <c r="I52" s="40">
        <v>4</v>
      </c>
      <c r="J52" s="35">
        <f>Tabla18[Transactions 
Timeout]/Tabla18[Total]</f>
        <v>4.3734966105401271E-4</v>
      </c>
      <c r="K52" s="40">
        <v>0</v>
      </c>
      <c r="L52" s="35">
        <f>Tabla18[Transactions
Trans Fail]/Tabla18[Total]</f>
        <v>0</v>
      </c>
    </row>
    <row r="53" spans="1:26" x14ac:dyDescent="0.3">
      <c r="A53" s="79">
        <v>43137</v>
      </c>
      <c r="B53" s="40">
        <v>8191</v>
      </c>
      <c r="C53" s="40">
        <v>7942</v>
      </c>
      <c r="D53" s="35">
        <f>Tabla18[Transactions 
Complete]/Tabla18[Total]</f>
        <v>0.96960078134537908</v>
      </c>
      <c r="E53" s="40">
        <v>241</v>
      </c>
      <c r="F53" s="35">
        <f>Tabla18[Transactions 
Failed]/Tabla18[Total]</f>
        <v>2.9422536930777683E-2</v>
      </c>
      <c r="G53" s="40">
        <v>0</v>
      </c>
      <c r="H53" s="35">
        <f>Tabla18[Transactions 
In_Prog]/Tabla18[Total]</f>
        <v>0</v>
      </c>
      <c r="I53" s="40">
        <v>8</v>
      </c>
      <c r="J53" s="35">
        <f>Tabla18[Transactions 
Timeout]/Tabla18[Total]</f>
        <v>9.7668172384324258E-4</v>
      </c>
      <c r="K53" s="40">
        <v>0</v>
      </c>
      <c r="L53" s="35">
        <f>Tabla18[Transactions
Trans Fail]/Tabla18[Total]</f>
        <v>0</v>
      </c>
    </row>
    <row r="54" spans="1:26" x14ac:dyDescent="0.3">
      <c r="A54" s="79">
        <v>43138</v>
      </c>
      <c r="B54" s="40">
        <v>5724</v>
      </c>
      <c r="C54" s="40">
        <v>5514</v>
      </c>
      <c r="D54" s="35">
        <f>Tabla18[Transactions 
Complete]/Tabla18[Total]</f>
        <v>0.9633123689727463</v>
      </c>
      <c r="E54" s="40">
        <v>206</v>
      </c>
      <c r="F54" s="35">
        <f>Tabla18[Transactions 
Failed]/Tabla18[Total]</f>
        <v>3.5988819007686933E-2</v>
      </c>
      <c r="G54" s="40">
        <v>0</v>
      </c>
      <c r="H54" s="35">
        <f>Tabla18[Transactions 
In_Prog]/Tabla18[Total]</f>
        <v>0</v>
      </c>
      <c r="I54" s="40">
        <v>4</v>
      </c>
      <c r="J54" s="35">
        <f>Tabla18[Transactions 
Timeout]/Tabla18[Total]</f>
        <v>6.9881201956673651E-4</v>
      </c>
      <c r="K54" s="40">
        <v>0</v>
      </c>
      <c r="L54" s="35">
        <f>Tabla18[Transactions
Trans Fail]/Tabla18[Total]</f>
        <v>0</v>
      </c>
    </row>
    <row r="55" spans="1:26" x14ac:dyDescent="0.3">
      <c r="A55" s="79">
        <v>43139</v>
      </c>
      <c r="B55" s="40">
        <v>6918</v>
      </c>
      <c r="C55" s="40">
        <v>6549</v>
      </c>
      <c r="D55" s="35">
        <f>Tabla18[Transactions 
Complete]/Tabla18[Total]</f>
        <v>0.94666088464874243</v>
      </c>
      <c r="E55" s="40">
        <v>366</v>
      </c>
      <c r="F55" s="35">
        <f>Tabla18[Transactions 
Failed]/Tabla18[Total]</f>
        <v>5.2905464006938421E-2</v>
      </c>
      <c r="G55" s="40">
        <v>0</v>
      </c>
      <c r="H55" s="35">
        <f>Tabla18[Transactions 
In_Prog]/Tabla18[Total]</f>
        <v>0</v>
      </c>
      <c r="I55" s="40">
        <v>3</v>
      </c>
      <c r="J55" s="35">
        <f>Tabla18[Transactions 
Timeout]/Tabla18[Total]</f>
        <v>4.3365134431916737E-4</v>
      </c>
      <c r="K55" s="40">
        <v>0</v>
      </c>
      <c r="L55" s="35">
        <f>Tabla18[Transactions
Trans Fail]/Tabla18[Total]</f>
        <v>0</v>
      </c>
      <c r="O55" s="112" t="s">
        <v>12</v>
      </c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spans="1:26" ht="55.2" x14ac:dyDescent="0.3">
      <c r="A56" s="79">
        <v>43140</v>
      </c>
      <c r="B56" s="40">
        <v>5708</v>
      </c>
      <c r="C56" s="40">
        <v>5500</v>
      </c>
      <c r="D56" s="35">
        <f>Tabla18[Transactions 
Complete]/Tabla18[Total]</f>
        <v>0.96355991590749823</v>
      </c>
      <c r="E56" s="40">
        <v>201</v>
      </c>
      <c r="F56" s="35">
        <f>Tabla18[Transactions 
Failed]/Tabla18[Total]</f>
        <v>3.5213735108619484E-2</v>
      </c>
      <c r="G56" s="40">
        <v>0</v>
      </c>
      <c r="H56" s="35">
        <f>Tabla18[Transactions 
In_Prog]/Tabla18[Total]</f>
        <v>0</v>
      </c>
      <c r="I56" s="40">
        <v>7</v>
      </c>
      <c r="J56" s="35">
        <f>Tabla18[Transactions 
Timeout]/Tabla18[Total]</f>
        <v>1.2263489838822705E-3</v>
      </c>
      <c r="K56" s="40">
        <v>0</v>
      </c>
      <c r="L56" s="35">
        <f>Tabla18[Transactions
Trans Fail]/Tabla18[Total]</f>
        <v>0</v>
      </c>
      <c r="O56" s="16" t="s">
        <v>13</v>
      </c>
      <c r="P56" s="17">
        <f>SUM(P57:P62)</f>
        <v>1403563.07</v>
      </c>
      <c r="Q56" s="17">
        <f>SUM(Q57:Q62)</f>
        <v>1268491</v>
      </c>
      <c r="R56" s="18">
        <f>AVERAGE(R57:R62)</f>
        <v>0.8806229689481988</v>
      </c>
      <c r="S56" s="17">
        <f>SUM(S57:S62)</f>
        <v>82270</v>
      </c>
      <c r="T56" s="18">
        <f>AVERAGE(T57:T62)</f>
        <v>4.7271545911734401E-2</v>
      </c>
      <c r="U56" s="17">
        <f>SUM(U57:U62)</f>
        <v>0</v>
      </c>
      <c r="V56" s="18">
        <f>AVERAGE(V57:V62)</f>
        <v>1.5510940610449561E-5</v>
      </c>
      <c r="W56" s="17">
        <f>SUM(W57:W62)</f>
        <v>52797</v>
      </c>
      <c r="X56" s="18">
        <f>AVERAGE(X57:X62)</f>
        <v>3.099298466799132E-2</v>
      </c>
      <c r="Y56" s="17">
        <f>SUM(Y57:Y62)</f>
        <v>0</v>
      </c>
      <c r="Z56" s="18">
        <f>AVERAGE(Z58:Z62)</f>
        <v>0</v>
      </c>
    </row>
    <row r="57" spans="1:26" x14ac:dyDescent="0.3">
      <c r="A57" s="79">
        <v>43141</v>
      </c>
      <c r="B57" s="40">
        <v>3545</v>
      </c>
      <c r="C57" s="40">
        <v>3463</v>
      </c>
      <c r="D57" s="35">
        <f>Tabla18[Transactions 
Complete]/Tabla18[Total]</f>
        <v>0.97686882933709451</v>
      </c>
      <c r="E57" s="40">
        <v>82</v>
      </c>
      <c r="F57" s="35">
        <f>Tabla18[Transactions 
Failed]/Tabla18[Total]</f>
        <v>2.3131170662905501E-2</v>
      </c>
      <c r="G57" s="40">
        <v>0</v>
      </c>
      <c r="H57" s="35">
        <f>Tabla18[Transactions 
In_Prog]/Tabla18[Total]</f>
        <v>0</v>
      </c>
      <c r="I57" s="40">
        <v>0</v>
      </c>
      <c r="J57" s="35">
        <f>Tabla18[Transactions 
Timeout]/Tabla18[Total]</f>
        <v>0</v>
      </c>
      <c r="K57" s="40">
        <v>0</v>
      </c>
      <c r="L57" s="35">
        <f>Tabla18[Transactions
Trans Fail]/Tabla18[Total]</f>
        <v>0</v>
      </c>
      <c r="O57" s="79" t="s">
        <v>27</v>
      </c>
      <c r="P57" s="40">
        <v>272552</v>
      </c>
      <c r="Q57" s="40">
        <v>260774</v>
      </c>
      <c r="R57" s="35">
        <v>0.95916737693004994</v>
      </c>
      <c r="S57" s="40">
        <v>10488</v>
      </c>
      <c r="T57" s="35">
        <v>3.5461713682783648E-2</v>
      </c>
      <c r="U57" s="40">
        <v>0</v>
      </c>
      <c r="V57" s="35">
        <v>5.714782363492092E-5</v>
      </c>
      <c r="W57" s="40">
        <v>1289</v>
      </c>
      <c r="X57" s="35">
        <v>5.3091026865073098E-3</v>
      </c>
      <c r="Y57" s="40">
        <v>0</v>
      </c>
      <c r="Z57" s="35">
        <v>0</v>
      </c>
    </row>
    <row r="58" spans="1:26" x14ac:dyDescent="0.3">
      <c r="A58" s="79">
        <v>43142</v>
      </c>
      <c r="B58" s="40">
        <v>3112</v>
      </c>
      <c r="C58" s="40">
        <v>2667</v>
      </c>
      <c r="D58" s="35">
        <f>Tabla18[Transactions 
Complete]/Tabla18[Total]</f>
        <v>0.85700514138817485</v>
      </c>
      <c r="E58" s="40">
        <v>442</v>
      </c>
      <c r="F58" s="35">
        <f>Tabla18[Transactions 
Failed]/Tabla18[Total]</f>
        <v>0.14203084832904883</v>
      </c>
      <c r="G58" s="40">
        <v>0</v>
      </c>
      <c r="H58" s="35">
        <f>Tabla18[Transactions 
In_Prog]/Tabla18[Total]</f>
        <v>0</v>
      </c>
      <c r="I58" s="40">
        <v>3</v>
      </c>
      <c r="J58" s="35">
        <f>Tabla18[Transactions 
Timeout]/Tabla18[Total]</f>
        <v>9.640102827763496E-4</v>
      </c>
      <c r="K58" s="40">
        <v>0</v>
      </c>
      <c r="L58" s="35">
        <f>Tabla18[Transactions
Trans Fail]/Tabla18[Total]</f>
        <v>0</v>
      </c>
      <c r="O58" s="79" t="s">
        <v>28</v>
      </c>
      <c r="P58" s="40">
        <v>159304.06000000006</v>
      </c>
      <c r="Q58" s="40">
        <v>149451</v>
      </c>
      <c r="R58" s="35">
        <v>0.74296238017195437</v>
      </c>
      <c r="S58" s="40">
        <v>8304</v>
      </c>
      <c r="T58" s="35">
        <v>3.8689334616683224E-2</v>
      </c>
      <c r="U58" s="40">
        <v>0</v>
      </c>
      <c r="V58" s="35">
        <v>3.5917820027776445E-5</v>
      </c>
      <c r="W58" s="40">
        <v>1547</v>
      </c>
      <c r="X58" s="35">
        <v>4.0146804989445407E-3</v>
      </c>
      <c r="Y58" s="40">
        <v>0</v>
      </c>
      <c r="Z58" s="35">
        <v>0</v>
      </c>
    </row>
    <row r="59" spans="1:26" x14ac:dyDescent="0.3">
      <c r="A59" s="79">
        <v>43143</v>
      </c>
      <c r="B59" s="40">
        <v>5966</v>
      </c>
      <c r="C59" s="40">
        <v>4922</v>
      </c>
      <c r="D59" s="35">
        <f>Tabla18[Transactions 
Complete]/Tabla18[Total]</f>
        <v>0.82500838082467309</v>
      </c>
      <c r="E59" s="40">
        <v>1037</v>
      </c>
      <c r="F59" s="35">
        <f>Tabla18[Transactions 
Failed]/Tabla18[Total]</f>
        <v>0.17381830372108614</v>
      </c>
      <c r="G59" s="40">
        <v>0</v>
      </c>
      <c r="H59" s="35">
        <f>Tabla18[Transactions 
In_Prog]/Tabla18[Total]</f>
        <v>0</v>
      </c>
      <c r="I59" s="40">
        <v>7</v>
      </c>
      <c r="J59" s="35">
        <f>Tabla18[Transactions 
Timeout]/Tabla18[Total]</f>
        <v>1.1733154542406972E-3</v>
      </c>
      <c r="K59" s="40">
        <v>0</v>
      </c>
      <c r="L59" s="35">
        <f>Tabla18[Transactions
Trans Fail]/Tabla18[Total]</f>
        <v>0</v>
      </c>
      <c r="O59" s="79" t="s">
        <v>29</v>
      </c>
      <c r="P59" s="40">
        <v>124681.01000000001</v>
      </c>
      <c r="Q59" s="40">
        <v>121884</v>
      </c>
      <c r="R59" s="35">
        <v>0.94234073304851906</v>
      </c>
      <c r="S59" s="40">
        <v>2758</v>
      </c>
      <c r="T59" s="35">
        <v>2.5114215594651892E-2</v>
      </c>
      <c r="U59" s="40">
        <v>0</v>
      </c>
      <c r="V59" s="35">
        <v>0</v>
      </c>
      <c r="W59" s="40">
        <v>37</v>
      </c>
      <c r="X59" s="35">
        <v>2.6545993745271594E-4</v>
      </c>
      <c r="Y59" s="40">
        <v>0</v>
      </c>
      <c r="Z59" s="35">
        <v>0</v>
      </c>
    </row>
    <row r="60" spans="1:26" x14ac:dyDescent="0.3">
      <c r="A60" s="79">
        <v>43144</v>
      </c>
      <c r="B60" s="40">
        <v>6536</v>
      </c>
      <c r="C60" s="40">
        <v>6111</v>
      </c>
      <c r="D60" s="35">
        <f>Tabla18[Transactions 
Complete]/Tabla18[Total]</f>
        <v>0.93497552019583841</v>
      </c>
      <c r="E60" s="40">
        <v>422</v>
      </c>
      <c r="F60" s="35">
        <f>Tabla18[Transactions 
Failed]/Tabla18[Total]</f>
        <v>6.4565483476132196E-2</v>
      </c>
      <c r="G60" s="40">
        <v>0</v>
      </c>
      <c r="H60" s="35">
        <f>Tabla18[Transactions 
In_Prog]/Tabla18[Total]</f>
        <v>0</v>
      </c>
      <c r="I60" s="40">
        <v>3</v>
      </c>
      <c r="J60" s="35">
        <f>Tabla18[Transactions 
Timeout]/Tabla18[Total]</f>
        <v>4.5899632802937578E-4</v>
      </c>
      <c r="K60" s="40">
        <v>0</v>
      </c>
      <c r="L60" s="35">
        <f>Tabla18[Transactions
Trans Fail]/Tabla18[Total]</f>
        <v>0</v>
      </c>
      <c r="O60" s="79" t="s">
        <v>30</v>
      </c>
      <c r="P60" s="40">
        <v>188563</v>
      </c>
      <c r="Q60" s="40">
        <v>181822</v>
      </c>
      <c r="R60" s="35">
        <v>0.95621228240995493</v>
      </c>
      <c r="S60" s="40">
        <v>6607</v>
      </c>
      <c r="T60" s="35">
        <v>3.5573307398901126E-2</v>
      </c>
      <c r="U60" s="40">
        <v>0</v>
      </c>
      <c r="V60" s="35">
        <v>0</v>
      </c>
      <c r="W60" s="40">
        <v>134</v>
      </c>
      <c r="X60" s="35">
        <v>8.2144101911441093E-3</v>
      </c>
      <c r="Y60" s="40">
        <v>0</v>
      </c>
      <c r="Z60" s="35">
        <v>0</v>
      </c>
    </row>
    <row r="61" spans="1:26" x14ac:dyDescent="0.3">
      <c r="A61" s="79">
        <v>43145</v>
      </c>
      <c r="B61" s="40">
        <v>4260</v>
      </c>
      <c r="C61" s="40">
        <v>4134</v>
      </c>
      <c r="D61" s="35">
        <f>Tabla18[Transactions 
Complete]/Tabla18[Total]</f>
        <v>0.97042253521126765</v>
      </c>
      <c r="E61" s="40">
        <v>125</v>
      </c>
      <c r="F61" s="35">
        <f>Tabla18[Transactions 
Failed]/Tabla18[Total]</f>
        <v>2.9342723004694836E-2</v>
      </c>
      <c r="G61" s="40">
        <v>0</v>
      </c>
      <c r="H61" s="35">
        <f>Tabla18[Transactions 
In_Prog]/Tabla18[Total]</f>
        <v>0</v>
      </c>
      <c r="I61" s="40">
        <v>1</v>
      </c>
      <c r="J61" s="35">
        <f>Tabla18[Transactions 
Timeout]/Tabla18[Total]</f>
        <v>2.3474178403755868E-4</v>
      </c>
      <c r="K61" s="40">
        <v>0</v>
      </c>
      <c r="L61" s="35">
        <f>Tabla18[Transactions
Trans Fail]/Tabla18[Total]</f>
        <v>0</v>
      </c>
      <c r="O61" s="79" t="s">
        <v>31</v>
      </c>
      <c r="P61" s="40">
        <v>274645</v>
      </c>
      <c r="Q61" s="40">
        <v>240507</v>
      </c>
      <c r="R61" s="35">
        <v>0.8956521174959281</v>
      </c>
      <c r="S61" s="40">
        <v>21573</v>
      </c>
      <c r="T61" s="35">
        <v>5.9921842223861668E-2</v>
      </c>
      <c r="U61" s="40">
        <v>0</v>
      </c>
      <c r="V61" s="35">
        <v>0</v>
      </c>
      <c r="W61" s="40">
        <v>12565</v>
      </c>
      <c r="X61" s="35">
        <v>4.4426040280210174E-2</v>
      </c>
      <c r="Y61" s="40">
        <v>0</v>
      </c>
      <c r="Z61" s="35">
        <v>0</v>
      </c>
    </row>
    <row r="62" spans="1:26" ht="15" thickBot="1" x14ac:dyDescent="0.35">
      <c r="A62" s="79">
        <v>43146</v>
      </c>
      <c r="B62" s="40">
        <v>7235</v>
      </c>
      <c r="C62" s="40">
        <v>7005</v>
      </c>
      <c r="D62" s="35">
        <f>Tabla18[Transactions 
Complete]/Tabla18[Total]</f>
        <v>0.9682100898410505</v>
      </c>
      <c r="E62" s="40">
        <v>227</v>
      </c>
      <c r="F62" s="35">
        <f>Tabla18[Transactions 
Failed]/Tabla18[Total]</f>
        <v>3.1375259156876299E-2</v>
      </c>
      <c r="G62" s="40">
        <v>0</v>
      </c>
      <c r="H62" s="35">
        <f>Tabla18[Transactions 
In_Prog]/Tabla18[Total]</f>
        <v>0</v>
      </c>
      <c r="I62" s="40">
        <v>3</v>
      </c>
      <c r="J62" s="35">
        <f>Tabla18[Transactions 
Timeout]/Tabla18[Total]</f>
        <v>4.1465100207325502E-4</v>
      </c>
      <c r="K62" s="40">
        <v>0</v>
      </c>
      <c r="L62" s="35">
        <f>Tabla18[Transactions
Trans Fail]/Tabla18[Total]</f>
        <v>0</v>
      </c>
      <c r="O62" s="79" t="s">
        <v>32</v>
      </c>
      <c r="P62" s="40">
        <v>383818</v>
      </c>
      <c r="Q62" s="40">
        <v>314053</v>
      </c>
      <c r="R62" s="35">
        <v>0.78740292363278608</v>
      </c>
      <c r="S62" s="40">
        <v>32540</v>
      </c>
      <c r="T62" s="35">
        <v>8.886886195352485E-2</v>
      </c>
      <c r="U62" s="40">
        <v>0</v>
      </c>
      <c r="V62" s="35">
        <v>0</v>
      </c>
      <c r="W62" s="40">
        <v>37225</v>
      </c>
      <c r="X62" s="35">
        <v>0.12372821441368906</v>
      </c>
      <c r="Y62" s="40">
        <v>0</v>
      </c>
      <c r="Z62" s="35">
        <v>0</v>
      </c>
    </row>
    <row r="63" spans="1:26" ht="21" thickTop="1" x14ac:dyDescent="0.3">
      <c r="A63" s="79">
        <v>43147</v>
      </c>
      <c r="B63" s="40">
        <v>6164</v>
      </c>
      <c r="C63" s="40">
        <v>5960</v>
      </c>
      <c r="D63" s="35">
        <f>Tabla18[Transactions 
Complete]/Tabla18[Total]</f>
        <v>0.9669046073977936</v>
      </c>
      <c r="E63" s="40">
        <v>204</v>
      </c>
      <c r="F63" s="35">
        <f>Tabla18[Transactions 
Failed]/Tabla18[Total]</f>
        <v>3.3095392602206362E-2</v>
      </c>
      <c r="G63" s="40">
        <v>0</v>
      </c>
      <c r="H63" s="35">
        <f>Tabla18[Transactions 
In_Prog]/Tabla18[Total]</f>
        <v>0</v>
      </c>
      <c r="I63" s="40">
        <v>0</v>
      </c>
      <c r="J63" s="35">
        <f>Tabla18[Transactions 
Timeout]/Tabla18[Total]</f>
        <v>0</v>
      </c>
      <c r="K63" s="40">
        <v>0</v>
      </c>
      <c r="L63" s="35">
        <f>Tabla18[Transactions
Trans Fail]/Tabla18[Total]</f>
        <v>0</v>
      </c>
      <c r="O63" s="108" t="s">
        <v>26</v>
      </c>
      <c r="P63" s="109">
        <v>1403563.07</v>
      </c>
      <c r="Q63" s="109">
        <v>1268491</v>
      </c>
      <c r="R63" s="110">
        <f>AVERAGE(R57:R62)</f>
        <v>0.8806229689481988</v>
      </c>
      <c r="S63" s="109">
        <v>82270</v>
      </c>
      <c r="T63" s="110">
        <f>AVERAGE(T57:T62)</f>
        <v>4.7271545911734401E-2</v>
      </c>
      <c r="U63" s="109">
        <f>SUM(U57:U62)</f>
        <v>0</v>
      </c>
      <c r="V63" s="110">
        <f>AVERAGE(V57:V62)</f>
        <v>1.5510940610449561E-5</v>
      </c>
      <c r="W63" s="109">
        <f>SUM(W57:W62)</f>
        <v>52797</v>
      </c>
      <c r="X63" s="110">
        <f>AVERAGE(X57:X62)</f>
        <v>3.099298466799132E-2</v>
      </c>
      <c r="Y63" s="109">
        <f>AVERAGE(Y57:Y62)</f>
        <v>0</v>
      </c>
      <c r="Z63" s="111">
        <f>AVERAGE(Z57:Z62)</f>
        <v>0</v>
      </c>
    </row>
    <row r="64" spans="1:26" x14ac:dyDescent="0.3">
      <c r="A64" s="79">
        <v>43148</v>
      </c>
      <c r="B64" s="40">
        <v>3849</v>
      </c>
      <c r="C64" s="40">
        <v>3791</v>
      </c>
      <c r="D64" s="35">
        <f>Tabla18[Transactions 
Complete]/Tabla18[Total]</f>
        <v>0.98493115094829831</v>
      </c>
      <c r="E64" s="40">
        <v>56</v>
      </c>
      <c r="F64" s="35">
        <f>Tabla18[Transactions 
Failed]/Tabla18[Total]</f>
        <v>1.4549233567160301E-2</v>
      </c>
      <c r="G64" s="40">
        <v>0</v>
      </c>
      <c r="H64" s="35">
        <f>Tabla18[Transactions 
In_Prog]/Tabla18[Total]</f>
        <v>0</v>
      </c>
      <c r="I64" s="40">
        <v>2</v>
      </c>
      <c r="J64" s="35">
        <f>Tabla18[Transactions 
Timeout]/Tabla18[Total]</f>
        <v>5.1961548454143938E-4</v>
      </c>
      <c r="K64" s="40">
        <v>0</v>
      </c>
      <c r="L64" s="35">
        <f>Tabla18[Transactions
Trans Fail]/Tabla18[Total]</f>
        <v>0</v>
      </c>
      <c r="O64" s="79"/>
      <c r="P64" s="40"/>
      <c r="Q64" s="40"/>
      <c r="R64" s="35"/>
      <c r="S64" s="40"/>
      <c r="T64" s="35"/>
      <c r="U64" s="40"/>
      <c r="V64" s="35"/>
      <c r="W64" s="40"/>
      <c r="X64" s="35"/>
      <c r="Y64" s="40"/>
      <c r="Z64" s="35"/>
    </row>
    <row r="65" spans="1:26" x14ac:dyDescent="0.3">
      <c r="A65" s="79">
        <v>43149</v>
      </c>
      <c r="B65" s="40">
        <v>2402</v>
      </c>
      <c r="C65" s="40">
        <v>2369</v>
      </c>
      <c r="D65" s="35">
        <f>Tabla18[Transactions 
Complete]/Tabla18[Total]</f>
        <v>0.98626144879267275</v>
      </c>
      <c r="E65" s="40">
        <v>33</v>
      </c>
      <c r="F65" s="35">
        <f>Tabla18[Transactions 
Failed]/Tabla18[Total]</f>
        <v>1.3738551207327226E-2</v>
      </c>
      <c r="G65" s="40">
        <v>0</v>
      </c>
      <c r="H65" s="35">
        <f>Tabla18[Transactions 
In_Prog]/Tabla18[Total]</f>
        <v>0</v>
      </c>
      <c r="I65" s="40">
        <v>0</v>
      </c>
      <c r="J65" s="35">
        <f>Tabla18[Transactions 
Timeout]/Tabla18[Total]</f>
        <v>0</v>
      </c>
      <c r="K65" s="40">
        <v>0</v>
      </c>
      <c r="L65" s="35">
        <f>Tabla18[Transactions
Trans Fail]/Tabla18[Total]</f>
        <v>0</v>
      </c>
      <c r="O65" s="79"/>
      <c r="P65" s="40">
        <f>SUM(P57:P62)</f>
        <v>1403563.07</v>
      </c>
      <c r="Q65" s="40"/>
      <c r="R65" s="35"/>
      <c r="S65" s="40"/>
      <c r="T65" s="35"/>
      <c r="U65" s="40"/>
      <c r="V65" s="35"/>
      <c r="W65" s="40"/>
      <c r="X65" s="35"/>
      <c r="Y65" s="40"/>
      <c r="Z65" s="35"/>
    </row>
    <row r="66" spans="1:26" x14ac:dyDescent="0.3">
      <c r="A66" s="79">
        <v>43150</v>
      </c>
      <c r="B66" s="40">
        <v>19120</v>
      </c>
      <c r="C66" s="40">
        <v>17777</v>
      </c>
      <c r="D66" s="35">
        <f>Tabla18[Transactions 
Complete]/Tabla18[Total]</f>
        <v>0.92975941422594144</v>
      </c>
      <c r="E66" s="40">
        <v>1275</v>
      </c>
      <c r="F66" s="35">
        <f>Tabla18[Transactions 
Failed]/Tabla18[Total]</f>
        <v>6.6684100418410039E-2</v>
      </c>
      <c r="G66" s="40">
        <v>0</v>
      </c>
      <c r="H66" s="35">
        <f>Tabla18[Transactions 
In_Prog]/Tabla18[Total]</f>
        <v>0</v>
      </c>
      <c r="I66" s="40">
        <v>68</v>
      </c>
      <c r="J66" s="35">
        <f>Tabla18[Transactions 
Timeout]/Tabla18[Total]</f>
        <v>3.5564853556485356E-3</v>
      </c>
      <c r="K66" s="40">
        <v>0</v>
      </c>
      <c r="L66" s="35">
        <f>Tabla18[Transactions
Trans Fail]/Tabla18[Total]</f>
        <v>0</v>
      </c>
      <c r="O66" s="79"/>
      <c r="P66" s="40"/>
      <c r="Q66" s="40"/>
      <c r="R66" s="35"/>
      <c r="S66" s="40"/>
      <c r="T66" s="35"/>
      <c r="U66" s="40"/>
      <c r="V66" s="35"/>
      <c r="W66" s="40"/>
      <c r="X66" s="35"/>
      <c r="Y66" s="40"/>
      <c r="Z66" s="35"/>
    </row>
    <row r="67" spans="1:26" x14ac:dyDescent="0.3">
      <c r="A67" s="79">
        <v>43151</v>
      </c>
      <c r="B67" s="40">
        <v>14656</v>
      </c>
      <c r="C67" s="40">
        <v>13459</v>
      </c>
      <c r="D67" s="35">
        <f>Tabla18[Transactions 
Complete]/Tabla18[Total]</f>
        <v>0.91832696506550215</v>
      </c>
      <c r="E67" s="40">
        <v>1147</v>
      </c>
      <c r="F67" s="35">
        <f>Tabla18[Transactions 
Failed]/Tabla18[Total]</f>
        <v>7.8261462882096067E-2</v>
      </c>
      <c r="G67" s="40">
        <v>0</v>
      </c>
      <c r="H67" s="35">
        <f>Tabla18[Transactions 
In_Prog]/Tabla18[Total]</f>
        <v>0</v>
      </c>
      <c r="I67" s="40">
        <v>50</v>
      </c>
      <c r="J67" s="35">
        <f>Tabla18[Transactions 
Timeout]/Tabla18[Total]</f>
        <v>3.4115720524017469E-3</v>
      </c>
      <c r="K67" s="40">
        <v>0</v>
      </c>
      <c r="L67" s="35">
        <f>Tabla18[Transactions
Trans Fail]/Tabla18[Total]</f>
        <v>0</v>
      </c>
      <c r="O67" s="79"/>
      <c r="P67" s="40"/>
      <c r="Q67" s="40"/>
      <c r="R67" s="35"/>
      <c r="S67" s="40"/>
      <c r="T67" s="35"/>
      <c r="U67" s="40"/>
      <c r="V67" s="35"/>
      <c r="W67" s="40"/>
      <c r="X67" s="35"/>
      <c r="Y67" s="40"/>
      <c r="Z67" s="35"/>
    </row>
    <row r="68" spans="1:26" x14ac:dyDescent="0.3">
      <c r="A68" s="79">
        <v>43152</v>
      </c>
      <c r="B68" s="40">
        <v>14533</v>
      </c>
      <c r="C68" s="40">
        <v>12370</v>
      </c>
      <c r="D68" s="35">
        <f>Tabla18[Transactions 
Complete]/Tabla18[Total]</f>
        <v>0.8511663111539256</v>
      </c>
      <c r="E68" s="40">
        <v>810</v>
      </c>
      <c r="F68" s="35">
        <f>Tabla18[Transactions 
Failed]/Tabla18[Total]</f>
        <v>5.5735223284937727E-2</v>
      </c>
      <c r="G68" s="40">
        <v>0</v>
      </c>
      <c r="H68" s="35">
        <f>Tabla18[Transactions 
In_Prog]/Tabla18[Total]</f>
        <v>0</v>
      </c>
      <c r="I68" s="40">
        <v>1353</v>
      </c>
      <c r="J68" s="35">
        <f>Tabla18[Transactions 
Timeout]/Tabla18[Total]</f>
        <v>9.3098465561136726E-2</v>
      </c>
      <c r="K68" s="40">
        <v>0</v>
      </c>
      <c r="L68" s="35">
        <f>Tabla18[Transactions
Trans Fail]/Tabla18[Total]</f>
        <v>0</v>
      </c>
      <c r="O68" s="79"/>
      <c r="P68" s="40"/>
      <c r="Q68" s="40"/>
      <c r="R68" s="35"/>
      <c r="S68" s="40"/>
      <c r="T68" s="35"/>
      <c r="U68" s="40"/>
      <c r="V68" s="35"/>
      <c r="W68" s="40"/>
      <c r="X68" s="35"/>
      <c r="Y68" s="40"/>
      <c r="Z68" s="35"/>
    </row>
    <row r="69" spans="1:26" x14ac:dyDescent="0.3">
      <c r="A69" s="79">
        <v>43153</v>
      </c>
      <c r="B69" s="40">
        <v>5966</v>
      </c>
      <c r="C69" s="40">
        <v>5724</v>
      </c>
      <c r="D69" s="35">
        <f>Tabla18[Transactions 
Complete]/Tabla18[Total]</f>
        <v>0.95943680858196445</v>
      </c>
      <c r="E69" s="40">
        <v>234</v>
      </c>
      <c r="F69" s="35">
        <f>Tabla18[Transactions 
Failed]/Tabla18[Total]</f>
        <v>3.922225947033188E-2</v>
      </c>
      <c r="G69" s="40">
        <v>0</v>
      </c>
      <c r="H69" s="35">
        <f>Tabla18[Transactions 
In_Prog]/Tabla18[Total]</f>
        <v>1.0056989607777405E-3</v>
      </c>
      <c r="I69" s="40">
        <v>6</v>
      </c>
      <c r="J69" s="35">
        <f>Tabla18[Transactions 
Timeout]/Tabla18[Total]</f>
        <v>0</v>
      </c>
      <c r="K69" s="40">
        <v>0</v>
      </c>
      <c r="L69" s="35">
        <f>Tabla18[Transactions
Trans Fail]/Tabla18[Total]</f>
        <v>0</v>
      </c>
      <c r="O69" s="79"/>
      <c r="P69" s="40"/>
      <c r="Q69" s="40"/>
      <c r="R69" s="35"/>
      <c r="S69" s="40"/>
      <c r="T69" s="35"/>
      <c r="U69" s="40"/>
      <c r="V69" s="35"/>
      <c r="W69" s="40"/>
      <c r="X69" s="35"/>
      <c r="Y69" s="40"/>
      <c r="Z69" s="35"/>
    </row>
    <row r="70" spans="1:26" x14ac:dyDescent="0.3">
      <c r="A70" s="79">
        <v>43154</v>
      </c>
      <c r="B70" s="40">
        <v>0.01</v>
      </c>
      <c r="C70" s="40">
        <v>0</v>
      </c>
      <c r="D70" s="35">
        <f>Tabla18[Transactions 
Complete]/Tabla18[Total]</f>
        <v>0</v>
      </c>
      <c r="E70" s="40">
        <v>0</v>
      </c>
      <c r="F70" s="35">
        <f>Tabla18[Transactions 
Failed]/Tabla18[Total]</f>
        <v>0</v>
      </c>
      <c r="G70" s="40">
        <v>0</v>
      </c>
      <c r="H70" s="35">
        <f>Tabla18[Transactions 
In_Prog]/Tabla18[Total]</f>
        <v>0</v>
      </c>
      <c r="I70" s="40">
        <v>0</v>
      </c>
      <c r="J70" s="35">
        <f>Tabla18[Transactions 
Timeout]/Tabla18[Total]</f>
        <v>0</v>
      </c>
      <c r="K70" s="40">
        <v>0</v>
      </c>
      <c r="L70" s="35">
        <f>Tabla18[Transactions
Trans Fail]/Tabla18[Total]</f>
        <v>0</v>
      </c>
      <c r="O70" s="79"/>
      <c r="P70" s="40"/>
      <c r="Q70" s="40"/>
      <c r="R70" s="35"/>
      <c r="S70" s="40"/>
      <c r="T70" s="35"/>
      <c r="U70" s="40"/>
      <c r="V70" s="35"/>
      <c r="W70" s="40"/>
      <c r="X70" s="35"/>
      <c r="Y70" s="40"/>
      <c r="Z70" s="35"/>
    </row>
    <row r="71" spans="1:26" x14ac:dyDescent="0.3">
      <c r="A71" s="79">
        <v>43155</v>
      </c>
      <c r="B71" s="40">
        <v>0.01</v>
      </c>
      <c r="C71" s="40">
        <v>0</v>
      </c>
      <c r="D71" s="35">
        <f>Tabla18[Transactions 
Complete]/Tabla18[Total]</f>
        <v>0</v>
      </c>
      <c r="E71" s="40">
        <v>0</v>
      </c>
      <c r="F71" s="35">
        <f>Tabla18[Transactions 
Failed]/Tabla18[Total]</f>
        <v>0</v>
      </c>
      <c r="G71" s="40">
        <v>0</v>
      </c>
      <c r="H71" s="35">
        <f>Tabla18[Transactions 
In_Prog]/Tabla18[Total]</f>
        <v>0</v>
      </c>
      <c r="I71" s="40">
        <v>0</v>
      </c>
      <c r="J71" s="35">
        <f>Tabla18[Transactions 
Timeout]/Tabla18[Total]</f>
        <v>0</v>
      </c>
      <c r="K71" s="40">
        <v>0</v>
      </c>
      <c r="L71" s="35">
        <f>Tabla18[Transactions
Trans Fail]/Tabla18[Total]</f>
        <v>0</v>
      </c>
      <c r="O71" s="79"/>
      <c r="P71" s="40"/>
      <c r="Q71" s="40"/>
      <c r="R71" s="35"/>
      <c r="S71" s="40"/>
      <c r="T71" s="35"/>
      <c r="U71" s="40"/>
      <c r="V71" s="35"/>
      <c r="W71" s="40"/>
      <c r="X71" s="35"/>
      <c r="Y71" s="40"/>
      <c r="Z71" s="35"/>
    </row>
    <row r="72" spans="1:26" x14ac:dyDescent="0.3">
      <c r="A72" s="79">
        <v>43156</v>
      </c>
      <c r="B72" s="40">
        <v>0.01</v>
      </c>
      <c r="C72" s="40">
        <v>0</v>
      </c>
      <c r="D72" s="35">
        <f>Tabla18[Transactions 
Complete]/Tabla18[Total]</f>
        <v>0</v>
      </c>
      <c r="E72" s="40">
        <v>0</v>
      </c>
      <c r="F72" s="35">
        <f>Tabla18[Transactions 
Failed]/Tabla18[Total]</f>
        <v>0</v>
      </c>
      <c r="G72" s="40">
        <v>0</v>
      </c>
      <c r="H72" s="35">
        <f>Tabla18[Transactions 
In_Prog]/Tabla18[Total]</f>
        <v>0</v>
      </c>
      <c r="I72" s="40">
        <v>0</v>
      </c>
      <c r="J72" s="35">
        <f>Tabla18[Transactions 
Timeout]/Tabla18[Total]</f>
        <v>0</v>
      </c>
      <c r="K72" s="40">
        <v>0</v>
      </c>
      <c r="L72" s="35">
        <f>Tabla18[Transactions
Trans Fail]/Tabla18[Total]</f>
        <v>0</v>
      </c>
      <c r="O72" s="79"/>
      <c r="P72" s="40"/>
      <c r="Q72" s="40"/>
      <c r="R72" s="35"/>
      <c r="S72" s="40"/>
      <c r="T72" s="35"/>
      <c r="U72" s="40"/>
      <c r="V72" s="35"/>
      <c r="W72" s="40"/>
      <c r="X72" s="35"/>
      <c r="Y72" s="40"/>
      <c r="Z72" s="35"/>
    </row>
    <row r="73" spans="1:26" x14ac:dyDescent="0.3">
      <c r="A73" s="79">
        <v>43157</v>
      </c>
      <c r="B73" s="50">
        <v>0.01</v>
      </c>
      <c r="C73" s="50">
        <v>0</v>
      </c>
      <c r="D73" s="35">
        <f>Tabla18[Transactions 
Complete]/Tabla18[Total]</f>
        <v>0</v>
      </c>
      <c r="E73" s="50">
        <v>0</v>
      </c>
      <c r="F73" s="35">
        <f>Tabla18[Transactions 
Failed]/Tabla18[Total]</f>
        <v>0</v>
      </c>
      <c r="G73" s="50">
        <v>0</v>
      </c>
      <c r="H73" s="35">
        <f>Tabla18[Transactions 
In_Prog]/Tabla18[Total]</f>
        <v>0</v>
      </c>
      <c r="I73" s="50">
        <v>0</v>
      </c>
      <c r="J73" s="35">
        <f>Tabla18[Transactions 
Timeout]/Tabla18[Total]</f>
        <v>0</v>
      </c>
      <c r="K73" s="50">
        <v>0</v>
      </c>
      <c r="L73" s="35">
        <f>Tabla18[Transactions
Trans Fail]/Tabla18[Total]</f>
        <v>0</v>
      </c>
      <c r="O73" s="79"/>
      <c r="P73" s="50"/>
      <c r="Q73" s="50"/>
      <c r="R73" s="35"/>
      <c r="S73" s="50"/>
      <c r="T73" s="35"/>
      <c r="U73" s="50"/>
      <c r="V73" s="35"/>
      <c r="W73" s="50"/>
      <c r="X73" s="35"/>
      <c r="Y73" s="50"/>
      <c r="Z73" s="35"/>
    </row>
    <row r="74" spans="1:26" x14ac:dyDescent="0.3">
      <c r="A74" s="79">
        <v>43158</v>
      </c>
      <c r="B74" s="50">
        <v>0.01</v>
      </c>
      <c r="C74" s="50">
        <v>0</v>
      </c>
      <c r="D74" s="35">
        <f>Tabla18[Transactions 
Complete]/Tabla18[Total]</f>
        <v>0</v>
      </c>
      <c r="E74" s="50">
        <v>0</v>
      </c>
      <c r="F74" s="35">
        <f>Tabla18[Transactions 
Failed]/Tabla18[Total]</f>
        <v>0</v>
      </c>
      <c r="G74" s="50">
        <v>0</v>
      </c>
      <c r="H74" s="35">
        <f>Tabla18[Transactions 
In_Prog]/Tabla18[Total]</f>
        <v>0</v>
      </c>
      <c r="I74" s="50">
        <v>0</v>
      </c>
      <c r="J74" s="35">
        <f>Tabla18[Transactions 
Timeout]/Tabla18[Total]</f>
        <v>0</v>
      </c>
      <c r="K74" s="50">
        <v>0</v>
      </c>
      <c r="L74" s="35">
        <f>Tabla18[Transactions
Trans Fail]/Tabla18[Total]</f>
        <v>0</v>
      </c>
      <c r="O74" s="79"/>
      <c r="P74" s="50"/>
      <c r="Q74" s="50"/>
      <c r="R74" s="35"/>
      <c r="S74" s="50"/>
      <c r="T74" s="35"/>
      <c r="U74" s="50"/>
      <c r="V74" s="35"/>
      <c r="W74" s="50"/>
      <c r="X74" s="35"/>
      <c r="Y74" s="50"/>
      <c r="Z74" s="35"/>
    </row>
    <row r="75" spans="1:26" x14ac:dyDescent="0.3">
      <c r="A75" s="79">
        <v>43159</v>
      </c>
      <c r="B75" s="50">
        <v>0.01</v>
      </c>
      <c r="C75" s="50">
        <v>0</v>
      </c>
      <c r="D75" s="35">
        <f>Tabla18[Transactions 
Complete]/Tabla18[Total]</f>
        <v>0</v>
      </c>
      <c r="E75" s="50">
        <v>0</v>
      </c>
      <c r="F75" s="35">
        <f>Tabla18[Transactions 
Failed]/Tabla18[Total]</f>
        <v>0</v>
      </c>
      <c r="G75" s="50">
        <v>0</v>
      </c>
      <c r="H75" s="35">
        <f>Tabla18[Transactions 
In_Prog]/Tabla18[Total]</f>
        <v>0</v>
      </c>
      <c r="I75" s="50">
        <v>0</v>
      </c>
      <c r="J75" s="35">
        <f>Tabla18[Transactions 
Timeout]/Tabla18[Total]</f>
        <v>0</v>
      </c>
      <c r="K75" s="50">
        <v>0</v>
      </c>
      <c r="L75" s="35">
        <f>Tabla18[Transactions
Trans Fail]/Tabla18[Total]</f>
        <v>0</v>
      </c>
      <c r="O75" s="79"/>
      <c r="P75" s="50"/>
      <c r="Q75" s="50"/>
      <c r="R75" s="35"/>
      <c r="S75" s="50"/>
      <c r="T75" s="35"/>
      <c r="U75" s="50"/>
      <c r="V75" s="35"/>
      <c r="W75" s="50"/>
      <c r="X75" s="35"/>
      <c r="Y75" s="50"/>
      <c r="Z75" s="35"/>
    </row>
    <row r="76" spans="1:26" x14ac:dyDescent="0.3">
      <c r="A76" s="79">
        <v>43160</v>
      </c>
      <c r="B76" s="50">
        <v>0.01</v>
      </c>
      <c r="C76" s="50">
        <v>0</v>
      </c>
      <c r="D76" s="35">
        <f>Tabla18[Transactions 
Complete]/Tabla18[Total]</f>
        <v>0</v>
      </c>
      <c r="E76" s="50">
        <v>0</v>
      </c>
      <c r="F76" s="35">
        <f>Tabla18[Transactions 
Failed]/Tabla18[Total]</f>
        <v>0</v>
      </c>
      <c r="G76" s="50">
        <v>0</v>
      </c>
      <c r="H76" s="35">
        <f>Tabla18[Transactions 
In_Prog]/Tabla18[Total]</f>
        <v>0</v>
      </c>
      <c r="I76" s="50">
        <v>0</v>
      </c>
      <c r="J76" s="35">
        <f>Tabla18[Transactions 
Timeout]/Tabla18[Total]</f>
        <v>0</v>
      </c>
      <c r="K76" s="50">
        <v>0</v>
      </c>
      <c r="L76" s="35">
        <f>Tabla18[Transactions
Trans Fail]/Tabla18[Total]</f>
        <v>0</v>
      </c>
      <c r="O76" s="79"/>
      <c r="P76" s="50"/>
      <c r="Q76" s="50"/>
      <c r="R76" s="35"/>
      <c r="S76" s="50"/>
      <c r="T76" s="35"/>
      <c r="U76" s="50"/>
      <c r="V76" s="35"/>
      <c r="W76" s="50"/>
      <c r="X76" s="35"/>
      <c r="Y76" s="50"/>
      <c r="Z76" s="35"/>
    </row>
    <row r="77" spans="1:26" x14ac:dyDescent="0.3">
      <c r="A77" s="79">
        <v>43161</v>
      </c>
      <c r="B77" s="50">
        <v>721</v>
      </c>
      <c r="C77" s="50">
        <v>692</v>
      </c>
      <c r="D77" s="35">
        <f>Tabla18[Transactions 
Complete]/Tabla18[Total]</f>
        <v>0.95977808599167824</v>
      </c>
      <c r="E77" s="50">
        <v>29</v>
      </c>
      <c r="F77" s="35">
        <f>Tabla18[Transactions 
Failed]/Tabla18[Total]</f>
        <v>4.0221914008321778E-2</v>
      </c>
      <c r="G77" s="50">
        <v>0</v>
      </c>
      <c r="H77" s="35">
        <f>Tabla18[Transactions 
In_Prog]/Tabla18[Total]</f>
        <v>0</v>
      </c>
      <c r="I77" s="50">
        <v>0</v>
      </c>
      <c r="J77" s="35">
        <f>Tabla18[Transactions 
Timeout]/Tabla18[Total]</f>
        <v>0</v>
      </c>
      <c r="K77" s="50">
        <v>0</v>
      </c>
      <c r="L77" s="35">
        <f>Tabla18[Transactions
Trans Fail]/Tabla18[Total]</f>
        <v>0</v>
      </c>
      <c r="O77" s="79"/>
      <c r="P77" s="50"/>
      <c r="Q77" s="50"/>
      <c r="R77" s="35"/>
      <c r="S77" s="50"/>
      <c r="T77" s="35"/>
      <c r="U77" s="50"/>
      <c r="V77" s="35"/>
      <c r="W77" s="50"/>
      <c r="X77" s="35"/>
      <c r="Y77" s="50"/>
      <c r="Z77" s="35"/>
    </row>
    <row r="78" spans="1:26" x14ac:dyDescent="0.3">
      <c r="A78" s="79">
        <v>43162</v>
      </c>
      <c r="B78" s="50">
        <v>399</v>
      </c>
      <c r="C78" s="50">
        <v>380</v>
      </c>
      <c r="D78" s="35">
        <f>Tabla18[Transactions 
Complete]/Tabla18[Total]</f>
        <v>0.95238095238095233</v>
      </c>
      <c r="E78" s="50">
        <v>19</v>
      </c>
      <c r="F78" s="35">
        <f>Tabla18[Transactions 
Failed]/Tabla18[Total]</f>
        <v>4.7619047619047616E-2</v>
      </c>
      <c r="G78" s="50">
        <v>0</v>
      </c>
      <c r="H78" s="35">
        <f>Tabla18[Transactions 
In_Prog]/Tabla18[Total]</f>
        <v>0</v>
      </c>
      <c r="I78" s="50">
        <v>0</v>
      </c>
      <c r="J78" s="35">
        <f>Tabla18[Transactions 
Timeout]/Tabla18[Total]</f>
        <v>0</v>
      </c>
      <c r="K78" s="50">
        <v>0</v>
      </c>
      <c r="L78" s="35">
        <f>Tabla18[Transactions
Trans Fail]/Tabla18[Total]</f>
        <v>0</v>
      </c>
      <c r="O78" s="79"/>
      <c r="P78" s="50"/>
      <c r="Q78" s="50"/>
      <c r="R78" s="35"/>
      <c r="S78" s="50"/>
      <c r="T78" s="35"/>
      <c r="U78" s="50"/>
      <c r="V78" s="35"/>
      <c r="W78" s="50"/>
      <c r="X78" s="35"/>
      <c r="Y78" s="50"/>
      <c r="Z78" s="35"/>
    </row>
    <row r="79" spans="1:26" x14ac:dyDescent="0.3">
      <c r="A79" s="79">
        <v>43163</v>
      </c>
      <c r="B79" s="50">
        <v>67</v>
      </c>
      <c r="C79" s="50">
        <v>60</v>
      </c>
      <c r="D79" s="35">
        <f>Tabla18[Transactions 
Complete]/Tabla18[Total]</f>
        <v>0.89552238805970152</v>
      </c>
      <c r="E79" s="50">
        <v>7</v>
      </c>
      <c r="F79" s="35">
        <f>Tabla18[Transactions 
Failed]/Tabla18[Total]</f>
        <v>0.1044776119402985</v>
      </c>
      <c r="G79" s="50">
        <v>0</v>
      </c>
      <c r="H79" s="35">
        <f>Tabla18[Transactions 
In_Prog]/Tabla18[Total]</f>
        <v>0</v>
      </c>
      <c r="I79" s="50">
        <v>0</v>
      </c>
      <c r="J79" s="35">
        <f>Tabla18[Transactions 
Timeout]/Tabla18[Total]</f>
        <v>0</v>
      </c>
      <c r="K79" s="50">
        <v>0</v>
      </c>
      <c r="L79" s="35">
        <f>Tabla18[Transactions
Trans Fail]/Tabla18[Total]</f>
        <v>0</v>
      </c>
      <c r="O79" s="79"/>
      <c r="P79" s="50"/>
      <c r="Q79" s="50"/>
      <c r="R79" s="35"/>
      <c r="S79" s="50"/>
      <c r="T79" s="35"/>
      <c r="U79" s="50"/>
      <c r="V79" s="35"/>
      <c r="W79" s="50"/>
      <c r="X79" s="35"/>
      <c r="Y79" s="50"/>
      <c r="Z79" s="35"/>
    </row>
    <row r="80" spans="1:26" x14ac:dyDescent="0.3">
      <c r="A80" s="79">
        <v>43164</v>
      </c>
      <c r="B80" s="50">
        <v>2997</v>
      </c>
      <c r="C80" s="50">
        <v>2892</v>
      </c>
      <c r="D80" s="35">
        <f>Tabla18[Transactions 
Complete]/Tabla18[Total]</f>
        <v>0.96496496496496498</v>
      </c>
      <c r="E80" s="50">
        <v>103</v>
      </c>
      <c r="F80" s="35">
        <f>Tabla18[Transactions 
Failed]/Tabla18[Total]</f>
        <v>3.4367701034367704E-2</v>
      </c>
      <c r="G80" s="50">
        <v>0</v>
      </c>
      <c r="H80" s="35">
        <f>Tabla18[Transactions 
In_Prog]/Tabla18[Total]</f>
        <v>0</v>
      </c>
      <c r="I80" s="50">
        <v>0</v>
      </c>
      <c r="J80" s="35">
        <f>Tabla18[Transactions 
Timeout]/Tabla18[Total]</f>
        <v>0</v>
      </c>
      <c r="K80" s="50">
        <v>0</v>
      </c>
      <c r="L80" s="35">
        <f>Tabla18[Transactions
Trans Fail]/Tabla18[Total]</f>
        <v>0</v>
      </c>
      <c r="O80" s="79"/>
      <c r="P80" s="50"/>
      <c r="Q80" s="50"/>
      <c r="R80" s="35"/>
      <c r="S80" s="50"/>
      <c r="T80" s="35"/>
      <c r="U80" s="50"/>
      <c r="V80" s="35"/>
      <c r="W80" s="50"/>
      <c r="X80" s="35"/>
      <c r="Y80" s="50"/>
      <c r="Z80" s="35"/>
    </row>
    <row r="81" spans="1:26" x14ac:dyDescent="0.3">
      <c r="A81" s="79">
        <v>43165</v>
      </c>
      <c r="B81" s="50">
        <v>6216</v>
      </c>
      <c r="C81" s="50">
        <v>6112</v>
      </c>
      <c r="D81" s="35">
        <f>Tabla18[Transactions 
Complete]/Tabla18[Total]</f>
        <v>0.98326898326898327</v>
      </c>
      <c r="E81" s="50">
        <v>104</v>
      </c>
      <c r="F81" s="35">
        <f>Tabla18[Transactions 
Failed]/Tabla18[Total]</f>
        <v>1.6731016731016731E-2</v>
      </c>
      <c r="G81" s="50">
        <v>0</v>
      </c>
      <c r="H81" s="35">
        <f>Tabla18[Transactions 
In_Prog]/Tabla18[Total]</f>
        <v>0</v>
      </c>
      <c r="I81" s="50">
        <v>0</v>
      </c>
      <c r="J81" s="35">
        <f>Tabla18[Transactions 
Timeout]/Tabla18[Total]</f>
        <v>0</v>
      </c>
      <c r="K81" s="50">
        <v>0</v>
      </c>
      <c r="L81" s="35">
        <f>Tabla18[Transactions
Trans Fail]/Tabla18[Total]</f>
        <v>0</v>
      </c>
      <c r="O81" s="79"/>
      <c r="P81" s="50"/>
      <c r="Q81" s="50"/>
      <c r="R81" s="35"/>
      <c r="S81" s="50"/>
      <c r="T81" s="35"/>
      <c r="U81" s="50"/>
      <c r="V81" s="35"/>
      <c r="W81" s="50"/>
      <c r="X81" s="35"/>
      <c r="Y81" s="50"/>
      <c r="Z81" s="35"/>
    </row>
    <row r="82" spans="1:26" x14ac:dyDescent="0.3">
      <c r="A82" s="79">
        <v>43166</v>
      </c>
      <c r="B82" s="50">
        <v>4720</v>
      </c>
      <c r="C82" s="50">
        <v>4586</v>
      </c>
      <c r="D82" s="35">
        <f>Tabla18[Transactions 
Complete]/Tabla18[Total]</f>
        <v>0.97161016949152545</v>
      </c>
      <c r="E82" s="50">
        <v>134</v>
      </c>
      <c r="F82" s="35">
        <f>Tabla18[Transactions 
Failed]/Tabla18[Total]</f>
        <v>2.8389830508474576E-2</v>
      </c>
      <c r="G82" s="50">
        <v>0</v>
      </c>
      <c r="H82" s="35">
        <f>Tabla18[Transactions 
In_Prog]/Tabla18[Total]</f>
        <v>0</v>
      </c>
      <c r="I82" s="50">
        <v>0</v>
      </c>
      <c r="J82" s="35">
        <f>Tabla18[Transactions 
Timeout]/Tabla18[Total]</f>
        <v>0</v>
      </c>
      <c r="K82" s="50">
        <v>0</v>
      </c>
      <c r="L82" s="35">
        <f>Tabla18[Transactions
Trans Fail]/Tabla18[Total]</f>
        <v>0</v>
      </c>
      <c r="O82" s="79"/>
      <c r="P82" s="50"/>
      <c r="Q82" s="50"/>
      <c r="R82" s="35"/>
      <c r="S82" s="50"/>
      <c r="T82" s="35"/>
      <c r="U82" s="50"/>
      <c r="V82" s="35"/>
      <c r="W82" s="50"/>
      <c r="X82" s="35"/>
      <c r="Y82" s="50"/>
      <c r="Z82" s="35"/>
    </row>
    <row r="83" spans="1:26" x14ac:dyDescent="0.3">
      <c r="A83" s="79">
        <v>43167</v>
      </c>
      <c r="B83" s="50">
        <v>9310</v>
      </c>
      <c r="C83" s="50">
        <v>9182</v>
      </c>
      <c r="D83" s="35">
        <f>Tabla18[Transactions 
Complete]/Tabla18[Total]</f>
        <v>0.98625134264232006</v>
      </c>
      <c r="E83" s="50">
        <v>126</v>
      </c>
      <c r="F83" s="35">
        <f>Tabla18[Transactions 
Failed]/Tabla18[Total]</f>
        <v>1.3533834586466165E-2</v>
      </c>
      <c r="G83" s="50">
        <v>0</v>
      </c>
      <c r="H83" s="35">
        <f>Tabla18[Transactions 
In_Prog]/Tabla18[Total]</f>
        <v>0</v>
      </c>
      <c r="I83" s="50">
        <v>2</v>
      </c>
      <c r="J83" s="35">
        <f>Tabla18[Transactions 
Timeout]/Tabla18[Total]</f>
        <v>2.1482277121374866E-4</v>
      </c>
      <c r="K83" s="50">
        <v>0</v>
      </c>
      <c r="L83" s="35">
        <f>Tabla18[Transactions
Trans Fail]/Tabla18[Total]</f>
        <v>0</v>
      </c>
      <c r="O83" s="79"/>
      <c r="P83" s="50"/>
      <c r="Q83" s="50"/>
      <c r="R83" s="35"/>
      <c r="S83" s="50"/>
      <c r="T83" s="35"/>
      <c r="U83" s="50"/>
      <c r="V83" s="35"/>
      <c r="W83" s="50"/>
      <c r="X83" s="35"/>
      <c r="Y83" s="50"/>
      <c r="Z83" s="35"/>
    </row>
    <row r="84" spans="1:26" x14ac:dyDescent="0.3">
      <c r="A84" s="79">
        <v>43168</v>
      </c>
      <c r="B84" s="50">
        <v>3919</v>
      </c>
      <c r="C84" s="50">
        <v>3828</v>
      </c>
      <c r="D84" s="35">
        <f>Tabla18[Transactions 
Complete]/Tabla18[Total]</f>
        <v>0.97677979076294974</v>
      </c>
      <c r="E84" s="50">
        <v>89</v>
      </c>
      <c r="F84" s="35">
        <f>Tabla18[Transactions 
Failed]/Tabla18[Total]</f>
        <v>2.2709874968104109E-2</v>
      </c>
      <c r="G84" s="50">
        <v>0</v>
      </c>
      <c r="H84" s="35">
        <f>Tabla18[Transactions 
In_Prog]/Tabla18[Total]</f>
        <v>0</v>
      </c>
      <c r="I84" s="50">
        <v>2</v>
      </c>
      <c r="J84" s="35">
        <f>Tabla18[Transactions 
Timeout]/Tabla18[Total]</f>
        <v>5.1033426894615971E-4</v>
      </c>
      <c r="K84" s="50">
        <v>0</v>
      </c>
      <c r="L84" s="35">
        <f>Tabla18[Transactions
Trans Fail]/Tabla18[Total]</f>
        <v>0</v>
      </c>
      <c r="O84" s="79"/>
      <c r="P84" s="50"/>
      <c r="Q84" s="50"/>
      <c r="R84" s="35"/>
      <c r="S84" s="50"/>
      <c r="T84" s="35"/>
      <c r="U84" s="50"/>
      <c r="V84" s="35"/>
      <c r="W84" s="50"/>
      <c r="X84" s="35"/>
      <c r="Y84" s="50"/>
      <c r="Z84" s="35"/>
    </row>
    <row r="85" spans="1:26" x14ac:dyDescent="0.3">
      <c r="A85" s="79">
        <v>43169</v>
      </c>
      <c r="B85" s="50">
        <v>3220</v>
      </c>
      <c r="C85" s="50">
        <v>3170</v>
      </c>
      <c r="D85" s="35">
        <f>Tabla18[Transactions 
Complete]/Tabla18[Total]</f>
        <v>0.98447204968944102</v>
      </c>
      <c r="E85" s="50">
        <v>50</v>
      </c>
      <c r="F85" s="35">
        <f>Tabla18[Transactions 
Failed]/Tabla18[Total]</f>
        <v>1.5527950310559006E-2</v>
      </c>
      <c r="G85" s="50">
        <v>0</v>
      </c>
      <c r="H85" s="35">
        <f>Tabla18[Transactions 
In_Prog]/Tabla18[Total]</f>
        <v>0</v>
      </c>
      <c r="I85" s="50">
        <v>0</v>
      </c>
      <c r="J85" s="35">
        <f>Tabla18[Transactions 
Timeout]/Tabla18[Total]</f>
        <v>0</v>
      </c>
      <c r="K85" s="50">
        <v>0</v>
      </c>
      <c r="L85" s="35">
        <f>Tabla18[Transactions
Trans Fail]/Tabla18[Total]</f>
        <v>0</v>
      </c>
      <c r="O85" s="79"/>
      <c r="P85" s="50"/>
      <c r="Q85" s="50"/>
      <c r="R85" s="35"/>
      <c r="S85" s="50"/>
      <c r="T85" s="35"/>
      <c r="U85" s="50"/>
      <c r="V85" s="35"/>
      <c r="W85" s="50"/>
      <c r="X85" s="35"/>
      <c r="Y85" s="50"/>
      <c r="Z85" s="35"/>
    </row>
    <row r="86" spans="1:26" x14ac:dyDescent="0.3">
      <c r="A86" s="79">
        <v>43170</v>
      </c>
      <c r="B86" s="50">
        <v>1884</v>
      </c>
      <c r="C86" s="50">
        <v>1878</v>
      </c>
      <c r="D86" s="35">
        <f>Tabla18[Transactions 
Complete]/Tabla18[Total]</f>
        <v>0.99681528662420382</v>
      </c>
      <c r="E86" s="50">
        <v>4</v>
      </c>
      <c r="F86" s="35">
        <f>Tabla18[Transactions 
Failed]/Tabla18[Total]</f>
        <v>2.1231422505307855E-3</v>
      </c>
      <c r="G86" s="50">
        <v>0</v>
      </c>
      <c r="H86" s="35">
        <f>Tabla18[Transactions 
In_Prog]/Tabla18[Total]</f>
        <v>0</v>
      </c>
      <c r="I86" s="50">
        <v>2</v>
      </c>
      <c r="J86" s="35">
        <f>Tabla18[Transactions 
Timeout]/Tabla18[Total]</f>
        <v>1.0615711252653928E-3</v>
      </c>
      <c r="K86" s="50">
        <v>0</v>
      </c>
      <c r="L86" s="35">
        <f>Tabla18[Transactions
Trans Fail]/Tabla18[Total]</f>
        <v>0</v>
      </c>
      <c r="O86" s="79"/>
      <c r="P86" s="50"/>
      <c r="Q86" s="50"/>
      <c r="R86" s="35"/>
      <c r="S86" s="50"/>
      <c r="T86" s="35"/>
      <c r="U86" s="50"/>
      <c r="V86" s="35"/>
      <c r="W86" s="50"/>
      <c r="X86" s="35"/>
      <c r="Y86" s="50"/>
      <c r="Z86" s="35"/>
    </row>
    <row r="87" spans="1:26" x14ac:dyDescent="0.3">
      <c r="A87" s="79">
        <v>43171</v>
      </c>
      <c r="B87" s="50">
        <v>4523</v>
      </c>
      <c r="C87" s="50">
        <v>4402</v>
      </c>
      <c r="D87" s="35">
        <f>Tabla18[Transactions 
Complete]/Tabla18[Total]</f>
        <v>0.97324784435109446</v>
      </c>
      <c r="E87" s="50">
        <v>117</v>
      </c>
      <c r="F87" s="35">
        <f>Tabla18[Transactions 
Failed]/Tabla18[Total]</f>
        <v>2.5867786867123592E-2</v>
      </c>
      <c r="G87" s="50">
        <v>0</v>
      </c>
      <c r="H87" s="35">
        <f>Tabla18[Transactions 
In_Prog]/Tabla18[Total]</f>
        <v>0</v>
      </c>
      <c r="I87" s="50">
        <v>4</v>
      </c>
      <c r="J87" s="35">
        <f>Tabla18[Transactions 
Timeout]/Tabla18[Total]</f>
        <v>8.8436878178200313E-4</v>
      </c>
      <c r="K87" s="50">
        <v>0</v>
      </c>
      <c r="L87" s="35">
        <f>Tabla18[Transactions
Trans Fail]/Tabla18[Total]</f>
        <v>0</v>
      </c>
      <c r="O87" s="79"/>
      <c r="P87" s="50"/>
      <c r="Q87" s="50"/>
      <c r="R87" s="35"/>
      <c r="S87" s="50"/>
      <c r="T87" s="35"/>
      <c r="U87" s="50"/>
      <c r="V87" s="35"/>
      <c r="W87" s="50"/>
      <c r="X87" s="35"/>
      <c r="Y87" s="50"/>
      <c r="Z87" s="35"/>
    </row>
    <row r="88" spans="1:26" x14ac:dyDescent="0.3">
      <c r="A88" s="79">
        <v>43172</v>
      </c>
      <c r="B88" s="50">
        <v>4421</v>
      </c>
      <c r="C88" s="50">
        <v>4323</v>
      </c>
      <c r="D88" s="35">
        <f>Tabla18[Transactions 
Complete]/Tabla18[Total]</f>
        <v>0.97783306944130288</v>
      </c>
      <c r="E88" s="50">
        <v>93</v>
      </c>
      <c r="F88" s="35">
        <f>Tabla18[Transactions 
Failed]/Tabla18[Total]</f>
        <v>2.1035964713865641E-2</v>
      </c>
      <c r="G88" s="50">
        <v>0</v>
      </c>
      <c r="H88" s="35">
        <f>Tabla18[Transactions 
In_Prog]/Tabla18[Total]</f>
        <v>0</v>
      </c>
      <c r="I88" s="50">
        <v>5</v>
      </c>
      <c r="J88" s="35">
        <f>Tabla18[Transactions 
Timeout]/Tabla18[Total]</f>
        <v>1.1309658448314861E-3</v>
      </c>
      <c r="K88" s="50">
        <v>0</v>
      </c>
      <c r="L88" s="35">
        <f>Tabla18[Transactions
Trans Fail]/Tabla18[Total]</f>
        <v>0</v>
      </c>
      <c r="O88" s="79"/>
      <c r="P88" s="50"/>
      <c r="Q88" s="50"/>
      <c r="R88" s="35"/>
      <c r="S88" s="50"/>
      <c r="T88" s="35"/>
      <c r="U88" s="50"/>
      <c r="V88" s="35"/>
      <c r="W88" s="50"/>
      <c r="X88" s="35"/>
      <c r="Y88" s="50"/>
      <c r="Z88" s="35"/>
    </row>
    <row r="89" spans="1:26" x14ac:dyDescent="0.3">
      <c r="A89" s="79">
        <v>43173</v>
      </c>
      <c r="B89" s="50">
        <v>5833</v>
      </c>
      <c r="C89" s="50">
        <v>5736</v>
      </c>
      <c r="D89" s="35">
        <f>Tabla18[Transactions 
Complete]/Tabla18[Total]</f>
        <v>0.98337047831304647</v>
      </c>
      <c r="E89" s="50">
        <v>90</v>
      </c>
      <c r="F89" s="35">
        <f>Tabla18[Transactions 
Failed]/Tabla18[Total]</f>
        <v>1.5429453111606378E-2</v>
      </c>
      <c r="G89" s="50">
        <v>0</v>
      </c>
      <c r="H89" s="35">
        <f>Tabla18[Transactions 
In_Prog]/Tabla18[Total]</f>
        <v>0</v>
      </c>
      <c r="I89" s="50">
        <v>7</v>
      </c>
      <c r="J89" s="35">
        <f>Tabla18[Transactions 
Timeout]/Tabla18[Total]</f>
        <v>1.2000685753471626E-3</v>
      </c>
      <c r="K89" s="50">
        <v>0</v>
      </c>
      <c r="L89" s="35">
        <f>Tabla18[Transactions
Trans Fail]/Tabla18[Total]</f>
        <v>0</v>
      </c>
      <c r="O89" s="79"/>
      <c r="P89" s="50"/>
      <c r="Q89" s="50"/>
      <c r="R89" s="35"/>
      <c r="S89" s="50"/>
      <c r="T89" s="35"/>
      <c r="U89" s="50"/>
      <c r="V89" s="35"/>
      <c r="W89" s="50"/>
      <c r="X89" s="35"/>
      <c r="Y89" s="50"/>
      <c r="Z89" s="35"/>
    </row>
    <row r="90" spans="1:26" x14ac:dyDescent="0.3">
      <c r="A90" s="79">
        <v>43174</v>
      </c>
      <c r="B90" s="50">
        <v>6771</v>
      </c>
      <c r="C90" s="50">
        <v>6531</v>
      </c>
      <c r="D90" s="35">
        <f>Tabla18[Transactions 
Complete]/Tabla18[Total]</f>
        <v>0.96455471865307929</v>
      </c>
      <c r="E90" s="50">
        <v>238</v>
      </c>
      <c r="F90" s="35">
        <f>Tabla18[Transactions 
Failed]/Tabla18[Total]</f>
        <v>3.5149904002363022E-2</v>
      </c>
      <c r="G90" s="50">
        <v>0</v>
      </c>
      <c r="H90" s="35">
        <f>Tabla18[Transactions 
In_Prog]/Tabla18[Total]</f>
        <v>0</v>
      </c>
      <c r="I90" s="50">
        <v>2</v>
      </c>
      <c r="J90" s="35">
        <f>Tabla18[Transactions 
Timeout]/Tabla18[Total]</f>
        <v>2.9537734455767242E-4</v>
      </c>
      <c r="K90" s="50">
        <v>0</v>
      </c>
      <c r="L90" s="35">
        <f>Tabla18[Transactions
Trans Fail]/Tabla18[Total]</f>
        <v>0</v>
      </c>
      <c r="O90" s="79"/>
      <c r="P90" s="50"/>
      <c r="Q90" s="50"/>
      <c r="R90" s="35"/>
      <c r="S90" s="50"/>
      <c r="T90" s="35"/>
      <c r="U90" s="50"/>
      <c r="V90" s="35"/>
      <c r="W90" s="50"/>
      <c r="X90" s="35"/>
      <c r="Y90" s="50"/>
      <c r="Z90" s="35"/>
    </row>
    <row r="91" spans="1:26" x14ac:dyDescent="0.3">
      <c r="A91" s="79">
        <v>43175</v>
      </c>
      <c r="B91" s="50">
        <v>5581</v>
      </c>
      <c r="C91" s="50">
        <v>5368</v>
      </c>
      <c r="D91" s="35">
        <f>Tabla18[Transactions 
Complete]/Tabla18[Total]</f>
        <v>0.96183479663142801</v>
      </c>
      <c r="E91" s="50">
        <v>213</v>
      </c>
      <c r="F91" s="35">
        <f>Tabla18[Transactions 
Failed]/Tabla18[Total]</f>
        <v>3.8165203368571939E-2</v>
      </c>
      <c r="G91" s="50">
        <v>0</v>
      </c>
      <c r="H91" s="35">
        <f>Tabla18[Transactions 
In_Prog]/Tabla18[Total]</f>
        <v>0</v>
      </c>
      <c r="I91" s="50">
        <v>0</v>
      </c>
      <c r="J91" s="35">
        <f>Tabla18[Transactions 
Timeout]/Tabla18[Total]</f>
        <v>0</v>
      </c>
      <c r="K91" s="50">
        <v>0</v>
      </c>
      <c r="L91" s="35">
        <f>Tabla18[Transactions
Trans Fail]/Tabla18[Total]</f>
        <v>0</v>
      </c>
      <c r="O91" s="79"/>
      <c r="P91" s="50"/>
      <c r="Q91" s="50"/>
      <c r="R91" s="35"/>
      <c r="S91" s="50"/>
      <c r="T91" s="35"/>
      <c r="U91" s="50"/>
      <c r="V91" s="35"/>
      <c r="W91" s="50"/>
      <c r="X91" s="35"/>
      <c r="Y91" s="50"/>
      <c r="Z91" s="35"/>
    </row>
    <row r="92" spans="1:26" x14ac:dyDescent="0.3">
      <c r="A92" s="79">
        <v>43176</v>
      </c>
      <c r="B92" s="50">
        <v>3493</v>
      </c>
      <c r="C92" s="50">
        <v>3366</v>
      </c>
      <c r="D92" s="35">
        <f>Tabla18[Transactions 
Complete]/Tabla18[Total]</f>
        <v>0.9636415688519897</v>
      </c>
      <c r="E92" s="50">
        <v>125</v>
      </c>
      <c r="F92" s="35">
        <f>Tabla18[Transactions 
Failed]/Tabla18[Total]</f>
        <v>3.5785857429144002E-2</v>
      </c>
      <c r="G92" s="50">
        <v>0</v>
      </c>
      <c r="H92" s="35">
        <f>Tabla18[Transactions 
In_Prog]/Tabla18[Total]</f>
        <v>0</v>
      </c>
      <c r="I92" s="50">
        <v>2</v>
      </c>
      <c r="J92" s="35">
        <f>Tabla18[Transactions 
Timeout]/Tabla18[Total]</f>
        <v>5.7257371886630399E-4</v>
      </c>
      <c r="K92" s="50">
        <v>0</v>
      </c>
      <c r="L92" s="35">
        <f>Tabla18[Transactions
Trans Fail]/Tabla18[Total]</f>
        <v>0</v>
      </c>
      <c r="O92" s="79"/>
      <c r="P92" s="50"/>
      <c r="Q92" s="50"/>
      <c r="R92" s="35"/>
      <c r="S92" s="50"/>
      <c r="T92" s="35"/>
      <c r="U92" s="50"/>
      <c r="V92" s="35"/>
      <c r="W92" s="50"/>
      <c r="X92" s="35"/>
      <c r="Y92" s="50"/>
      <c r="Z92" s="35"/>
    </row>
    <row r="93" spans="1:26" x14ac:dyDescent="0.3">
      <c r="A93" s="79">
        <v>43177</v>
      </c>
      <c r="B93" s="50">
        <v>1470</v>
      </c>
      <c r="C93" s="52">
        <v>1470</v>
      </c>
      <c r="D93" s="35">
        <f>Tabla18[Transactions 
Complete]/Tabla18[Total]</f>
        <v>1</v>
      </c>
      <c r="E93" s="50">
        <v>0</v>
      </c>
      <c r="F93" s="35">
        <f>Tabla18[Transactions 
Failed]/Tabla18[Total]</f>
        <v>0</v>
      </c>
      <c r="G93" s="50">
        <v>0</v>
      </c>
      <c r="H93" s="35">
        <f>Tabla18[Transactions 
In_Prog]/Tabla18[Total]</f>
        <v>0</v>
      </c>
      <c r="I93" s="50">
        <v>0</v>
      </c>
      <c r="J93" s="35">
        <f>Tabla18[Transactions 
Timeout]/Tabla18[Total]</f>
        <v>0</v>
      </c>
      <c r="K93" s="50">
        <v>0</v>
      </c>
      <c r="L93" s="35">
        <f>Tabla18[Transactions
Trans Fail]/Tabla18[Total]</f>
        <v>0</v>
      </c>
      <c r="O93" s="79"/>
      <c r="P93" s="50"/>
      <c r="Q93" s="52"/>
      <c r="R93" s="35"/>
      <c r="S93" s="50"/>
      <c r="T93" s="35"/>
      <c r="U93" s="50"/>
      <c r="V93" s="35"/>
      <c r="W93" s="50"/>
      <c r="X93" s="35"/>
      <c r="Y93" s="50"/>
      <c r="Z93" s="35"/>
    </row>
    <row r="94" spans="1:26" x14ac:dyDescent="0.3">
      <c r="A94" s="53">
        <v>43178</v>
      </c>
      <c r="B94" s="50">
        <v>5630</v>
      </c>
      <c r="C94" s="50">
        <v>5540</v>
      </c>
      <c r="D94" s="35">
        <f>Tabla18[Transactions 
Complete]/Tabla18[Total]</f>
        <v>0.98401420959147423</v>
      </c>
      <c r="E94" s="50">
        <v>88</v>
      </c>
      <c r="F94" s="35">
        <f>Tabla18[Transactions 
Failed]/Tabla18[Total]</f>
        <v>1.5630550621669625E-2</v>
      </c>
      <c r="G94" s="50">
        <v>0</v>
      </c>
      <c r="H94" s="35">
        <f>Tabla18[Transactions 
In_Prog]/Tabla18[Total]</f>
        <v>0</v>
      </c>
      <c r="I94" s="50">
        <v>2</v>
      </c>
      <c r="J94" s="35">
        <f>Tabla18[Transactions 
Timeout]/Tabla18[Total]</f>
        <v>3.5523978685612787E-4</v>
      </c>
      <c r="K94" s="50">
        <v>0</v>
      </c>
      <c r="L94" s="35">
        <f>Tabla18[Transactions
Trans Fail]/Tabla18[Total]</f>
        <v>0</v>
      </c>
      <c r="O94" s="53"/>
      <c r="P94" s="50"/>
      <c r="Q94" s="50"/>
      <c r="R94" s="35"/>
      <c r="S94" s="50"/>
      <c r="T94" s="35"/>
      <c r="U94" s="50"/>
      <c r="V94" s="35"/>
      <c r="W94" s="50"/>
      <c r="X94" s="35"/>
      <c r="Y94" s="50"/>
      <c r="Z94" s="35"/>
    </row>
    <row r="95" spans="1:26" x14ac:dyDescent="0.3">
      <c r="A95" s="53">
        <v>43179</v>
      </c>
      <c r="B95" s="50">
        <v>3912</v>
      </c>
      <c r="C95" s="50">
        <v>3813</v>
      </c>
      <c r="D95" s="35">
        <f>Tabla18[Transactions 
Complete]/Tabla18[Total]</f>
        <v>0.97469325153374231</v>
      </c>
      <c r="E95" s="50">
        <v>99</v>
      </c>
      <c r="F95" s="35">
        <f>Tabla18[Transactions 
Failed]/Tabla18[Total]</f>
        <v>2.5306748466257668E-2</v>
      </c>
      <c r="G95" s="50">
        <v>0</v>
      </c>
      <c r="H95" s="35">
        <f>Tabla18[Transactions 
In_Prog]/Tabla18[Total]</f>
        <v>0</v>
      </c>
      <c r="I95" s="50">
        <v>0</v>
      </c>
      <c r="J95" s="35">
        <f>Tabla18[Transactions 
Timeout]/Tabla18[Total]</f>
        <v>0</v>
      </c>
      <c r="K95" s="50">
        <v>0</v>
      </c>
      <c r="L95" s="35">
        <f>Tabla18[Transactions
Trans Fail]/Tabla18[Total]</f>
        <v>0</v>
      </c>
      <c r="O95" s="53"/>
      <c r="P95" s="50"/>
      <c r="Q95" s="50"/>
      <c r="R95" s="35"/>
      <c r="S95" s="50"/>
      <c r="T95" s="35"/>
      <c r="U95" s="50"/>
      <c r="V95" s="35"/>
      <c r="W95" s="50"/>
      <c r="X95" s="35"/>
      <c r="Y95" s="50"/>
      <c r="Z95" s="35"/>
    </row>
    <row r="96" spans="1:26" x14ac:dyDescent="0.3">
      <c r="A96" s="53">
        <v>43180</v>
      </c>
      <c r="B96" s="50">
        <v>4180</v>
      </c>
      <c r="C96" s="50">
        <v>4044</v>
      </c>
      <c r="D96" s="35">
        <f>Tabla18[Transactions 
Complete]/Tabla18[Total]</f>
        <v>0.96746411483253592</v>
      </c>
      <c r="E96" s="50">
        <v>135</v>
      </c>
      <c r="F96" s="35">
        <f>Tabla18[Transactions 
Failed]/Tabla18[Total]</f>
        <v>3.2296650717703351E-2</v>
      </c>
      <c r="G96" s="50">
        <v>0</v>
      </c>
      <c r="H96" s="35">
        <f>Tabla18[Transactions 
In_Prog]/Tabla18[Total]</f>
        <v>0</v>
      </c>
      <c r="I96" s="50">
        <v>1</v>
      </c>
      <c r="J96" s="35">
        <f>Tabla18[Transactions 
Timeout]/Tabla18[Total]</f>
        <v>2.3923444976076556E-4</v>
      </c>
      <c r="K96" s="50">
        <v>0</v>
      </c>
      <c r="L96" s="35">
        <f>Tabla18[Transactions
Trans Fail]/Tabla18[Total]</f>
        <v>0</v>
      </c>
      <c r="O96" s="53"/>
      <c r="P96" s="50"/>
      <c r="Q96" s="50"/>
      <c r="R96" s="35"/>
      <c r="S96" s="50"/>
      <c r="T96" s="35"/>
      <c r="U96" s="50"/>
      <c r="V96" s="35"/>
      <c r="W96" s="50"/>
      <c r="X96" s="35"/>
      <c r="Y96" s="50"/>
      <c r="Z96" s="35"/>
    </row>
    <row r="97" spans="1:26" x14ac:dyDescent="0.3">
      <c r="A97" s="53">
        <v>43181</v>
      </c>
      <c r="B97" s="50">
        <v>4928</v>
      </c>
      <c r="C97" s="50">
        <v>4843</v>
      </c>
      <c r="D97" s="35">
        <f>Tabla18[Transactions 
Complete]/Tabla18[Total]</f>
        <v>0.98275162337662336</v>
      </c>
      <c r="E97" s="50">
        <v>85</v>
      </c>
      <c r="F97" s="35">
        <f>Tabla18[Transactions 
Failed]/Tabla18[Total]</f>
        <v>1.7248376623376624E-2</v>
      </c>
      <c r="G97" s="50">
        <v>0</v>
      </c>
      <c r="H97" s="35">
        <f>Tabla18[Transactions 
In_Prog]/Tabla18[Total]</f>
        <v>0</v>
      </c>
      <c r="I97" s="50">
        <v>0</v>
      </c>
      <c r="J97" s="35">
        <f>Tabla18[Transactions 
Timeout]/Tabla18[Total]</f>
        <v>0</v>
      </c>
      <c r="K97" s="50">
        <v>0</v>
      </c>
      <c r="L97" s="35">
        <f>Tabla18[Transactions
Trans Fail]/Tabla18[Total]</f>
        <v>0</v>
      </c>
      <c r="O97" s="53"/>
      <c r="P97" s="50"/>
      <c r="Q97" s="50"/>
      <c r="R97" s="35"/>
      <c r="S97" s="50"/>
      <c r="T97" s="35"/>
      <c r="U97" s="50"/>
      <c r="V97" s="35"/>
      <c r="W97" s="50"/>
      <c r="X97" s="35"/>
      <c r="Y97" s="50"/>
      <c r="Z97" s="35"/>
    </row>
    <row r="98" spans="1:26" x14ac:dyDescent="0.3">
      <c r="A98" s="53">
        <v>43182</v>
      </c>
      <c r="B98" s="50">
        <v>4190</v>
      </c>
      <c r="C98" s="50">
        <v>4110</v>
      </c>
      <c r="D98" s="35">
        <f>Tabla18[Transactions 
Complete]/Tabla18[Total]</f>
        <v>0.98090692124105017</v>
      </c>
      <c r="E98" s="50">
        <v>80</v>
      </c>
      <c r="F98" s="35">
        <f>Tabla18[Transactions 
Failed]/Tabla18[Total]</f>
        <v>1.9093078758949882E-2</v>
      </c>
      <c r="G98" s="50">
        <v>0</v>
      </c>
      <c r="H98" s="35">
        <f>Tabla18[Transactions 
In_Prog]/Tabla18[Total]</f>
        <v>0</v>
      </c>
      <c r="I98" s="50">
        <v>0</v>
      </c>
      <c r="J98" s="35">
        <f>Tabla18[Transactions 
Timeout]/Tabla18[Total]</f>
        <v>0</v>
      </c>
      <c r="K98" s="50">
        <v>0</v>
      </c>
      <c r="L98" s="35">
        <f>Tabla18[Transactions
Trans Fail]/Tabla18[Total]</f>
        <v>0</v>
      </c>
      <c r="O98" s="53"/>
      <c r="P98" s="50"/>
      <c r="Q98" s="50"/>
      <c r="R98" s="35"/>
      <c r="S98" s="50"/>
      <c r="T98" s="35"/>
      <c r="U98" s="50"/>
      <c r="V98" s="35"/>
      <c r="W98" s="50"/>
      <c r="X98" s="35"/>
      <c r="Y98" s="50"/>
      <c r="Z98" s="35"/>
    </row>
    <row r="99" spans="1:26" x14ac:dyDescent="0.3">
      <c r="A99" s="53">
        <v>43183</v>
      </c>
      <c r="B99" s="50">
        <v>2764</v>
      </c>
      <c r="C99" s="50">
        <v>2668</v>
      </c>
      <c r="D99" s="35">
        <f>Tabla18[Transactions 
Complete]/Tabla18[Total]</f>
        <v>0.9652677279305355</v>
      </c>
      <c r="E99" s="50">
        <v>96</v>
      </c>
      <c r="F99" s="35">
        <f>Tabla18[Transactions 
Failed]/Tabla18[Total]</f>
        <v>3.4732272069464547E-2</v>
      </c>
      <c r="G99" s="50">
        <v>0</v>
      </c>
      <c r="H99" s="35">
        <f>Tabla18[Transactions 
In_Prog]/Tabla18[Total]</f>
        <v>0</v>
      </c>
      <c r="I99" s="50">
        <v>0</v>
      </c>
      <c r="J99" s="35">
        <f>Tabla18[Transactions 
Timeout]/Tabla18[Total]</f>
        <v>0</v>
      </c>
      <c r="K99" s="50">
        <v>0</v>
      </c>
      <c r="L99" s="35">
        <f>Tabla18[Transactions
Trans Fail]/Tabla18[Total]</f>
        <v>0</v>
      </c>
      <c r="O99" s="53"/>
      <c r="P99" s="50"/>
      <c r="Q99" s="50"/>
      <c r="R99" s="35"/>
      <c r="S99" s="50"/>
      <c r="T99" s="35"/>
      <c r="U99" s="50"/>
      <c r="V99" s="35"/>
      <c r="W99" s="50"/>
      <c r="X99" s="35"/>
      <c r="Y99" s="50"/>
      <c r="Z99" s="35"/>
    </row>
    <row r="100" spans="1:26" x14ac:dyDescent="0.3">
      <c r="A100" s="53">
        <v>43184</v>
      </c>
      <c r="B100" s="50">
        <v>2268</v>
      </c>
      <c r="C100" s="50">
        <v>2174</v>
      </c>
      <c r="D100" s="35">
        <f>Tabla18[Transactions 
Complete]/Tabla18[Total]</f>
        <v>0.9585537918871252</v>
      </c>
      <c r="E100" s="50">
        <v>94</v>
      </c>
      <c r="F100" s="35">
        <f>Tabla18[Transactions 
Failed]/Tabla18[Total]</f>
        <v>4.1446208112874777E-2</v>
      </c>
      <c r="G100" s="50">
        <v>0</v>
      </c>
      <c r="H100" s="35">
        <f>Tabla18[Transactions 
In_Prog]/Tabla18[Total]</f>
        <v>0</v>
      </c>
      <c r="I100" s="50">
        <v>0</v>
      </c>
      <c r="J100" s="35">
        <f>Tabla18[Transactions 
Timeout]/Tabla18[Total]</f>
        <v>0</v>
      </c>
      <c r="K100" s="50">
        <v>0</v>
      </c>
      <c r="L100" s="35">
        <f>Tabla18[Transactions
Trans Fail]/Tabla18[Total]</f>
        <v>0</v>
      </c>
      <c r="O100" s="53"/>
      <c r="P100" s="50"/>
      <c r="Q100" s="50"/>
      <c r="R100" s="35"/>
      <c r="S100" s="50"/>
      <c r="T100" s="35"/>
      <c r="U100" s="50"/>
      <c r="V100" s="35"/>
      <c r="W100" s="50"/>
      <c r="X100" s="35"/>
      <c r="Y100" s="50"/>
      <c r="Z100" s="35"/>
    </row>
    <row r="101" spans="1:26" x14ac:dyDescent="0.3">
      <c r="A101" s="53">
        <v>43185</v>
      </c>
      <c r="B101" s="50">
        <v>5464</v>
      </c>
      <c r="C101" s="50">
        <v>5342</v>
      </c>
      <c r="D101" s="35">
        <f>Tabla18[Transactions 
Complete]/Tabla18[Total]</f>
        <v>0.97767203513909229</v>
      </c>
      <c r="E101" s="50">
        <v>119</v>
      </c>
      <c r="F101" s="35">
        <f>Tabla18[Transactions 
Failed]/Tabla18[Total]</f>
        <v>2.177891654465593E-2</v>
      </c>
      <c r="G101" s="50">
        <v>0</v>
      </c>
      <c r="H101" s="35">
        <f>Tabla18[Transactions 
In_Prog]/Tabla18[Total]</f>
        <v>0</v>
      </c>
      <c r="I101" s="50">
        <v>3</v>
      </c>
      <c r="J101" s="35">
        <f>Tabla18[Transactions 
Timeout]/Tabla18[Total]</f>
        <v>5.4904831625183018E-4</v>
      </c>
      <c r="K101" s="50">
        <v>0</v>
      </c>
      <c r="L101" s="35">
        <f>Tabla18[Transactions
Trans Fail]/Tabla18[Total]</f>
        <v>0</v>
      </c>
      <c r="O101" s="53"/>
      <c r="P101" s="50"/>
      <c r="Q101" s="50"/>
      <c r="R101" s="35"/>
      <c r="S101" s="50"/>
      <c r="T101" s="35"/>
      <c r="U101" s="50"/>
      <c r="V101" s="35"/>
      <c r="W101" s="50"/>
      <c r="X101" s="35"/>
      <c r="Y101" s="50"/>
      <c r="Z101" s="35"/>
    </row>
    <row r="102" spans="1:26" x14ac:dyDescent="0.3">
      <c r="A102" s="53">
        <v>43186</v>
      </c>
      <c r="B102" s="50">
        <v>6327</v>
      </c>
      <c r="C102" s="50">
        <v>6224</v>
      </c>
      <c r="D102" s="35">
        <f>Tabla18[Transactions 
Complete]/Tabla18[Total]</f>
        <v>0.98372056266793106</v>
      </c>
      <c r="E102" s="50">
        <v>102</v>
      </c>
      <c r="F102" s="35">
        <f>Tabla18[Transactions 
Failed]/Tabla18[Total]</f>
        <v>1.6121384542437174E-2</v>
      </c>
      <c r="G102" s="50">
        <v>0</v>
      </c>
      <c r="H102" s="35">
        <f>Tabla18[Transactions 
In_Prog]/Tabla18[Total]</f>
        <v>0</v>
      </c>
      <c r="I102" s="50">
        <v>1</v>
      </c>
      <c r="J102" s="35">
        <f>Tabla18[Transactions 
Timeout]/Tabla18[Total]</f>
        <v>1.58052789631737E-4</v>
      </c>
      <c r="K102" s="50">
        <v>0</v>
      </c>
      <c r="L102" s="35">
        <f>Tabla18[Transactions
Trans Fail]/Tabla18[Total]</f>
        <v>0</v>
      </c>
      <c r="O102" s="53"/>
      <c r="P102" s="50"/>
      <c r="Q102" s="50"/>
      <c r="R102" s="35"/>
      <c r="S102" s="50"/>
      <c r="T102" s="35"/>
      <c r="U102" s="50"/>
      <c r="V102" s="35"/>
      <c r="W102" s="50"/>
      <c r="X102" s="35"/>
      <c r="Y102" s="50"/>
      <c r="Z102" s="35"/>
    </row>
    <row r="103" spans="1:26" x14ac:dyDescent="0.3">
      <c r="A103" s="53">
        <v>43187</v>
      </c>
      <c r="B103" s="50">
        <v>9001</v>
      </c>
      <c r="C103" s="50">
        <v>8843</v>
      </c>
      <c r="D103" s="35">
        <f>Tabla18[Transactions 
Complete]/Tabla18[Total]</f>
        <v>0.98244639484501717</v>
      </c>
      <c r="E103" s="50">
        <v>156</v>
      </c>
      <c r="F103" s="35">
        <f>Tabla18[Transactions 
Failed]/Tabla18[Total]</f>
        <v>1.7331407621375403E-2</v>
      </c>
      <c r="G103" s="50">
        <v>0</v>
      </c>
      <c r="H103" s="35">
        <f>Tabla18[Transactions 
In_Prog]/Tabla18[Total]</f>
        <v>0</v>
      </c>
      <c r="I103" s="50">
        <v>2</v>
      </c>
      <c r="J103" s="35">
        <f>Tabla18[Transactions 
Timeout]/Tabla18[Total]</f>
        <v>2.2219753360737697E-4</v>
      </c>
      <c r="K103" s="50">
        <v>0</v>
      </c>
      <c r="L103" s="35">
        <f>Tabla18[Transactions
Trans Fail]/Tabla18[Total]</f>
        <v>0</v>
      </c>
      <c r="O103" s="53"/>
      <c r="P103" s="50"/>
      <c r="Q103" s="50"/>
      <c r="R103" s="35"/>
      <c r="S103" s="50"/>
      <c r="T103" s="35"/>
      <c r="U103" s="50"/>
      <c r="V103" s="35"/>
      <c r="W103" s="50"/>
      <c r="X103" s="35"/>
      <c r="Y103" s="50"/>
      <c r="Z103" s="35"/>
    </row>
    <row r="104" spans="1:26" x14ac:dyDescent="0.3">
      <c r="A104" s="53">
        <v>43188</v>
      </c>
      <c r="B104" s="50">
        <v>5329</v>
      </c>
      <c r="C104" s="50">
        <v>5224</v>
      </c>
      <c r="D104" s="35">
        <f>Tabla18[Transactions 
Complete]/Tabla18[Total]</f>
        <v>0.98029649089885529</v>
      </c>
      <c r="E104" s="50">
        <v>105</v>
      </c>
      <c r="F104" s="35">
        <f>Tabla18[Transactions 
Failed]/Tabla18[Total]</f>
        <v>1.970350910114468E-2</v>
      </c>
      <c r="G104" s="50">
        <v>0</v>
      </c>
      <c r="H104" s="35">
        <f>Tabla18[Transactions 
In_Prog]/Tabla18[Total]</f>
        <v>0</v>
      </c>
      <c r="I104" s="50">
        <v>0</v>
      </c>
      <c r="J104" s="35">
        <f>Tabla18[Transactions 
Timeout]/Tabla18[Total]</f>
        <v>0</v>
      </c>
      <c r="K104" s="50">
        <v>0</v>
      </c>
      <c r="L104" s="35">
        <f>Tabla18[Transactions
Trans Fail]/Tabla18[Total]</f>
        <v>0</v>
      </c>
      <c r="O104" s="53"/>
      <c r="P104" s="50"/>
      <c r="Q104" s="50"/>
      <c r="R104" s="35"/>
      <c r="S104" s="50"/>
      <c r="T104" s="35"/>
      <c r="U104" s="50"/>
      <c r="V104" s="35"/>
      <c r="W104" s="50"/>
      <c r="X104" s="35"/>
      <c r="Y104" s="50"/>
      <c r="Z104" s="35"/>
    </row>
    <row r="105" spans="1:26" x14ac:dyDescent="0.3">
      <c r="A105" s="53">
        <v>43189</v>
      </c>
      <c r="B105" s="50">
        <v>1896</v>
      </c>
      <c r="C105" s="50">
        <v>1882</v>
      </c>
      <c r="D105" s="35">
        <f>Tabla18[Transactions 
Complete]/Tabla18[Total]</f>
        <v>0.9926160337552743</v>
      </c>
      <c r="E105" s="50">
        <v>13</v>
      </c>
      <c r="F105" s="35">
        <f>Tabla18[Transactions 
Failed]/Tabla18[Total]</f>
        <v>6.8565400843881861E-3</v>
      </c>
      <c r="G105" s="50">
        <v>0</v>
      </c>
      <c r="H105" s="35">
        <f>Tabla18[Transactions 
In_Prog]/Tabla18[Total]</f>
        <v>0</v>
      </c>
      <c r="I105" s="50">
        <v>1</v>
      </c>
      <c r="J105" s="35">
        <f>Tabla18[Transactions 
Timeout]/Tabla18[Total]</f>
        <v>5.274261603375527E-4</v>
      </c>
      <c r="K105" s="50">
        <v>0</v>
      </c>
      <c r="L105" s="35">
        <f>Tabla18[Transactions
Trans Fail]/Tabla18[Total]</f>
        <v>0</v>
      </c>
      <c r="O105" s="53"/>
      <c r="P105" s="50"/>
      <c r="Q105" s="50"/>
      <c r="R105" s="35"/>
      <c r="S105" s="50"/>
      <c r="T105" s="35"/>
      <c r="U105" s="50"/>
      <c r="V105" s="35"/>
      <c r="W105" s="50"/>
      <c r="X105" s="35"/>
      <c r="Y105" s="50"/>
      <c r="Z105" s="35"/>
    </row>
    <row r="106" spans="1:26" x14ac:dyDescent="0.3">
      <c r="A106" s="53">
        <v>43190</v>
      </c>
      <c r="B106" s="50">
        <v>3247</v>
      </c>
      <c r="C106" s="50">
        <v>3201</v>
      </c>
      <c r="D106" s="35">
        <f>Tabla18[Transactions 
Complete]/Tabla18[Total]</f>
        <v>0.98583307668617182</v>
      </c>
      <c r="E106" s="50">
        <v>45</v>
      </c>
      <c r="F106" s="35">
        <f>Tabla18[Transactions 
Failed]/Tabla18[Total]</f>
        <v>1.3858946720049276E-2</v>
      </c>
      <c r="G106" s="50">
        <v>0</v>
      </c>
      <c r="H106" s="35">
        <f>Tabla18[Transactions 
In_Prog]/Tabla18[Total]</f>
        <v>0</v>
      </c>
      <c r="I106" s="50">
        <v>1</v>
      </c>
      <c r="J106" s="35">
        <f>Tabla18[Transactions 
Timeout]/Tabla18[Total]</f>
        <v>3.0797659377887281E-4</v>
      </c>
      <c r="K106" s="50">
        <v>0</v>
      </c>
      <c r="L106" s="35">
        <f>Tabla18[Transactions
Trans Fail]/Tabla18[Total]</f>
        <v>0</v>
      </c>
      <c r="O106" s="53"/>
      <c r="P106" s="50"/>
      <c r="Q106" s="50"/>
      <c r="R106" s="35"/>
      <c r="S106" s="50"/>
      <c r="T106" s="35"/>
      <c r="U106" s="50"/>
      <c r="V106" s="35"/>
      <c r="W106" s="50"/>
      <c r="X106" s="35"/>
      <c r="Y106" s="50"/>
      <c r="Z106" s="35"/>
    </row>
    <row r="107" spans="1:26" x14ac:dyDescent="0.3">
      <c r="A107" s="53">
        <v>43191</v>
      </c>
      <c r="B107" s="50">
        <v>1777</v>
      </c>
      <c r="C107" s="50">
        <v>1767</v>
      </c>
      <c r="D107" s="35">
        <f>Tabla18[Transactions 
Complete]/Tabla18[Total]</f>
        <v>0.99437253798536862</v>
      </c>
      <c r="E107" s="50">
        <v>10</v>
      </c>
      <c r="F107" s="35">
        <f>Tabla18[Transactions 
Failed]/Tabla18[Total]</f>
        <v>5.6274620146314009E-3</v>
      </c>
      <c r="G107" s="50">
        <v>0</v>
      </c>
      <c r="H107" s="35">
        <f>Tabla18[Transactions 
In_Prog]/Tabla18[Total]</f>
        <v>0</v>
      </c>
      <c r="I107" s="50">
        <v>0</v>
      </c>
      <c r="J107" s="35">
        <f>Tabla18[Transactions 
Timeout]/Tabla18[Total]</f>
        <v>0</v>
      </c>
      <c r="K107" s="50">
        <v>0</v>
      </c>
      <c r="L107" s="35">
        <f>Tabla18[Transactions
Trans Fail]/Tabla18[Total]</f>
        <v>0</v>
      </c>
      <c r="O107" s="53"/>
      <c r="P107" s="50"/>
      <c r="Q107" s="50"/>
      <c r="R107" s="35"/>
      <c r="S107" s="50"/>
      <c r="T107" s="35"/>
      <c r="U107" s="50"/>
      <c r="V107" s="35"/>
      <c r="W107" s="50"/>
      <c r="X107" s="35"/>
      <c r="Y107" s="50"/>
      <c r="Z107" s="35"/>
    </row>
    <row r="108" spans="1:26" x14ac:dyDescent="0.3">
      <c r="A108" s="53">
        <v>43192</v>
      </c>
      <c r="B108" s="50">
        <v>1975</v>
      </c>
      <c r="C108" s="50">
        <v>1963</v>
      </c>
      <c r="D108" s="35">
        <f>Tabla18[Transactions 
Complete]/Tabla18[Total]</f>
        <v>0.99392405063291134</v>
      </c>
      <c r="E108" s="50">
        <v>12</v>
      </c>
      <c r="F108" s="35">
        <f>Tabla18[Transactions 
Failed]/Tabla18[Total]</f>
        <v>6.0759493670886075E-3</v>
      </c>
      <c r="G108" s="50">
        <v>0</v>
      </c>
      <c r="H108" s="35">
        <f>Tabla18[Transactions 
In_Prog]/Tabla18[Total]</f>
        <v>0</v>
      </c>
      <c r="I108" s="50">
        <v>0</v>
      </c>
      <c r="J108" s="35">
        <f>Tabla18[Transactions 
Timeout]/Tabla18[Total]</f>
        <v>0</v>
      </c>
      <c r="K108" s="50">
        <v>0</v>
      </c>
      <c r="L108" s="35">
        <f>Tabla18[Transactions
Trans Fail]/Tabla18[Total]</f>
        <v>0</v>
      </c>
      <c r="O108" s="53"/>
      <c r="P108" s="50"/>
      <c r="Q108" s="50"/>
      <c r="R108" s="35"/>
      <c r="S108" s="50"/>
      <c r="T108" s="35"/>
      <c r="U108" s="50"/>
      <c r="V108" s="35"/>
      <c r="W108" s="50"/>
      <c r="X108" s="35"/>
      <c r="Y108" s="50"/>
      <c r="Z108" s="35"/>
    </row>
    <row r="109" spans="1:26" x14ac:dyDescent="0.3">
      <c r="A109" s="53">
        <v>43193</v>
      </c>
      <c r="B109" s="50">
        <v>5637</v>
      </c>
      <c r="C109" s="50">
        <v>5537</v>
      </c>
      <c r="D109" s="35">
        <f>Tabla18[Transactions 
Complete]/Tabla18[Total]</f>
        <v>0.98226006741174388</v>
      </c>
      <c r="E109" s="50">
        <v>100</v>
      </c>
      <c r="F109" s="35">
        <f>Tabla18[Transactions 
Failed]/Tabla18[Total]</f>
        <v>1.7739932588256166E-2</v>
      </c>
      <c r="G109" s="50">
        <v>0</v>
      </c>
      <c r="H109" s="35">
        <f>Tabla18[Transactions 
In_Prog]/Tabla18[Total]</f>
        <v>0</v>
      </c>
      <c r="I109" s="50">
        <v>0</v>
      </c>
      <c r="J109" s="35">
        <f>Tabla18[Transactions 
Timeout]/Tabla18[Total]</f>
        <v>0</v>
      </c>
      <c r="K109" s="50">
        <v>0</v>
      </c>
      <c r="L109" s="35">
        <f>Tabla18[Transactions
Trans Fail]/Tabla18[Total]</f>
        <v>0</v>
      </c>
      <c r="O109" s="53"/>
      <c r="P109" s="50"/>
      <c r="Q109" s="50"/>
      <c r="R109" s="35"/>
      <c r="S109" s="50"/>
      <c r="T109" s="35"/>
      <c r="U109" s="50"/>
      <c r="V109" s="35"/>
      <c r="W109" s="50"/>
      <c r="X109" s="35"/>
      <c r="Y109" s="50"/>
      <c r="Z109" s="35"/>
    </row>
    <row r="110" spans="1:26" x14ac:dyDescent="0.3">
      <c r="A110" s="53">
        <v>43194</v>
      </c>
      <c r="B110" s="50">
        <v>4196</v>
      </c>
      <c r="C110" s="50">
        <v>4117</v>
      </c>
      <c r="D110" s="35">
        <f>Tabla18[Transactions 
Complete]/Tabla18[Total]</f>
        <v>0.98117254528122022</v>
      </c>
      <c r="E110" s="50">
        <v>78</v>
      </c>
      <c r="F110" s="35">
        <f>Tabla18[Transactions 
Failed]/Tabla18[Total]</f>
        <v>1.8589132507149667E-2</v>
      </c>
      <c r="G110" s="50">
        <v>0</v>
      </c>
      <c r="H110" s="35">
        <f>Tabla18[Transactions 
In_Prog]/Tabla18[Total]</f>
        <v>0</v>
      </c>
      <c r="I110" s="50">
        <v>1</v>
      </c>
      <c r="J110" s="35">
        <f>Tabla18[Transactions 
Timeout]/Tabla18[Total]</f>
        <v>2.3832221163012392E-4</v>
      </c>
      <c r="K110" s="50">
        <v>0</v>
      </c>
      <c r="L110" s="35">
        <f>Tabla18[Transactions
Trans Fail]/Tabla18[Total]</f>
        <v>0</v>
      </c>
      <c r="O110" s="53"/>
      <c r="P110" s="50"/>
      <c r="Q110" s="50"/>
      <c r="R110" s="35"/>
      <c r="S110" s="50"/>
      <c r="T110" s="35"/>
      <c r="U110" s="50"/>
      <c r="V110" s="35"/>
      <c r="W110" s="50"/>
      <c r="X110" s="35"/>
      <c r="Y110" s="50"/>
      <c r="Z110" s="35"/>
    </row>
    <row r="111" spans="1:26" x14ac:dyDescent="0.3">
      <c r="A111" s="53">
        <v>43195</v>
      </c>
      <c r="B111" s="50">
        <v>8409</v>
      </c>
      <c r="C111" s="50">
        <v>8280</v>
      </c>
      <c r="D111" s="35">
        <f>Tabla18[Transactions 
Complete]/Tabla18[Total]</f>
        <v>0.98465929361398496</v>
      </c>
      <c r="E111" s="50">
        <v>125</v>
      </c>
      <c r="F111" s="35">
        <f>Tabla18[Transactions 
Failed]/Tabla18[Total]</f>
        <v>1.4865025567843977E-2</v>
      </c>
      <c r="G111" s="50">
        <v>0</v>
      </c>
      <c r="H111" s="35">
        <f>Tabla18[Transactions 
In_Prog]/Tabla18[Total]</f>
        <v>0</v>
      </c>
      <c r="I111" s="50">
        <v>4</v>
      </c>
      <c r="J111" s="35">
        <f>Tabla18[Transactions 
Timeout]/Tabla18[Total]</f>
        <v>4.7568081817100726E-4</v>
      </c>
      <c r="K111" s="50">
        <v>0</v>
      </c>
      <c r="L111" s="35">
        <f>Tabla18[Transactions
Trans Fail]/Tabla18[Total]</f>
        <v>0</v>
      </c>
      <c r="O111" s="53"/>
      <c r="P111" s="50"/>
      <c r="Q111" s="50"/>
      <c r="R111" s="35"/>
      <c r="S111" s="50"/>
      <c r="T111" s="35"/>
      <c r="U111" s="50"/>
      <c r="V111" s="35"/>
      <c r="W111" s="50"/>
      <c r="X111" s="35"/>
      <c r="Y111" s="50"/>
      <c r="Z111" s="35"/>
    </row>
    <row r="112" spans="1:26" x14ac:dyDescent="0.3">
      <c r="A112" s="53">
        <v>43196</v>
      </c>
      <c r="B112" s="50">
        <v>5729</v>
      </c>
      <c r="C112" s="50">
        <v>5592</v>
      </c>
      <c r="D112" s="35">
        <f>Tabla18[Transactions 
Complete]/Tabla18[Total]</f>
        <v>0.97608657706405999</v>
      </c>
      <c r="E112" s="50">
        <v>134</v>
      </c>
      <c r="F112" s="35">
        <f>Tabla18[Transactions 
Failed]/Tabla18[Total]</f>
        <v>2.3389771338802583E-2</v>
      </c>
      <c r="G112" s="50">
        <v>0</v>
      </c>
      <c r="H112" s="35">
        <f>Tabla18[Transactions 
In_Prog]/Tabla18[Total]</f>
        <v>0</v>
      </c>
      <c r="I112" s="50">
        <v>3</v>
      </c>
      <c r="J112" s="35">
        <f>Tabla18[Transactions 
Timeout]/Tabla18[Total]</f>
        <v>5.2365159713737132E-4</v>
      </c>
      <c r="K112" s="50">
        <v>0</v>
      </c>
      <c r="L112" s="35">
        <f>Tabla18[Transactions
Trans Fail]/Tabla18[Total]</f>
        <v>0</v>
      </c>
      <c r="O112" s="53"/>
      <c r="P112" s="50"/>
      <c r="Q112" s="50"/>
      <c r="R112" s="35"/>
      <c r="S112" s="50"/>
      <c r="T112" s="35"/>
      <c r="U112" s="50"/>
      <c r="V112" s="35"/>
      <c r="W112" s="50"/>
      <c r="X112" s="35"/>
      <c r="Y112" s="50"/>
      <c r="Z112" s="35"/>
    </row>
    <row r="113" spans="1:26" x14ac:dyDescent="0.3">
      <c r="A113" s="53">
        <v>43197</v>
      </c>
      <c r="B113" s="50">
        <v>3240</v>
      </c>
      <c r="C113" s="50">
        <v>3212</v>
      </c>
      <c r="D113" s="35">
        <f>Tabla18[Transactions 
Complete]/Tabla18[Total]</f>
        <v>0.99135802469135803</v>
      </c>
      <c r="E113" s="50">
        <v>26</v>
      </c>
      <c r="F113" s="35">
        <f>Tabla18[Transactions 
Failed]/Tabla18[Total]</f>
        <v>8.024691358024692E-3</v>
      </c>
      <c r="G113" s="50">
        <v>0</v>
      </c>
      <c r="H113" s="35">
        <f>Tabla18[Transactions 
In_Prog]/Tabla18[Total]</f>
        <v>0</v>
      </c>
      <c r="I113" s="50">
        <v>2</v>
      </c>
      <c r="J113" s="35">
        <f>Tabla18[Transactions 
Timeout]/Tabla18[Total]</f>
        <v>6.1728395061728394E-4</v>
      </c>
      <c r="K113" s="50">
        <v>0</v>
      </c>
      <c r="L113" s="35">
        <f>Tabla18[Transactions
Trans Fail]/Tabla18[Total]</f>
        <v>0</v>
      </c>
      <c r="O113" s="53"/>
      <c r="P113" s="50"/>
      <c r="Q113" s="50"/>
      <c r="R113" s="35"/>
      <c r="S113" s="50"/>
      <c r="T113" s="35"/>
      <c r="U113" s="50"/>
      <c r="V113" s="35"/>
      <c r="W113" s="50"/>
      <c r="X113" s="35"/>
      <c r="Y113" s="50"/>
      <c r="Z113" s="35"/>
    </row>
    <row r="114" spans="1:26" x14ac:dyDescent="0.3">
      <c r="A114" s="53">
        <v>43198</v>
      </c>
      <c r="B114" s="50">
        <v>1788</v>
      </c>
      <c r="C114" s="50">
        <v>1783</v>
      </c>
      <c r="D114" s="35">
        <f>Tabla18[Transactions 
Complete]/Tabla18[Total]</f>
        <v>0.99720357941834448</v>
      </c>
      <c r="E114" s="50">
        <v>5</v>
      </c>
      <c r="F114" s="35">
        <f>Tabla18[Transactions 
Failed]/Tabla18[Total]</f>
        <v>2.7964205816554811E-3</v>
      </c>
      <c r="G114" s="50">
        <v>0</v>
      </c>
      <c r="H114" s="35">
        <f>Tabla18[Transactions 
In_Prog]/Tabla18[Total]</f>
        <v>0</v>
      </c>
      <c r="I114" s="50">
        <v>0</v>
      </c>
      <c r="J114" s="35">
        <f>Tabla18[Transactions 
Timeout]/Tabla18[Total]</f>
        <v>0</v>
      </c>
      <c r="K114" s="50">
        <v>0</v>
      </c>
      <c r="L114" s="35">
        <f>Tabla18[Transactions
Trans Fail]/Tabla18[Total]</f>
        <v>0</v>
      </c>
      <c r="O114" s="53"/>
      <c r="P114" s="50"/>
      <c r="Q114" s="50"/>
      <c r="R114" s="35"/>
      <c r="S114" s="50"/>
      <c r="T114" s="35"/>
      <c r="U114" s="50"/>
      <c r="V114" s="35"/>
      <c r="W114" s="50"/>
      <c r="X114" s="35"/>
      <c r="Y114" s="50"/>
      <c r="Z114" s="35"/>
    </row>
    <row r="115" spans="1:26" x14ac:dyDescent="0.3">
      <c r="A115" s="53">
        <v>43199</v>
      </c>
      <c r="B115" s="50">
        <v>2384</v>
      </c>
      <c r="C115" s="50">
        <v>2316</v>
      </c>
      <c r="D115" s="35">
        <f>Tabla18[Transactions 
Complete]/Tabla18[Total]</f>
        <v>0.97147651006711411</v>
      </c>
      <c r="E115" s="50">
        <v>68</v>
      </c>
      <c r="F115" s="35">
        <f>Tabla18[Transactions 
Failed]/Tabla18[Total]</f>
        <v>2.8523489932885907E-2</v>
      </c>
      <c r="G115" s="50">
        <v>0</v>
      </c>
      <c r="H115" s="35">
        <f>Tabla18[Transactions 
In_Prog]/Tabla18[Total]</f>
        <v>0</v>
      </c>
      <c r="I115" s="50">
        <v>0</v>
      </c>
      <c r="J115" s="35">
        <f>Tabla18[Transactions 
Timeout]/Tabla18[Total]</f>
        <v>0</v>
      </c>
      <c r="K115" s="50">
        <v>0</v>
      </c>
      <c r="L115" s="35">
        <f>Tabla18[Transactions
Trans Fail]/Tabla18[Total]</f>
        <v>0</v>
      </c>
      <c r="O115" s="53"/>
      <c r="P115" s="50"/>
      <c r="Q115" s="50"/>
      <c r="R115" s="35"/>
      <c r="S115" s="50"/>
      <c r="T115" s="35"/>
      <c r="U115" s="50"/>
      <c r="V115" s="35"/>
      <c r="W115" s="50"/>
      <c r="X115" s="35"/>
      <c r="Y115" s="50"/>
      <c r="Z115" s="35"/>
    </row>
    <row r="116" spans="1:26" x14ac:dyDescent="0.3">
      <c r="A116" s="53">
        <v>43200</v>
      </c>
      <c r="B116" s="50">
        <v>212</v>
      </c>
      <c r="C116" s="50">
        <v>127</v>
      </c>
      <c r="D116" s="35">
        <f>Tabla18[Transactions 
Complete]/Tabla18[Total]</f>
        <v>0.59905660377358494</v>
      </c>
      <c r="E116" s="50">
        <v>35</v>
      </c>
      <c r="F116" s="35">
        <f>Tabla18[Transactions 
Failed]/Tabla18[Total]</f>
        <v>0.1650943396226415</v>
      </c>
      <c r="G116" s="50">
        <v>0</v>
      </c>
      <c r="H116" s="35">
        <f>Tabla18[Transactions 
In_Prog]/Tabla18[Total]</f>
        <v>0</v>
      </c>
      <c r="I116" s="50">
        <v>50</v>
      </c>
      <c r="J116" s="35">
        <f>Tabla18[Transactions 
Timeout]/Tabla18[Total]</f>
        <v>0.23584905660377359</v>
      </c>
      <c r="K116" s="50">
        <v>0</v>
      </c>
      <c r="L116" s="35">
        <f>Tabla18[Transactions
Trans Fail]/Tabla18[Total]</f>
        <v>0</v>
      </c>
      <c r="O116" s="53"/>
      <c r="P116" s="50"/>
      <c r="Q116" s="50"/>
      <c r="R116" s="35"/>
      <c r="S116" s="50"/>
      <c r="T116" s="35"/>
      <c r="U116" s="50"/>
      <c r="V116" s="35"/>
      <c r="W116" s="50"/>
      <c r="X116" s="35"/>
      <c r="Y116" s="50"/>
      <c r="Z116" s="35"/>
    </row>
    <row r="117" spans="1:26" x14ac:dyDescent="0.3">
      <c r="A117" s="53">
        <v>43201</v>
      </c>
      <c r="B117" s="50">
        <v>6193</v>
      </c>
      <c r="C117" s="50">
        <v>5899</v>
      </c>
      <c r="D117" s="35">
        <f>Tabla18[Transactions 
Complete]/Tabla18[Total]</f>
        <v>0.95252704666559018</v>
      </c>
      <c r="E117" s="50">
        <v>282</v>
      </c>
      <c r="F117" s="35">
        <f>Tabla18[Transactions 
Failed]/Tabla18[Total]</f>
        <v>4.5535281769740032E-2</v>
      </c>
      <c r="G117" s="50">
        <v>0</v>
      </c>
      <c r="H117" s="35">
        <f>Tabla18[Transactions 
In_Prog]/Tabla18[Total]</f>
        <v>0</v>
      </c>
      <c r="I117" s="50">
        <v>12</v>
      </c>
      <c r="J117" s="35">
        <f>Tabla18[Transactions 
Timeout]/Tabla18[Total]</f>
        <v>1.9376715646697885E-3</v>
      </c>
      <c r="K117" s="50">
        <f>B777</f>
        <v>0</v>
      </c>
      <c r="L117" s="35">
        <f>Tabla18[Transactions
Trans Fail]/Tabla18[Total]</f>
        <v>0</v>
      </c>
      <c r="O117" s="53"/>
      <c r="P117" s="50"/>
      <c r="Q117" s="50"/>
      <c r="R117" s="35"/>
      <c r="S117" s="50"/>
      <c r="T117" s="35"/>
      <c r="U117" s="50"/>
      <c r="V117" s="35"/>
      <c r="W117" s="50"/>
      <c r="X117" s="35"/>
      <c r="Y117" s="50"/>
      <c r="Z117" s="35"/>
    </row>
    <row r="118" spans="1:26" x14ac:dyDescent="0.3">
      <c r="A118" s="53">
        <v>43202</v>
      </c>
      <c r="B118" s="50">
        <v>6703</v>
      </c>
      <c r="C118" s="50">
        <v>6376</v>
      </c>
      <c r="D118" s="35">
        <f>Tabla18[Transactions 
Complete]/Tabla18[Total]</f>
        <v>0.95121587348948233</v>
      </c>
      <c r="E118" s="50">
        <v>327</v>
      </c>
      <c r="F118" s="35">
        <f>Tabla18[Transactions 
Failed]/Tabla18[Total]</f>
        <v>4.8784126510517681E-2</v>
      </c>
      <c r="G118" s="50">
        <v>0</v>
      </c>
      <c r="H118" s="35">
        <f>Tabla18[Transactions 
In_Prog]/Tabla18[Total]</f>
        <v>0</v>
      </c>
      <c r="I118" s="50">
        <v>0</v>
      </c>
      <c r="J118" s="35">
        <f>Tabla18[Transactions 
Timeout]/Tabla18[Total]</f>
        <v>0</v>
      </c>
      <c r="K118" s="50">
        <v>0</v>
      </c>
      <c r="L118" s="35">
        <f>Tabla18[Transactions
Trans Fail]/Tabla18[Total]</f>
        <v>0</v>
      </c>
      <c r="O118" s="53"/>
      <c r="P118" s="50"/>
      <c r="Q118" s="50"/>
      <c r="R118" s="35"/>
      <c r="S118" s="50"/>
      <c r="T118" s="35"/>
      <c r="U118" s="50"/>
      <c r="V118" s="35"/>
      <c r="W118" s="50"/>
      <c r="X118" s="35"/>
      <c r="Y118" s="50"/>
      <c r="Z118" s="35"/>
    </row>
    <row r="119" spans="1:26" x14ac:dyDescent="0.3">
      <c r="A119" s="53">
        <v>43203</v>
      </c>
      <c r="B119" s="50">
        <v>5984</v>
      </c>
      <c r="C119" s="50">
        <v>5649</v>
      </c>
      <c r="D119" s="35">
        <f>Tabla18[Transactions 
Complete]/Tabla18[Total]</f>
        <v>0.94401737967914434</v>
      </c>
      <c r="E119" s="50">
        <v>331</v>
      </c>
      <c r="F119" s="35">
        <f>Tabla18[Transactions 
Failed]/Tabla18[Total]</f>
        <v>5.5314171122994651E-2</v>
      </c>
      <c r="G119" s="50">
        <v>0</v>
      </c>
      <c r="H119" s="35">
        <f>Tabla18[Transactions 
In_Prog]/Tabla18[Total]</f>
        <v>0</v>
      </c>
      <c r="I119" s="50">
        <v>4</v>
      </c>
      <c r="J119" s="35">
        <f>Tabla18[Transactions 
Timeout]/Tabla18[Total]</f>
        <v>6.6844919786096253E-4</v>
      </c>
      <c r="K119" s="50">
        <v>0</v>
      </c>
      <c r="L119" s="35">
        <f>Tabla18[Transactions
Trans Fail]/Tabla18[Total]</f>
        <v>0</v>
      </c>
      <c r="O119" s="53"/>
      <c r="P119" s="50"/>
      <c r="Q119" s="50"/>
      <c r="R119" s="35"/>
      <c r="S119" s="50"/>
      <c r="T119" s="35"/>
      <c r="U119" s="50"/>
      <c r="V119" s="35"/>
      <c r="W119" s="50"/>
      <c r="X119" s="35"/>
      <c r="Y119" s="50"/>
      <c r="Z119" s="35"/>
    </row>
    <row r="120" spans="1:26" x14ac:dyDescent="0.3">
      <c r="A120" s="53">
        <v>43204</v>
      </c>
      <c r="B120" s="50">
        <v>3964</v>
      </c>
      <c r="C120" s="50">
        <v>3812</v>
      </c>
      <c r="D120" s="35">
        <f>Tabla18[Transactions 
Complete]/Tabla18[Total]</f>
        <v>0.9616548940464178</v>
      </c>
      <c r="E120" s="50">
        <v>152</v>
      </c>
      <c r="F120" s="35">
        <f>Tabla18[Transactions 
Failed]/Tabla18[Total]</f>
        <v>3.8345105953582238E-2</v>
      </c>
      <c r="G120" s="50">
        <v>0</v>
      </c>
      <c r="H120" s="35">
        <f>Tabla18[Transactions 
In_Prog]/Tabla18[Total]</f>
        <v>0</v>
      </c>
      <c r="I120" s="50">
        <v>0</v>
      </c>
      <c r="J120" s="35">
        <f>Tabla18[Transactions 
Timeout]/Tabla18[Total]</f>
        <v>0</v>
      </c>
      <c r="K120" s="50">
        <v>0</v>
      </c>
      <c r="L120" s="35">
        <f>Tabla18[Transactions
Trans Fail]/Tabla18[Total]</f>
        <v>0</v>
      </c>
      <c r="O120" s="53"/>
      <c r="P120" s="50"/>
      <c r="Q120" s="50"/>
      <c r="R120" s="35"/>
      <c r="S120" s="50"/>
      <c r="T120" s="35"/>
      <c r="U120" s="50"/>
      <c r="V120" s="35"/>
      <c r="W120" s="50"/>
      <c r="X120" s="35"/>
      <c r="Y120" s="50"/>
      <c r="Z120" s="35"/>
    </row>
    <row r="121" spans="1:26" x14ac:dyDescent="0.3">
      <c r="A121" s="53">
        <v>43205</v>
      </c>
      <c r="B121" s="50">
        <v>2010</v>
      </c>
      <c r="C121" s="50">
        <v>1947</v>
      </c>
      <c r="D121" s="35">
        <f>Tabla18[Transactions 
Complete]/Tabla18[Total]</f>
        <v>0.9686567164179104</v>
      </c>
      <c r="E121" s="50">
        <v>63</v>
      </c>
      <c r="F121" s="35">
        <f>Tabla18[Transactions 
Failed]/Tabla18[Total]</f>
        <v>3.134328358208955E-2</v>
      </c>
      <c r="G121" s="50">
        <v>0</v>
      </c>
      <c r="H121" s="35">
        <f>Tabla18[Transactions 
In_Prog]/Tabla18[Total]</f>
        <v>0</v>
      </c>
      <c r="I121" s="50">
        <v>0</v>
      </c>
      <c r="J121" s="35">
        <f>Tabla18[Transactions 
Timeout]/Tabla18[Total]</f>
        <v>0</v>
      </c>
      <c r="K121" s="50">
        <v>0</v>
      </c>
      <c r="L121" s="35">
        <f>Tabla18[Transactions
Trans Fail]/Tabla18[Total]</f>
        <v>0</v>
      </c>
      <c r="O121" s="53"/>
      <c r="P121" s="50"/>
      <c r="Q121" s="50"/>
      <c r="R121" s="35"/>
      <c r="S121" s="50"/>
      <c r="T121" s="35"/>
      <c r="U121" s="50"/>
      <c r="V121" s="35"/>
      <c r="W121" s="50"/>
      <c r="X121" s="35"/>
      <c r="Y121" s="50"/>
      <c r="Z121" s="35"/>
    </row>
    <row r="122" spans="1:26" x14ac:dyDescent="0.3">
      <c r="A122" s="53">
        <v>43206</v>
      </c>
      <c r="B122" s="50">
        <v>11570</v>
      </c>
      <c r="C122" s="50">
        <v>11248</v>
      </c>
      <c r="D122" s="35">
        <f>Tabla18[Transactions 
Complete]/Tabla18[Total]</f>
        <v>0.97216940363007776</v>
      </c>
      <c r="E122" s="50">
        <v>317</v>
      </c>
      <c r="F122" s="35">
        <f>Tabla18[Transactions 
Failed]/Tabla18[Total]</f>
        <v>2.7398444252376836E-2</v>
      </c>
      <c r="G122" s="50">
        <v>0</v>
      </c>
      <c r="H122" s="35">
        <f>Tabla18[Transactions 
In_Prog]/Tabla18[Total]</f>
        <v>0</v>
      </c>
      <c r="I122" s="50">
        <v>5</v>
      </c>
      <c r="J122" s="35">
        <f>Tabla18[Transactions 
Timeout]/Tabla18[Total]</f>
        <v>4.3215211754537599E-4</v>
      </c>
      <c r="K122" s="50">
        <v>0</v>
      </c>
      <c r="L122" s="35">
        <f>Tabla18[Transactions
Trans Fail]/Tabla18[Total]</f>
        <v>0</v>
      </c>
      <c r="O122" s="53"/>
      <c r="P122" s="50"/>
      <c r="Q122" s="50"/>
      <c r="R122" s="35"/>
      <c r="S122" s="50"/>
      <c r="T122" s="35"/>
      <c r="U122" s="50"/>
      <c r="V122" s="35"/>
      <c r="W122" s="50"/>
      <c r="X122" s="35"/>
      <c r="Y122" s="50"/>
      <c r="Z122" s="35"/>
    </row>
    <row r="123" spans="1:26" x14ac:dyDescent="0.3">
      <c r="A123" s="53">
        <v>43207</v>
      </c>
      <c r="B123" s="50">
        <v>8395</v>
      </c>
      <c r="C123" s="50">
        <v>8097</v>
      </c>
      <c r="D123" s="35">
        <f>Tabla18[Transactions 
Complete]/Tabla18[Total]</f>
        <v>0.96450268016676588</v>
      </c>
      <c r="E123" s="50">
        <v>297</v>
      </c>
      <c r="F123" s="35">
        <f>Tabla18[Transactions 
Failed]/Tabla18[Total]</f>
        <v>3.5378201310303753E-2</v>
      </c>
      <c r="G123" s="50">
        <v>0</v>
      </c>
      <c r="H123" s="35">
        <f>Tabla18[Transactions 
In_Prog]/Tabla18[Total]</f>
        <v>0</v>
      </c>
      <c r="I123" s="50">
        <v>1</v>
      </c>
      <c r="J123" s="35">
        <f>Tabla18[Transactions 
Timeout]/Tabla18[Total]</f>
        <v>1.1911852293031566E-4</v>
      </c>
      <c r="K123" s="50">
        <v>0</v>
      </c>
      <c r="L123" s="35">
        <f>Tabla18[Transactions
Trans Fail]/Tabla18[Total]</f>
        <v>0</v>
      </c>
      <c r="O123" s="53"/>
      <c r="P123" s="50"/>
      <c r="Q123" s="50"/>
      <c r="R123" s="35"/>
      <c r="S123" s="50"/>
      <c r="T123" s="35"/>
      <c r="U123" s="50"/>
      <c r="V123" s="35"/>
      <c r="W123" s="50"/>
      <c r="X123" s="35"/>
      <c r="Y123" s="50"/>
      <c r="Z123" s="35"/>
    </row>
    <row r="124" spans="1:26" x14ac:dyDescent="0.3">
      <c r="A124" s="53">
        <v>43208</v>
      </c>
      <c r="B124" s="50">
        <v>7203</v>
      </c>
      <c r="C124" s="50">
        <v>6905</v>
      </c>
      <c r="D124" s="35">
        <f>Tabla18[Transactions 
Complete]/Tabla18[Total]</f>
        <v>0.95862834929890328</v>
      </c>
      <c r="E124" s="50">
        <v>294</v>
      </c>
      <c r="F124" s="35">
        <f>Tabla18[Transactions 
Failed]/Tabla18[Total]</f>
        <v>4.0816326530612242E-2</v>
      </c>
      <c r="G124" s="50">
        <v>0</v>
      </c>
      <c r="H124" s="35">
        <f>Tabla18[Transactions 
In_Prog]/Tabla18[Total]</f>
        <v>0</v>
      </c>
      <c r="I124" s="50">
        <v>4</v>
      </c>
      <c r="J124" s="35">
        <f>Tabla18[Transactions 
Timeout]/Tabla18[Total]</f>
        <v>5.5532417048452032E-4</v>
      </c>
      <c r="K124" s="50">
        <v>0</v>
      </c>
      <c r="L124" s="35">
        <f>Tabla18[Transactions
Trans Fail]/Tabla18[Total]</f>
        <v>0</v>
      </c>
      <c r="O124" s="53"/>
      <c r="P124" s="50"/>
      <c r="Q124" s="50"/>
      <c r="R124" s="35"/>
      <c r="S124" s="50"/>
      <c r="T124" s="35"/>
      <c r="U124" s="50"/>
      <c r="V124" s="35"/>
      <c r="W124" s="50"/>
      <c r="X124" s="35"/>
      <c r="Y124" s="50"/>
      <c r="Z124" s="35"/>
    </row>
    <row r="125" spans="1:26" x14ac:dyDescent="0.3">
      <c r="A125" s="53">
        <v>43209</v>
      </c>
      <c r="B125" s="50">
        <v>7822</v>
      </c>
      <c r="C125" s="50">
        <v>7458</v>
      </c>
      <c r="D125" s="35">
        <f>Tabla18[Transactions 
Complete]/Tabla18[Total]</f>
        <v>0.95346458706213244</v>
      </c>
      <c r="E125" s="50">
        <v>360</v>
      </c>
      <c r="F125" s="35">
        <f>Tabla18[Transactions 
Failed]/Tabla18[Total]</f>
        <v>4.602403477371516E-2</v>
      </c>
      <c r="G125" s="50">
        <v>0</v>
      </c>
      <c r="H125" s="35">
        <f>Tabla18[Transactions 
In_Prog]/Tabla18[Total]</f>
        <v>0</v>
      </c>
      <c r="I125" s="50">
        <v>4</v>
      </c>
      <c r="J125" s="35">
        <f>Tabla18[Transactions 
Timeout]/Tabla18[Total]</f>
        <v>5.1137816415239073E-4</v>
      </c>
      <c r="K125" s="50">
        <v>0</v>
      </c>
      <c r="L125" s="35">
        <f>Tabla18[Transactions
Trans Fail]/Tabla18[Total]</f>
        <v>0</v>
      </c>
      <c r="O125" s="53"/>
      <c r="P125" s="50"/>
      <c r="Q125" s="50"/>
      <c r="R125" s="35"/>
      <c r="S125" s="50"/>
      <c r="T125" s="35"/>
      <c r="U125" s="50"/>
      <c r="V125" s="35"/>
      <c r="W125" s="50"/>
      <c r="X125" s="35"/>
      <c r="Y125" s="50"/>
      <c r="Z125" s="35"/>
    </row>
    <row r="126" spans="1:26" x14ac:dyDescent="0.3">
      <c r="A126" s="53">
        <v>43210</v>
      </c>
      <c r="B126" s="50">
        <v>7557</v>
      </c>
      <c r="C126" s="50">
        <v>7243</v>
      </c>
      <c r="D126" s="35">
        <f>Tabla18[Transactions 
Complete]/Tabla18[Total]</f>
        <v>0.95844912002117244</v>
      </c>
      <c r="E126" s="50">
        <v>312</v>
      </c>
      <c r="F126" s="35">
        <f>Tabla18[Transactions 
Failed]/Tabla18[Total]</f>
        <v>4.1286224692338232E-2</v>
      </c>
      <c r="G126" s="50">
        <v>0</v>
      </c>
      <c r="H126" s="35">
        <f>Tabla18[Transactions 
In_Prog]/Tabla18[Total]</f>
        <v>0</v>
      </c>
      <c r="I126" s="50">
        <v>2</v>
      </c>
      <c r="J126" s="35">
        <f>Tabla18[Transactions 
Timeout]/Tabla18[Total]</f>
        <v>2.6465528648934763E-4</v>
      </c>
      <c r="K126" s="50">
        <v>0</v>
      </c>
      <c r="L126" s="35">
        <f>Tabla18[Transactions
Trans Fail]/Tabla18[Total]</f>
        <v>0</v>
      </c>
      <c r="O126" s="53"/>
      <c r="P126" s="50"/>
      <c r="Q126" s="50"/>
      <c r="R126" s="35"/>
      <c r="S126" s="50"/>
      <c r="T126" s="35"/>
      <c r="U126" s="50"/>
      <c r="V126" s="35"/>
      <c r="W126" s="50"/>
      <c r="X126" s="35"/>
      <c r="Y126" s="50"/>
      <c r="Z126" s="35"/>
    </row>
    <row r="127" spans="1:26" x14ac:dyDescent="0.3">
      <c r="A127" s="53">
        <v>43211</v>
      </c>
      <c r="B127" s="50">
        <v>3836</v>
      </c>
      <c r="C127" s="50">
        <v>3682</v>
      </c>
      <c r="D127" s="35">
        <f>Tabla18[Transactions 
Complete]/Tabla18[Total]</f>
        <v>0.95985401459854014</v>
      </c>
      <c r="E127" s="50">
        <v>151</v>
      </c>
      <c r="F127" s="35">
        <f>Tabla18[Transactions 
Failed]/Tabla18[Total]</f>
        <v>3.9363920750782065E-2</v>
      </c>
      <c r="G127" s="50">
        <v>0</v>
      </c>
      <c r="H127" s="35">
        <f>Tabla18[Transactions 
In_Prog]/Tabla18[Total]</f>
        <v>0</v>
      </c>
      <c r="I127" s="50">
        <v>3</v>
      </c>
      <c r="J127" s="35">
        <f>Tabla18[Transactions 
Timeout]/Tabla18[Total]</f>
        <v>7.8206465067778938E-4</v>
      </c>
      <c r="K127" s="50">
        <v>0</v>
      </c>
      <c r="L127" s="35">
        <f>Tabla18[Transactions
Trans Fail]/Tabla18[Total]</f>
        <v>0</v>
      </c>
      <c r="O127" s="53"/>
      <c r="P127" s="50"/>
      <c r="Q127" s="50"/>
      <c r="R127" s="35"/>
      <c r="S127" s="50"/>
      <c r="T127" s="35"/>
      <c r="U127" s="50"/>
      <c r="V127" s="35"/>
      <c r="W127" s="50"/>
      <c r="X127" s="35"/>
      <c r="Y127" s="50"/>
      <c r="Z127" s="35"/>
    </row>
    <row r="128" spans="1:26" x14ac:dyDescent="0.3">
      <c r="A128" s="53">
        <v>43212</v>
      </c>
      <c r="B128" s="50">
        <v>2057</v>
      </c>
      <c r="C128" s="50">
        <v>1990</v>
      </c>
      <c r="D128" s="35">
        <f>Tabla18[Transactions 
Complete]/Tabla18[Total]</f>
        <v>0.96742829363150218</v>
      </c>
      <c r="E128" s="50">
        <v>67</v>
      </c>
      <c r="F128" s="35">
        <f>Tabla18[Transactions 
Failed]/Tabla18[Total]</f>
        <v>3.2571706368497814E-2</v>
      </c>
      <c r="G128" s="50">
        <v>0</v>
      </c>
      <c r="H128" s="35">
        <f>Tabla18[Transactions 
In_Prog]/Tabla18[Total]</f>
        <v>0</v>
      </c>
      <c r="I128" s="50">
        <v>0</v>
      </c>
      <c r="J128" s="35">
        <f>Tabla18[Transactions 
Timeout]/Tabla18[Total]</f>
        <v>0</v>
      </c>
      <c r="K128" s="50">
        <v>0</v>
      </c>
      <c r="L128" s="35">
        <f>Tabla18[Transactions
Trans Fail]/Tabla18[Total]</f>
        <v>0</v>
      </c>
      <c r="O128" s="53"/>
      <c r="P128" s="50"/>
      <c r="Q128" s="50"/>
      <c r="R128" s="35"/>
      <c r="S128" s="50"/>
      <c r="T128" s="35"/>
      <c r="U128" s="50"/>
      <c r="V128" s="35"/>
      <c r="W128" s="50"/>
      <c r="X128" s="35"/>
      <c r="Y128" s="50"/>
      <c r="Z128" s="35"/>
    </row>
    <row r="129" spans="1:26" x14ac:dyDescent="0.3">
      <c r="A129" s="53">
        <v>43213</v>
      </c>
      <c r="B129" s="50">
        <v>12325</v>
      </c>
      <c r="C129" s="50">
        <v>11813</v>
      </c>
      <c r="D129" s="35">
        <f>Tabla18[Transactions 
Complete]/Tabla18[Total]</f>
        <v>0.9584584178498986</v>
      </c>
      <c r="E129" s="50">
        <v>510</v>
      </c>
      <c r="F129" s="35">
        <f>Tabla18[Transactions 
Failed]/Tabla18[Total]</f>
        <v>4.1379310344827586E-2</v>
      </c>
      <c r="G129" s="50">
        <v>0</v>
      </c>
      <c r="H129" s="35">
        <f>Tabla18[Transactions 
In_Prog]/Tabla18[Total]</f>
        <v>0</v>
      </c>
      <c r="I129" s="50">
        <v>2</v>
      </c>
      <c r="J129" s="35">
        <f>Tabla18[Transactions 
Timeout]/Tabla18[Total]</f>
        <v>1.6227180527383366E-4</v>
      </c>
      <c r="K129" s="50">
        <v>0</v>
      </c>
      <c r="L129" s="35">
        <f>Tabla18[Transactions
Trans Fail]/Tabla18[Total]</f>
        <v>0</v>
      </c>
      <c r="O129" s="53"/>
      <c r="P129" s="50"/>
      <c r="Q129" s="50"/>
      <c r="R129" s="35"/>
      <c r="S129" s="50"/>
      <c r="T129" s="35"/>
      <c r="U129" s="50"/>
      <c r="V129" s="35"/>
      <c r="W129" s="50"/>
      <c r="X129" s="35"/>
      <c r="Y129" s="50"/>
      <c r="Z129" s="35"/>
    </row>
    <row r="130" spans="1:26" x14ac:dyDescent="0.3">
      <c r="A130" s="53">
        <v>43214</v>
      </c>
      <c r="B130" s="50">
        <v>8758</v>
      </c>
      <c r="C130" s="50">
        <v>8400</v>
      </c>
      <c r="D130" s="35">
        <f>Tabla18[Transactions 
Complete]/Tabla18[Total]</f>
        <v>0.9591230874628911</v>
      </c>
      <c r="E130" s="50">
        <v>352</v>
      </c>
      <c r="F130" s="35">
        <f>Tabla18[Transactions 
Failed]/Tabla18[Total]</f>
        <v>4.0191824617492579E-2</v>
      </c>
      <c r="G130" s="50">
        <v>0</v>
      </c>
      <c r="H130" s="35">
        <f>Tabla18[Transactions 
In_Prog]/Tabla18[Total]</f>
        <v>0</v>
      </c>
      <c r="I130" s="50">
        <v>6</v>
      </c>
      <c r="J130" s="35">
        <f>Tabla18[Transactions 
Timeout]/Tabla18[Total]</f>
        <v>6.8508791961635076E-4</v>
      </c>
      <c r="K130" s="50">
        <v>0</v>
      </c>
      <c r="L130" s="35">
        <f>Tabla18[Transactions
Trans Fail]/Tabla18[Total]</f>
        <v>0</v>
      </c>
      <c r="O130" s="53"/>
      <c r="P130" s="50"/>
      <c r="Q130" s="50"/>
      <c r="R130" s="35"/>
      <c r="S130" s="50"/>
      <c r="T130" s="35"/>
      <c r="U130" s="50"/>
      <c r="V130" s="35"/>
      <c r="W130" s="50"/>
      <c r="X130" s="35"/>
      <c r="Y130" s="50"/>
      <c r="Z130" s="35"/>
    </row>
    <row r="131" spans="1:26" x14ac:dyDescent="0.3">
      <c r="A131" s="53">
        <v>43215</v>
      </c>
      <c r="B131" s="50">
        <v>9782</v>
      </c>
      <c r="C131" s="50">
        <v>9479</v>
      </c>
      <c r="D131" s="35">
        <f>Tabla18[Transactions 
Complete]/Tabla18[Total]</f>
        <v>0.96902473931711308</v>
      </c>
      <c r="E131" s="50">
        <v>302</v>
      </c>
      <c r="F131" s="35">
        <f>Tabla18[Transactions 
Failed]/Tabla18[Total]</f>
        <v>3.0873032099775096E-2</v>
      </c>
      <c r="G131" s="50">
        <v>0</v>
      </c>
      <c r="H131" s="35">
        <f>Tabla18[Transactions 
In_Prog]/Tabla18[Total]</f>
        <v>0</v>
      </c>
      <c r="I131" s="50">
        <v>1</v>
      </c>
      <c r="J131" s="35">
        <f>Tabla18[Transactions 
Timeout]/Tabla18[Total]</f>
        <v>1.0222858311183807E-4</v>
      </c>
      <c r="K131" s="50">
        <v>0</v>
      </c>
      <c r="L131" s="35">
        <f>Tabla18[Transactions
Trans Fail]/Tabla18[Total]</f>
        <v>0</v>
      </c>
      <c r="O131" s="53"/>
      <c r="P131" s="50"/>
      <c r="Q131" s="50"/>
      <c r="R131" s="35"/>
      <c r="S131" s="50"/>
      <c r="T131" s="35"/>
      <c r="U131" s="50"/>
      <c r="V131" s="35"/>
      <c r="W131" s="50"/>
      <c r="X131" s="35"/>
      <c r="Y131" s="50"/>
      <c r="Z131" s="35"/>
    </row>
    <row r="132" spans="1:26" x14ac:dyDescent="0.3">
      <c r="A132" s="53">
        <v>43216</v>
      </c>
      <c r="B132" s="50">
        <v>12455</v>
      </c>
      <c r="C132" s="50">
        <v>11868</v>
      </c>
      <c r="D132" s="35">
        <f>Tabla18[Transactions 
Complete]/Tabla18[Total]</f>
        <v>0.9528703331995183</v>
      </c>
      <c r="E132" s="50">
        <v>582</v>
      </c>
      <c r="F132" s="35">
        <f>Tabla18[Transactions 
Failed]/Tabla18[Total]</f>
        <v>4.6728221597751904E-2</v>
      </c>
      <c r="G132" s="50">
        <v>0</v>
      </c>
      <c r="H132" s="35">
        <f>Tabla18[Transactions 
In_Prog]/Tabla18[Total]</f>
        <v>0</v>
      </c>
      <c r="I132" s="50">
        <v>5</v>
      </c>
      <c r="J132" s="35">
        <f>Tabla18[Transactions 
Timeout]/Tabla18[Total]</f>
        <v>4.0144520272982739E-4</v>
      </c>
      <c r="K132" s="50">
        <v>0</v>
      </c>
      <c r="L132" s="35">
        <f>Tabla18[Transactions
Trans Fail]/Tabla18[Total]</f>
        <v>0</v>
      </c>
      <c r="O132" s="53"/>
      <c r="P132" s="50"/>
      <c r="Q132" s="50"/>
      <c r="R132" s="35"/>
      <c r="S132" s="50"/>
      <c r="T132" s="35"/>
      <c r="U132" s="50"/>
      <c r="V132" s="35"/>
      <c r="W132" s="50"/>
      <c r="X132" s="35"/>
      <c r="Y132" s="50"/>
      <c r="Z132" s="35"/>
    </row>
    <row r="133" spans="1:26" x14ac:dyDescent="0.3">
      <c r="A133" s="53">
        <v>43217</v>
      </c>
      <c r="B133" s="50">
        <v>10328</v>
      </c>
      <c r="C133" s="50">
        <v>9788</v>
      </c>
      <c r="D133" s="35">
        <f>Tabla18[Transactions 
Complete]/Tabla18[Total]</f>
        <v>0.94771494965143299</v>
      </c>
      <c r="E133" s="50">
        <v>531</v>
      </c>
      <c r="F133" s="35">
        <f>Tabla18[Transactions 
Failed]/Tabla18[Total]</f>
        <v>5.1413632842757552E-2</v>
      </c>
      <c r="G133" s="50">
        <v>0</v>
      </c>
      <c r="H133" s="35">
        <f>Tabla18[Transactions 
In_Prog]/Tabla18[Total]</f>
        <v>0</v>
      </c>
      <c r="I133" s="50">
        <v>9</v>
      </c>
      <c r="J133" s="35">
        <f>Tabla18[Transactions 
Timeout]/Tabla18[Total]</f>
        <v>8.7141750580945008E-4</v>
      </c>
      <c r="K133" s="50">
        <v>0</v>
      </c>
      <c r="L133" s="35">
        <f>Tabla18[Transactions
Trans Fail]/Tabla18[Total]</f>
        <v>0</v>
      </c>
      <c r="O133" s="53"/>
      <c r="P133" s="50"/>
      <c r="Q133" s="50"/>
      <c r="R133" s="35"/>
      <c r="S133" s="50"/>
      <c r="T133" s="35"/>
      <c r="U133" s="50"/>
      <c r="V133" s="35"/>
      <c r="W133" s="50"/>
      <c r="X133" s="35"/>
      <c r="Y133" s="50"/>
      <c r="Z133" s="35"/>
    </row>
    <row r="134" spans="1:26" x14ac:dyDescent="0.3">
      <c r="A134" s="53">
        <v>43218</v>
      </c>
      <c r="B134" s="50">
        <v>4178</v>
      </c>
      <c r="C134" s="50">
        <v>4011</v>
      </c>
      <c r="D134" s="35">
        <f>Tabla18[Transactions 
Complete]/Tabla18[Total]</f>
        <v>0.96002872187649591</v>
      </c>
      <c r="E134" s="50">
        <v>165</v>
      </c>
      <c r="F134" s="35">
        <f>Tabla18[Transactions 
Failed]/Tabla18[Total]</f>
        <v>3.9492580181905219E-2</v>
      </c>
      <c r="G134" s="50">
        <v>0</v>
      </c>
      <c r="H134" s="35">
        <f>Tabla18[Transactions 
In_Prog]/Tabla18[Total]</f>
        <v>0</v>
      </c>
      <c r="I134" s="50">
        <v>2</v>
      </c>
      <c r="J134" s="35">
        <f>Tabla18[Transactions 
Timeout]/Tabla18[Total]</f>
        <v>4.7869794159885112E-4</v>
      </c>
      <c r="K134" s="50">
        <v>0</v>
      </c>
      <c r="L134" s="35">
        <f>Tabla18[Transactions
Trans Fail]/Tabla18[Total]</f>
        <v>0</v>
      </c>
      <c r="O134" s="53"/>
      <c r="P134" s="50"/>
      <c r="Q134" s="50"/>
      <c r="R134" s="35"/>
      <c r="S134" s="50"/>
      <c r="T134" s="35"/>
      <c r="U134" s="50"/>
      <c r="V134" s="35"/>
      <c r="W134" s="50"/>
      <c r="X134" s="35"/>
      <c r="Y134" s="50"/>
      <c r="Z134" s="35"/>
    </row>
    <row r="135" spans="1:26" x14ac:dyDescent="0.3">
      <c r="A135" s="53">
        <v>43219</v>
      </c>
      <c r="B135" s="50">
        <v>3586</v>
      </c>
      <c r="C135" s="50">
        <v>3538</v>
      </c>
      <c r="D135" s="35">
        <f>Tabla18[Transactions 
Complete]/Tabla18[Total]</f>
        <v>0.98661461238148351</v>
      </c>
      <c r="E135" s="50">
        <v>48</v>
      </c>
      <c r="F135" s="35">
        <f>Tabla18[Transactions 
Failed]/Tabla18[Total]</f>
        <v>1.3385387618516454E-2</v>
      </c>
      <c r="G135" s="50">
        <v>0</v>
      </c>
      <c r="H135" s="35">
        <f>Tabla18[Transactions 
In_Prog]/Tabla18[Total]</f>
        <v>0</v>
      </c>
      <c r="I135" s="50">
        <v>0</v>
      </c>
      <c r="J135" s="35">
        <f>Tabla18[Transactions 
Timeout]/Tabla18[Total]</f>
        <v>0</v>
      </c>
      <c r="K135" s="50">
        <v>0</v>
      </c>
      <c r="L135" s="35">
        <f>Tabla18[Transactions
Trans Fail]/Tabla18[Total]</f>
        <v>0</v>
      </c>
      <c r="O135" s="53"/>
      <c r="P135" s="50"/>
      <c r="Q135" s="50"/>
      <c r="R135" s="35"/>
      <c r="S135" s="50"/>
      <c r="T135" s="35"/>
      <c r="U135" s="50"/>
      <c r="V135" s="35"/>
      <c r="W135" s="50"/>
      <c r="X135" s="35"/>
      <c r="Y135" s="50"/>
      <c r="Z135" s="35"/>
    </row>
    <row r="136" spans="1:26" x14ac:dyDescent="0.3">
      <c r="A136" s="53">
        <v>43220</v>
      </c>
      <c r="B136" s="50">
        <v>18510</v>
      </c>
      <c r="C136" s="50">
        <v>17925</v>
      </c>
      <c r="D136" s="35">
        <f>Tabla18[Transactions 
Complete]/Tabla18[Total]</f>
        <v>0.96839546191247972</v>
      </c>
      <c r="E136" s="50">
        <v>571</v>
      </c>
      <c r="F136" s="35">
        <f>Tabla18[Transactions 
Failed]/Tabla18[Total]</f>
        <v>3.084819016747704E-2</v>
      </c>
      <c r="G136" s="50">
        <v>0</v>
      </c>
      <c r="H136" s="35">
        <f>Tabla18[Transactions 
In_Prog]/Tabla18[Total]</f>
        <v>0</v>
      </c>
      <c r="I136" s="50">
        <v>14</v>
      </c>
      <c r="J136" s="35">
        <f>Tabla18[Transactions 
Timeout]/Tabla18[Total]</f>
        <v>7.5634792004321987E-4</v>
      </c>
      <c r="K136" s="50">
        <v>0</v>
      </c>
      <c r="L136" s="35">
        <f>Tabla18[Transactions
Trans Fail]/Tabla18[Total]</f>
        <v>0</v>
      </c>
      <c r="O136" s="53"/>
      <c r="P136" s="50"/>
      <c r="Q136" s="50"/>
      <c r="R136" s="35"/>
      <c r="S136" s="50"/>
      <c r="T136" s="35"/>
      <c r="U136" s="50"/>
      <c r="V136" s="35"/>
      <c r="W136" s="50"/>
      <c r="X136" s="35"/>
      <c r="Y136" s="50"/>
      <c r="Z136" s="35"/>
    </row>
    <row r="137" spans="1:26" x14ac:dyDescent="0.3">
      <c r="A137" s="53">
        <v>43221</v>
      </c>
      <c r="B137" s="50">
        <v>10169</v>
      </c>
      <c r="C137" s="50">
        <v>9664</v>
      </c>
      <c r="D137" s="35">
        <f>Tabla18[Transactions 
Complete]/Tabla18[Total]</f>
        <v>0.95033926639787591</v>
      </c>
      <c r="E137" s="50">
        <v>489</v>
      </c>
      <c r="F137" s="35">
        <f>Tabla18[Transactions 
Failed]/Tabla18[Total]</f>
        <v>4.8087324220670663E-2</v>
      </c>
      <c r="G137" s="50">
        <v>0</v>
      </c>
      <c r="H137" s="35">
        <f>Tabla18[Transactions 
In_Prog]/Tabla18[Total]</f>
        <v>0</v>
      </c>
      <c r="I137" s="50">
        <v>16</v>
      </c>
      <c r="J137" s="35">
        <f>Tabla18[Transactions 
Timeout]/Tabla18[Total]</f>
        <v>1.573409381453437E-3</v>
      </c>
      <c r="K137" s="50">
        <v>0</v>
      </c>
      <c r="L137" s="35">
        <f>Tabla18[Transactions
Trans Fail]/Tabla18[Total]</f>
        <v>0</v>
      </c>
      <c r="O137" s="53"/>
      <c r="P137" s="50"/>
      <c r="Q137" s="50"/>
      <c r="R137" s="35"/>
      <c r="S137" s="50"/>
      <c r="T137" s="35"/>
      <c r="U137" s="50"/>
      <c r="V137" s="35"/>
      <c r="W137" s="50"/>
      <c r="X137" s="35"/>
      <c r="Y137" s="50"/>
      <c r="Z137" s="35"/>
    </row>
    <row r="138" spans="1:26" x14ac:dyDescent="0.3">
      <c r="A138" s="53">
        <v>43222</v>
      </c>
      <c r="B138" s="50">
        <v>8659</v>
      </c>
      <c r="C138" s="50">
        <v>8224</v>
      </c>
      <c r="D138" s="35">
        <f>Tabla18[Transactions 
Complete]/Tabla18[Total]</f>
        <v>0.94976325210763368</v>
      </c>
      <c r="E138" s="50">
        <v>405</v>
      </c>
      <c r="F138" s="35">
        <f>Tabla18[Transactions 
Failed]/Tabla18[Total]</f>
        <v>4.6772144589444509E-2</v>
      </c>
      <c r="G138" s="50">
        <v>0</v>
      </c>
      <c r="H138" s="35">
        <f>Tabla18[Transactions 
In_Prog]/Tabla18[Total]</f>
        <v>0</v>
      </c>
      <c r="I138" s="50">
        <v>30</v>
      </c>
      <c r="J138" s="35">
        <f>Tabla18[Transactions 
Timeout]/Tabla18[Total]</f>
        <v>3.4646033029218154E-3</v>
      </c>
      <c r="K138" s="50">
        <v>0</v>
      </c>
      <c r="L138" s="35">
        <f>Tabla18[Transactions
Trans Fail]/Tabla18[Total]</f>
        <v>0</v>
      </c>
      <c r="O138" s="53"/>
      <c r="P138" s="50"/>
      <c r="Q138" s="50"/>
      <c r="R138" s="35"/>
      <c r="S138" s="50"/>
      <c r="T138" s="35"/>
      <c r="U138" s="50"/>
      <c r="V138" s="35"/>
      <c r="W138" s="50"/>
      <c r="X138" s="35"/>
      <c r="Y138" s="50"/>
      <c r="Z138" s="35"/>
    </row>
    <row r="139" spans="1:26" x14ac:dyDescent="0.3">
      <c r="A139" s="53">
        <v>43223</v>
      </c>
      <c r="B139" s="50">
        <v>11243</v>
      </c>
      <c r="C139" s="50">
        <v>10835</v>
      </c>
      <c r="D139" s="35">
        <f>Tabla18[Transactions 
Complete]/Tabla18[Total]</f>
        <v>0.96371075335764478</v>
      </c>
      <c r="E139" s="50">
        <v>389</v>
      </c>
      <c r="F139" s="35">
        <f>Tabla18[Transactions 
Failed]/Tabla18[Total]</f>
        <v>3.4599306234990662E-2</v>
      </c>
      <c r="G139" s="50">
        <v>0</v>
      </c>
      <c r="H139" s="35">
        <f>Tabla18[Transactions 
In_Prog]/Tabla18[Total]</f>
        <v>0</v>
      </c>
      <c r="I139" s="50">
        <v>19</v>
      </c>
      <c r="J139" s="35">
        <f>Tabla18[Transactions 
Timeout]/Tabla18[Total]</f>
        <v>1.6899404073645824E-3</v>
      </c>
      <c r="K139" s="50">
        <v>0</v>
      </c>
      <c r="L139" s="35">
        <f>Tabla18[Transactions
Trans Fail]/Tabla18[Total]</f>
        <v>0</v>
      </c>
      <c r="O139" s="53"/>
      <c r="P139" s="50"/>
      <c r="Q139" s="50"/>
      <c r="R139" s="35"/>
      <c r="S139" s="50"/>
      <c r="T139" s="35"/>
      <c r="U139" s="50"/>
      <c r="V139" s="35"/>
      <c r="W139" s="50"/>
      <c r="X139" s="35"/>
      <c r="Y139" s="50"/>
      <c r="Z139" s="35"/>
    </row>
    <row r="140" spans="1:26" x14ac:dyDescent="0.3">
      <c r="A140" s="53">
        <v>43224</v>
      </c>
      <c r="B140" s="50">
        <v>15886</v>
      </c>
      <c r="C140" s="50">
        <v>15520</v>
      </c>
      <c r="D140" s="35">
        <f>Tabla18[Transactions 
Complete]/Tabla18[Total]</f>
        <v>0.97696084602794919</v>
      </c>
      <c r="E140" s="50">
        <v>341</v>
      </c>
      <c r="F140" s="35">
        <f>Tabla18[Transactions 
Failed]/Tabla18[Total]</f>
        <v>2.1465441269041922E-2</v>
      </c>
      <c r="G140" s="50">
        <v>0</v>
      </c>
      <c r="H140" s="35">
        <f>Tabla18[Transactions 
In_Prog]/Tabla18[Total]</f>
        <v>0</v>
      </c>
      <c r="I140" s="50">
        <v>25</v>
      </c>
      <c r="J140" s="35">
        <f>Tabla18[Transactions 
Timeout]/Tabla18[Total]</f>
        <v>1.5737127030089387E-3</v>
      </c>
      <c r="K140" s="50">
        <v>0</v>
      </c>
      <c r="L140" s="35">
        <f>Tabla18[Transactions
Trans Fail]/Tabla18[Total]</f>
        <v>0</v>
      </c>
      <c r="O140" s="53"/>
      <c r="P140" s="50"/>
      <c r="Q140" s="50"/>
      <c r="R140" s="35"/>
      <c r="S140" s="50"/>
      <c r="T140" s="35"/>
      <c r="U140" s="50"/>
      <c r="V140" s="35"/>
      <c r="W140" s="50"/>
      <c r="X140" s="35"/>
      <c r="Y140" s="50"/>
      <c r="Z140" s="35"/>
    </row>
    <row r="141" spans="1:26" x14ac:dyDescent="0.3">
      <c r="A141" s="53">
        <v>43225</v>
      </c>
      <c r="B141" s="50">
        <v>7032</v>
      </c>
      <c r="C141" s="50">
        <v>6873</v>
      </c>
      <c r="D141" s="35">
        <f>Tabla18[Transactions 
Complete]/Tabla18[Total]</f>
        <v>0.97738907849829348</v>
      </c>
      <c r="E141" s="50">
        <v>130</v>
      </c>
      <c r="F141" s="35">
        <f>Tabla18[Transactions 
Failed]/Tabla18[Total]</f>
        <v>1.8486916951080772E-2</v>
      </c>
      <c r="G141" s="50">
        <v>0</v>
      </c>
      <c r="H141" s="35">
        <f>Tabla18[Transactions 
In_Prog]/Tabla18[Total]</f>
        <v>0</v>
      </c>
      <c r="I141" s="50">
        <v>29</v>
      </c>
      <c r="J141" s="35">
        <f>Tabla18[Transactions 
Timeout]/Tabla18[Total]</f>
        <v>4.1240045506257114E-3</v>
      </c>
      <c r="K141" s="50">
        <v>0</v>
      </c>
      <c r="L141" s="35">
        <f>Tabla18[Transactions
Trans Fail]/Tabla18[Total]</f>
        <v>0</v>
      </c>
      <c r="O141" s="53"/>
      <c r="P141" s="50"/>
      <c r="Q141" s="50"/>
      <c r="R141" s="35"/>
      <c r="S141" s="50"/>
      <c r="T141" s="35"/>
      <c r="U141" s="50"/>
      <c r="V141" s="35"/>
      <c r="W141" s="50"/>
      <c r="X141" s="35"/>
      <c r="Y141" s="50"/>
      <c r="Z141" s="35"/>
    </row>
    <row r="142" spans="1:26" x14ac:dyDescent="0.3">
      <c r="A142" s="53">
        <v>43226</v>
      </c>
      <c r="B142" s="50">
        <v>1423</v>
      </c>
      <c r="C142" s="50">
        <v>1377</v>
      </c>
      <c r="D142" s="35">
        <f>Tabla18[Transactions 
Complete]/Tabla18[Total]</f>
        <v>0.96767392832044974</v>
      </c>
      <c r="E142" s="50">
        <v>17</v>
      </c>
      <c r="F142" s="35">
        <f>Tabla18[Transactions 
Failed]/Tabla18[Total]</f>
        <v>1.1946591707659873E-2</v>
      </c>
      <c r="G142" s="50">
        <v>0</v>
      </c>
      <c r="H142" s="35">
        <f>Tabla18[Transactions 
In_Prog]/Tabla18[Total]</f>
        <v>0</v>
      </c>
      <c r="I142" s="50">
        <v>29</v>
      </c>
      <c r="J142" s="35">
        <f>Tabla18[Transactions 
Timeout]/Tabla18[Total]</f>
        <v>2.0379479971890373E-2</v>
      </c>
      <c r="K142" s="50">
        <v>0</v>
      </c>
      <c r="L142" s="35">
        <f>Tabla18[Transactions
Trans Fail]/Tabla18[Total]</f>
        <v>0</v>
      </c>
      <c r="O142" s="53"/>
      <c r="P142" s="50"/>
      <c r="Q142" s="50"/>
      <c r="R142" s="35"/>
      <c r="S142" s="50"/>
      <c r="T142" s="35"/>
      <c r="U142" s="50"/>
      <c r="V142" s="35"/>
      <c r="W142" s="50"/>
      <c r="X142" s="35"/>
      <c r="Y142" s="50"/>
      <c r="Z142" s="35"/>
    </row>
    <row r="143" spans="1:26" x14ac:dyDescent="0.3">
      <c r="A143" s="59">
        <v>43227</v>
      </c>
      <c r="B143" s="57">
        <v>7242</v>
      </c>
      <c r="C143" s="57">
        <v>6786</v>
      </c>
      <c r="D143" s="35">
        <f>Tabla18[Transactions 
Complete]/Tabla18[Total]</f>
        <v>0.93703396851698428</v>
      </c>
      <c r="E143" s="57">
        <v>433</v>
      </c>
      <c r="F143" s="35">
        <f>Tabla18[Transactions 
Failed]/Tabla18[Total]</f>
        <v>5.9790113228389945E-2</v>
      </c>
      <c r="G143" s="57">
        <v>0</v>
      </c>
      <c r="H143" s="35">
        <f>Tabla18[Transactions 
In_Prog]/Tabla18[Total]</f>
        <v>0</v>
      </c>
      <c r="I143" s="57">
        <v>23</v>
      </c>
      <c r="J143" s="35">
        <f>Tabla18[Transactions 
Timeout]/Tabla18[Total]</f>
        <v>3.1759182546257938E-3</v>
      </c>
      <c r="K143" s="57">
        <v>0</v>
      </c>
      <c r="L143" s="35">
        <f>Tabla18[Transactions
Trans Fail]/Tabla18[Total]</f>
        <v>0</v>
      </c>
      <c r="O143" s="59"/>
      <c r="P143" s="57"/>
      <c r="Q143" s="57"/>
      <c r="R143" s="35"/>
      <c r="S143" s="57"/>
      <c r="T143" s="35"/>
      <c r="U143" s="57"/>
      <c r="V143" s="35"/>
      <c r="W143" s="57"/>
      <c r="X143" s="35"/>
      <c r="Y143" s="57"/>
      <c r="Z143" s="35"/>
    </row>
    <row r="144" spans="1:26" x14ac:dyDescent="0.3">
      <c r="A144" s="59">
        <v>43228</v>
      </c>
      <c r="B144" s="57">
        <v>6225</v>
      </c>
      <c r="C144" s="57">
        <v>5894</v>
      </c>
      <c r="D144" s="35">
        <f>Tabla18[Transactions 
Complete]/Tabla18[Total]</f>
        <v>0.9468273092369478</v>
      </c>
      <c r="E144" s="57">
        <v>307</v>
      </c>
      <c r="F144" s="35">
        <f>Tabla18[Transactions 
Failed]/Tabla18[Total]</f>
        <v>4.9317269076305223E-2</v>
      </c>
      <c r="G144" s="57">
        <v>0</v>
      </c>
      <c r="H144" s="35">
        <f>Tabla18[Transactions 
In_Prog]/Tabla18[Total]</f>
        <v>0</v>
      </c>
      <c r="I144" s="57">
        <v>24</v>
      </c>
      <c r="J144" s="35">
        <f>Tabla18[Transactions 
Timeout]/Tabla18[Total]</f>
        <v>3.8554216867469878E-3</v>
      </c>
      <c r="K144" s="57">
        <v>0</v>
      </c>
      <c r="L144" s="35">
        <f>Tabla18[Transactions
Trans Fail]/Tabla18[Total]</f>
        <v>0</v>
      </c>
      <c r="O144" s="59"/>
      <c r="P144" s="57"/>
      <c r="Q144" s="57"/>
      <c r="R144" s="35"/>
      <c r="S144" s="57"/>
      <c r="T144" s="35"/>
      <c r="U144" s="57"/>
      <c r="V144" s="35"/>
      <c r="W144" s="57"/>
      <c r="X144" s="35"/>
      <c r="Y144" s="57"/>
      <c r="Z144" s="35"/>
    </row>
    <row r="145" spans="1:26" x14ac:dyDescent="0.3">
      <c r="A145" s="59">
        <v>43229</v>
      </c>
      <c r="B145" s="57">
        <v>6667</v>
      </c>
      <c r="C145" s="57">
        <v>6305</v>
      </c>
      <c r="D145" s="35">
        <f>Tabla18[Transactions 
Complete]/Tabla18[Total]</f>
        <v>0.94570271486425683</v>
      </c>
      <c r="E145" s="57">
        <v>333</v>
      </c>
      <c r="F145" s="35">
        <f>Tabla18[Transactions 
Failed]/Tabla18[Total]</f>
        <v>4.9947502624868759E-2</v>
      </c>
      <c r="G145" s="57">
        <v>0</v>
      </c>
      <c r="H145" s="35">
        <f>Tabla18[Transactions 
In_Prog]/Tabla18[Total]</f>
        <v>0</v>
      </c>
      <c r="I145" s="57">
        <v>29</v>
      </c>
      <c r="J145" s="35">
        <f>Tabla18[Transactions 
Timeout]/Tabla18[Total]</f>
        <v>4.3497825108744564E-3</v>
      </c>
      <c r="K145" s="57">
        <v>0</v>
      </c>
      <c r="L145" s="35">
        <f>Tabla18[Transactions
Trans Fail]/Tabla18[Total]</f>
        <v>0</v>
      </c>
      <c r="O145" s="59"/>
      <c r="P145" s="57"/>
      <c r="Q145" s="57"/>
      <c r="R145" s="35"/>
      <c r="S145" s="57"/>
      <c r="T145" s="35"/>
      <c r="U145" s="57"/>
      <c r="V145" s="35"/>
      <c r="W145" s="57"/>
      <c r="X145" s="35"/>
      <c r="Y145" s="57"/>
      <c r="Z145" s="35"/>
    </row>
    <row r="146" spans="1:26" x14ac:dyDescent="0.3">
      <c r="A146" s="59">
        <v>43230</v>
      </c>
      <c r="B146" s="57">
        <v>8458</v>
      </c>
      <c r="C146" s="57">
        <v>8082</v>
      </c>
      <c r="D146" s="35">
        <f>Tabla18[Transactions 
Complete]/Tabla18[Total]</f>
        <v>0.95554504611019153</v>
      </c>
      <c r="E146" s="57">
        <v>353</v>
      </c>
      <c r="F146" s="35">
        <f>Tabla18[Transactions 
Failed]/Tabla18[Total]</f>
        <v>4.1735634901868053E-2</v>
      </c>
      <c r="G146" s="57">
        <v>0</v>
      </c>
      <c r="H146" s="35">
        <f>Tabla18[Transactions 
In_Prog]/Tabla18[Total]</f>
        <v>0</v>
      </c>
      <c r="I146" s="57">
        <v>23</v>
      </c>
      <c r="J146" s="35">
        <f>Tabla18[Transactions 
Timeout]/Tabla18[Total]</f>
        <v>2.7193189879404114E-3</v>
      </c>
      <c r="K146" s="57">
        <v>0</v>
      </c>
      <c r="L146" s="35">
        <f>Tabla18[Transactions
Trans Fail]/Tabla18[Total]</f>
        <v>0</v>
      </c>
      <c r="O146" s="59"/>
      <c r="P146" s="57"/>
      <c r="Q146" s="57"/>
      <c r="R146" s="35"/>
      <c r="S146" s="57"/>
      <c r="T146" s="35"/>
      <c r="U146" s="57"/>
      <c r="V146" s="35"/>
      <c r="W146" s="57"/>
      <c r="X146" s="35"/>
      <c r="Y146" s="57"/>
      <c r="Z146" s="35"/>
    </row>
    <row r="147" spans="1:26" x14ac:dyDescent="0.3">
      <c r="A147" s="59">
        <v>43231</v>
      </c>
      <c r="B147" s="57">
        <v>6235</v>
      </c>
      <c r="C147" s="57">
        <v>5861</v>
      </c>
      <c r="D147" s="35">
        <f>Tabla18[Transactions 
Complete]/Tabla18[Total]</f>
        <v>0.94001603849238169</v>
      </c>
      <c r="E147" s="57">
        <v>344</v>
      </c>
      <c r="F147" s="35">
        <f>Tabla18[Transactions 
Failed]/Tabla18[Total]</f>
        <v>5.5172413793103448E-2</v>
      </c>
      <c r="G147" s="57">
        <v>0</v>
      </c>
      <c r="H147" s="35">
        <f>Tabla18[Transactions 
In_Prog]/Tabla18[Total]</f>
        <v>0</v>
      </c>
      <c r="I147" s="57">
        <v>30</v>
      </c>
      <c r="J147" s="35">
        <f>Tabla18[Transactions 
Timeout]/Tabla18[Total]</f>
        <v>4.8115477145148355E-3</v>
      </c>
      <c r="K147" s="57">
        <v>0</v>
      </c>
      <c r="L147" s="35">
        <f>Tabla18[Transactions
Trans Fail]/Tabla18[Total]</f>
        <v>0</v>
      </c>
      <c r="O147" s="59"/>
      <c r="P147" s="57"/>
      <c r="Q147" s="57"/>
      <c r="R147" s="35"/>
      <c r="S147" s="57"/>
      <c r="T147" s="35"/>
      <c r="U147" s="57"/>
      <c r="V147" s="35"/>
      <c r="W147" s="57"/>
      <c r="X147" s="35"/>
      <c r="Y147" s="57"/>
      <c r="Z147" s="35"/>
    </row>
    <row r="148" spans="1:26" x14ac:dyDescent="0.3">
      <c r="A148" s="59">
        <v>43232</v>
      </c>
      <c r="B148" s="57">
        <v>3294</v>
      </c>
      <c r="C148" s="57">
        <v>3118</v>
      </c>
      <c r="D148" s="35">
        <f>Tabla18[Transactions 
Complete]/Tabla18[Total]</f>
        <v>0.94656952034001218</v>
      </c>
      <c r="E148" s="57">
        <v>147</v>
      </c>
      <c r="F148" s="35">
        <f>Tabla18[Transactions 
Failed]/Tabla18[Total]</f>
        <v>4.4626593806921674E-2</v>
      </c>
      <c r="G148" s="57">
        <v>0</v>
      </c>
      <c r="H148" s="35">
        <f>Tabla18[Transactions 
In_Prog]/Tabla18[Total]</f>
        <v>0</v>
      </c>
      <c r="I148" s="57">
        <v>29</v>
      </c>
      <c r="J148" s="35">
        <f>Tabla18[Transactions 
Timeout]/Tabla18[Total]</f>
        <v>8.8038858530661811E-3</v>
      </c>
      <c r="K148" s="57">
        <v>0</v>
      </c>
      <c r="L148" s="35">
        <f>Tabla18[Transactions
Trans Fail]/Tabla18[Total]</f>
        <v>0</v>
      </c>
      <c r="O148" s="59"/>
      <c r="P148" s="57"/>
      <c r="Q148" s="57"/>
      <c r="R148" s="35"/>
      <c r="S148" s="57"/>
      <c r="T148" s="35"/>
      <c r="U148" s="57"/>
      <c r="V148" s="35"/>
      <c r="W148" s="57"/>
      <c r="X148" s="35"/>
      <c r="Y148" s="57"/>
      <c r="Z148" s="35"/>
    </row>
    <row r="149" spans="1:26" x14ac:dyDescent="0.3">
      <c r="A149" s="79">
        <v>43233</v>
      </c>
      <c r="B149" s="57">
        <v>1442</v>
      </c>
      <c r="C149" s="57">
        <v>1393</v>
      </c>
      <c r="D149" s="35">
        <f>Tabla18[Transactions 
Complete]/Tabla18[Total]</f>
        <v>0.96601941747572817</v>
      </c>
      <c r="E149" s="57">
        <v>21</v>
      </c>
      <c r="F149" s="35">
        <f>Tabla18[Transactions 
Failed]/Tabla18[Total]</f>
        <v>1.4563106796116505E-2</v>
      </c>
      <c r="G149" s="57">
        <v>0</v>
      </c>
      <c r="H149" s="35">
        <f>Tabla18[Transactions 
In_Prog]/Tabla18[Total]</f>
        <v>0</v>
      </c>
      <c r="I149" s="57">
        <v>28</v>
      </c>
      <c r="J149" s="35">
        <f>Tabla18[Transactions 
Timeout]/Tabla18[Total]</f>
        <v>1.9417475728155338E-2</v>
      </c>
      <c r="K149" s="57">
        <v>0</v>
      </c>
      <c r="L149" s="35">
        <f>Tabla18[Transactions
Trans Fail]/Tabla18[Total]</f>
        <v>0</v>
      </c>
      <c r="O149" s="79"/>
      <c r="P149" s="57"/>
      <c r="Q149" s="57"/>
      <c r="R149" s="35"/>
      <c r="S149" s="57"/>
      <c r="T149" s="35"/>
      <c r="U149" s="57"/>
      <c r="V149" s="35"/>
      <c r="W149" s="57"/>
      <c r="X149" s="35"/>
      <c r="Y149" s="57"/>
      <c r="Z149" s="35"/>
    </row>
    <row r="150" spans="1:26" x14ac:dyDescent="0.3">
      <c r="A150" s="79">
        <v>43234</v>
      </c>
      <c r="B150" s="57">
        <v>6445</v>
      </c>
      <c r="C150" s="57">
        <v>6002</v>
      </c>
      <c r="D150" s="35">
        <f>Tabla18[Transactions 
Complete]/Tabla18[Total]</f>
        <v>0.9312645461598138</v>
      </c>
      <c r="E150" s="57">
        <v>412</v>
      </c>
      <c r="F150" s="35">
        <f>Tabla18[Transactions 
Failed]/Tabla18[Total]</f>
        <v>6.3925523661753303E-2</v>
      </c>
      <c r="G150" s="57">
        <v>0</v>
      </c>
      <c r="H150" s="35">
        <f>Tabla18[Transactions 
In_Prog]/Tabla18[Total]</f>
        <v>0</v>
      </c>
      <c r="I150" s="57">
        <v>31</v>
      </c>
      <c r="J150" s="35">
        <f>Tabla18[Transactions 
Timeout]/Tabla18[Total]</f>
        <v>4.8099301784328939E-3</v>
      </c>
      <c r="K150" s="57">
        <v>0</v>
      </c>
      <c r="L150" s="35">
        <f>Tabla18[Transactions
Trans Fail]/Tabla18[Total]</f>
        <v>0</v>
      </c>
      <c r="O150" s="79"/>
      <c r="P150" s="57"/>
      <c r="Q150" s="57"/>
      <c r="R150" s="35"/>
      <c r="S150" s="57"/>
      <c r="T150" s="35"/>
      <c r="U150" s="57"/>
      <c r="V150" s="35"/>
      <c r="W150" s="57"/>
      <c r="X150" s="35"/>
      <c r="Y150" s="57"/>
      <c r="Z150" s="35"/>
    </row>
    <row r="151" spans="1:26" x14ac:dyDescent="0.3">
      <c r="A151" s="79">
        <v>43235</v>
      </c>
      <c r="B151" s="57">
        <v>7754</v>
      </c>
      <c r="C151" s="57">
        <v>7485</v>
      </c>
      <c r="D151" s="35">
        <f>Tabla18[Transactions 
Complete]/Tabla18[Total]</f>
        <v>0.96530822801134897</v>
      </c>
      <c r="E151" s="57">
        <v>247</v>
      </c>
      <c r="F151" s="35">
        <f>Tabla18[Transactions 
Failed]/Tabla18[Total]</f>
        <v>3.1854526695898888E-2</v>
      </c>
      <c r="G151" s="57">
        <v>0</v>
      </c>
      <c r="H151" s="35">
        <f>Tabla18[Transactions 
In_Prog]/Tabla18[Total]</f>
        <v>0</v>
      </c>
      <c r="I151" s="57">
        <v>22</v>
      </c>
      <c r="J151" s="35">
        <f>Tabla18[Transactions 
Timeout]/Tabla18[Total]</f>
        <v>2.8372452927521281E-3</v>
      </c>
      <c r="K151" s="57">
        <v>0</v>
      </c>
      <c r="L151" s="35">
        <f>Tabla18[Transactions
Trans Fail]/Tabla18[Total]</f>
        <v>0</v>
      </c>
      <c r="O151" s="79"/>
      <c r="P151" s="57"/>
      <c r="Q151" s="57"/>
      <c r="R151" s="35"/>
      <c r="S151" s="57"/>
      <c r="T151" s="35"/>
      <c r="U151" s="57"/>
      <c r="V151" s="35"/>
      <c r="W151" s="57"/>
      <c r="X151" s="35"/>
      <c r="Y151" s="57"/>
      <c r="Z151" s="35"/>
    </row>
    <row r="152" spans="1:26" x14ac:dyDescent="0.3">
      <c r="A152" s="79">
        <v>43236</v>
      </c>
      <c r="B152" s="57">
        <v>5388</v>
      </c>
      <c r="C152" s="57">
        <v>5092</v>
      </c>
      <c r="D152" s="35">
        <f>Tabla18[Transactions 
Complete]/Tabla18[Total]</f>
        <v>0.94506310319227915</v>
      </c>
      <c r="E152" s="57">
        <v>260</v>
      </c>
      <c r="F152" s="35">
        <f>Tabla18[Transactions 
Failed]/Tabla18[Total]</f>
        <v>4.8255382331106163E-2</v>
      </c>
      <c r="G152" s="57">
        <v>0</v>
      </c>
      <c r="H152" s="35">
        <f>Tabla18[Transactions 
In_Prog]/Tabla18[Total]</f>
        <v>0</v>
      </c>
      <c r="I152" s="57">
        <v>36</v>
      </c>
      <c r="J152" s="35">
        <f>Tabla18[Transactions 
Timeout]/Tabla18[Total]</f>
        <v>6.6815144766146995E-3</v>
      </c>
      <c r="K152" s="57">
        <v>0</v>
      </c>
      <c r="L152" s="35">
        <f>Tabla18[Transactions
Trans Fail]/Tabla18[Total]</f>
        <v>0</v>
      </c>
      <c r="O152" s="79"/>
      <c r="P152" s="57"/>
      <c r="Q152" s="57"/>
      <c r="R152" s="35"/>
      <c r="S152" s="57"/>
      <c r="T152" s="35"/>
      <c r="U152" s="57"/>
      <c r="V152" s="35"/>
      <c r="W152" s="57"/>
      <c r="X152" s="35"/>
      <c r="Y152" s="57"/>
      <c r="Z152" s="35"/>
    </row>
    <row r="153" spans="1:26" x14ac:dyDescent="0.3">
      <c r="A153" s="79">
        <v>43237</v>
      </c>
      <c r="B153" s="57">
        <v>15975</v>
      </c>
      <c r="C153" s="57">
        <v>15543</v>
      </c>
      <c r="D153" s="35">
        <f>Tabla18[Transactions 
Complete]/Tabla18[Total]</f>
        <v>0.97295774647887323</v>
      </c>
      <c r="E153" s="57">
        <v>405</v>
      </c>
      <c r="F153" s="35">
        <f>Tabla18[Transactions 
Failed]/Tabla18[Total]</f>
        <v>2.5352112676056339E-2</v>
      </c>
      <c r="G153" s="57">
        <v>0</v>
      </c>
      <c r="H153" s="35">
        <f>Tabla18[Transactions 
In_Prog]/Tabla18[Total]</f>
        <v>0</v>
      </c>
      <c r="I153" s="57">
        <v>27</v>
      </c>
      <c r="J153" s="35">
        <f>Tabla18[Transactions 
Timeout]/Tabla18[Total]</f>
        <v>1.6901408450704226E-3</v>
      </c>
      <c r="K153" s="57">
        <v>0</v>
      </c>
      <c r="L153" s="35">
        <f>Tabla18[Transactions
Trans Fail]/Tabla18[Total]</f>
        <v>0</v>
      </c>
      <c r="O153" s="79"/>
      <c r="P153" s="57"/>
      <c r="Q153" s="57"/>
      <c r="R153" s="35"/>
      <c r="S153" s="57"/>
      <c r="T153" s="35"/>
      <c r="U153" s="57"/>
      <c r="V153" s="35"/>
      <c r="W153" s="57"/>
      <c r="X153" s="35"/>
      <c r="Y153" s="57"/>
      <c r="Z153" s="35"/>
    </row>
    <row r="154" spans="1:26" x14ac:dyDescent="0.3">
      <c r="A154" s="79">
        <v>43238</v>
      </c>
      <c r="B154" s="57">
        <v>6116</v>
      </c>
      <c r="C154" s="57">
        <v>5742</v>
      </c>
      <c r="D154" s="35">
        <f>Tabla18[Transactions 
Complete]/Tabla18[Total]</f>
        <v>0.9388489208633094</v>
      </c>
      <c r="E154" s="57">
        <v>333</v>
      </c>
      <c r="F154" s="35">
        <f>Tabla18[Transactions 
Failed]/Tabla18[Total]</f>
        <v>5.4447351209941139E-2</v>
      </c>
      <c r="G154" s="57">
        <v>0</v>
      </c>
      <c r="H154" s="35">
        <f>Tabla18[Transactions 
In_Prog]/Tabla18[Total]</f>
        <v>0</v>
      </c>
      <c r="I154" s="57">
        <v>41</v>
      </c>
      <c r="J154" s="35">
        <f>Tabla18[Transactions 
Timeout]/Tabla18[Total]</f>
        <v>6.7037279267495092E-3</v>
      </c>
      <c r="K154" s="57">
        <v>0</v>
      </c>
      <c r="L154" s="35">
        <f>Tabla18[Transactions
Trans Fail]/Tabla18[Total]</f>
        <v>0</v>
      </c>
      <c r="O154" s="79"/>
      <c r="P154" s="57"/>
      <c r="Q154" s="57"/>
      <c r="R154" s="35"/>
      <c r="S154" s="57"/>
      <c r="T154" s="35"/>
      <c r="U154" s="57"/>
      <c r="V154" s="35"/>
      <c r="W154" s="57"/>
      <c r="X154" s="35"/>
      <c r="Y154" s="57"/>
      <c r="Z154" s="35"/>
    </row>
    <row r="155" spans="1:26" x14ac:dyDescent="0.3">
      <c r="A155" s="79">
        <v>43239</v>
      </c>
      <c r="B155" s="57">
        <v>2839</v>
      </c>
      <c r="C155" s="57">
        <v>2702</v>
      </c>
      <c r="D155" s="35">
        <f>Tabla18[Transactions 
Complete]/Tabla18[Total]</f>
        <v>0.9517435716801691</v>
      </c>
      <c r="E155" s="57">
        <v>105</v>
      </c>
      <c r="F155" s="35">
        <f>Tabla18[Transactions 
Failed]/Tabla18[Total]</f>
        <v>3.6984853821768228E-2</v>
      </c>
      <c r="G155" s="57">
        <v>0</v>
      </c>
      <c r="H155" s="35">
        <f>Tabla18[Transactions 
In_Prog]/Tabla18[Total]</f>
        <v>0</v>
      </c>
      <c r="I155" s="57">
        <v>32</v>
      </c>
      <c r="J155" s="35">
        <f>Tabla18[Transactions 
Timeout]/Tabla18[Total]</f>
        <v>1.1271574498062698E-2</v>
      </c>
      <c r="K155" s="57">
        <v>0</v>
      </c>
      <c r="L155" s="35">
        <f>Tabla18[Transactions
Trans Fail]/Tabla18[Total]</f>
        <v>0</v>
      </c>
      <c r="O155" s="79"/>
      <c r="P155" s="57"/>
      <c r="Q155" s="57"/>
      <c r="R155" s="35"/>
      <c r="S155" s="57"/>
      <c r="T155" s="35"/>
      <c r="U155" s="57"/>
      <c r="V155" s="35"/>
      <c r="W155" s="57"/>
      <c r="X155" s="35"/>
      <c r="Y155" s="57"/>
      <c r="Z155" s="35"/>
    </row>
    <row r="156" spans="1:26" x14ac:dyDescent="0.3">
      <c r="A156" s="79">
        <v>43240</v>
      </c>
      <c r="B156" s="57">
        <v>1024</v>
      </c>
      <c r="C156" s="57">
        <v>949</v>
      </c>
      <c r="D156" s="35">
        <f>Tabla18[Transactions 
Complete]/Tabla18[Total]</f>
        <v>0.9267578125</v>
      </c>
      <c r="E156" s="57">
        <v>33</v>
      </c>
      <c r="F156" s="35">
        <f>Tabla18[Transactions 
Failed]/Tabla18[Total]</f>
        <v>3.22265625E-2</v>
      </c>
      <c r="G156" s="57">
        <v>0</v>
      </c>
      <c r="H156" s="35">
        <f>Tabla18[Transactions 
In_Prog]/Tabla18[Total]</f>
        <v>0</v>
      </c>
      <c r="I156" s="57">
        <v>42</v>
      </c>
      <c r="J156" s="35">
        <f>Tabla18[Transactions 
Timeout]/Tabla18[Total]</f>
        <v>4.1015625E-2</v>
      </c>
      <c r="K156" s="57">
        <v>0</v>
      </c>
      <c r="L156" s="35">
        <f>Tabla18[Transactions
Trans Fail]/Tabla18[Total]</f>
        <v>0</v>
      </c>
      <c r="O156" s="79"/>
      <c r="P156" s="57"/>
      <c r="Q156" s="57"/>
      <c r="R156" s="35"/>
      <c r="S156" s="57"/>
      <c r="T156" s="35"/>
      <c r="U156" s="57"/>
      <c r="V156" s="35"/>
      <c r="W156" s="57"/>
      <c r="X156" s="35"/>
      <c r="Y156" s="57"/>
      <c r="Z156" s="35"/>
    </row>
    <row r="157" spans="1:26" x14ac:dyDescent="0.3">
      <c r="A157" s="79">
        <v>43241</v>
      </c>
      <c r="B157" s="57">
        <v>7786</v>
      </c>
      <c r="C157" s="57">
        <v>6388</v>
      </c>
      <c r="D157" s="35">
        <f>Tabla18[Transactions 
Complete]/Tabla18[Total]</f>
        <v>0.8204469560750064</v>
      </c>
      <c r="E157" s="57">
        <v>308</v>
      </c>
      <c r="F157" s="35">
        <f>Tabla18[Transactions 
Failed]/Tabla18[Total]</f>
        <v>3.9558181351143078E-2</v>
      </c>
      <c r="G157" s="57">
        <v>0</v>
      </c>
      <c r="H157" s="35">
        <f>Tabla18[Transactions 
In_Prog]/Tabla18[Total]</f>
        <v>0</v>
      </c>
      <c r="I157" s="57">
        <v>1090</v>
      </c>
      <c r="J157" s="35">
        <f>Tabla18[Transactions 
Timeout]/Tabla18[Total]</f>
        <v>0.13999486257385049</v>
      </c>
      <c r="K157" s="57">
        <v>0</v>
      </c>
      <c r="L157" s="35">
        <f>Tabla18[Transactions
Trans Fail]/Tabla18[Total]</f>
        <v>0</v>
      </c>
      <c r="O157" s="79"/>
      <c r="P157" s="57"/>
      <c r="Q157" s="57"/>
      <c r="R157" s="35"/>
      <c r="S157" s="57"/>
      <c r="T157" s="35"/>
      <c r="U157" s="57"/>
      <c r="V157" s="35"/>
      <c r="W157" s="57"/>
      <c r="X157" s="35"/>
      <c r="Y157" s="57"/>
      <c r="Z157" s="35"/>
    </row>
    <row r="158" spans="1:26" x14ac:dyDescent="0.3">
      <c r="A158" s="79">
        <v>43242</v>
      </c>
      <c r="B158" s="57">
        <v>7822</v>
      </c>
      <c r="C158" s="57">
        <v>6590</v>
      </c>
      <c r="D158" s="35">
        <f>Tabla18[Transactions 
Complete]/Tabla18[Total]</f>
        <v>0.84249552544106365</v>
      </c>
      <c r="E158" s="57">
        <v>320</v>
      </c>
      <c r="F158" s="35">
        <f>Tabla18[Transactions 
Failed]/Tabla18[Total]</f>
        <v>4.0910253132191259E-2</v>
      </c>
      <c r="G158" s="57">
        <v>0</v>
      </c>
      <c r="H158" s="35">
        <f>Tabla18[Transactions 
In_Prog]/Tabla18[Total]</f>
        <v>0</v>
      </c>
      <c r="I158" s="57">
        <v>912</v>
      </c>
      <c r="J158" s="35">
        <f>Tabla18[Transactions 
Timeout]/Tabla18[Total]</f>
        <v>0.11659422142674508</v>
      </c>
      <c r="K158" s="57">
        <v>0</v>
      </c>
      <c r="L158" s="35">
        <f>Tabla18[Transactions
Trans Fail]/Tabla18[Total]</f>
        <v>0</v>
      </c>
      <c r="O158" s="79"/>
      <c r="P158" s="57"/>
      <c r="Q158" s="57"/>
      <c r="R158" s="35"/>
      <c r="S158" s="57"/>
      <c r="T158" s="35"/>
      <c r="U158" s="57"/>
      <c r="V158" s="35"/>
      <c r="W158" s="57"/>
      <c r="X158" s="35"/>
      <c r="Y158" s="57"/>
      <c r="Z158" s="35"/>
    </row>
    <row r="159" spans="1:26" x14ac:dyDescent="0.3">
      <c r="A159" s="79">
        <v>43243</v>
      </c>
      <c r="B159" s="57">
        <v>3721</v>
      </c>
      <c r="C159" s="57">
        <v>3599</v>
      </c>
      <c r="D159" s="35">
        <f>Tabla18[Transactions 
Complete]/Tabla18[Total]</f>
        <v>0.96721311475409832</v>
      </c>
      <c r="E159" s="57">
        <v>91</v>
      </c>
      <c r="F159" s="35">
        <f>Tabla18[Transactions 
Failed]/Tabla18[Total]</f>
        <v>2.445579145391024E-2</v>
      </c>
      <c r="G159" s="57">
        <v>0</v>
      </c>
      <c r="H159" s="35">
        <f>Tabla18[Transactions 
In_Prog]/Tabla18[Total]</f>
        <v>0</v>
      </c>
      <c r="I159" s="57">
        <v>31</v>
      </c>
      <c r="J159" s="35">
        <f>Tabla18[Transactions 
Timeout]/Tabla18[Total]</f>
        <v>8.3310937919914008E-3</v>
      </c>
      <c r="K159" s="57">
        <v>0</v>
      </c>
      <c r="L159" s="35">
        <f>Tabla18[Transactions
Trans Fail]/Tabla18[Total]</f>
        <v>0</v>
      </c>
      <c r="O159" s="79"/>
      <c r="P159" s="57"/>
      <c r="Q159" s="57"/>
      <c r="R159" s="35"/>
      <c r="S159" s="57"/>
      <c r="T159" s="35"/>
      <c r="U159" s="57"/>
      <c r="V159" s="35"/>
      <c r="W159" s="57"/>
      <c r="X159" s="35"/>
      <c r="Y159" s="57"/>
      <c r="Z159" s="35"/>
    </row>
    <row r="160" spans="1:26" x14ac:dyDescent="0.3">
      <c r="A160" s="79">
        <v>43244</v>
      </c>
      <c r="B160" s="57">
        <v>16676</v>
      </c>
      <c r="C160" s="57">
        <v>16216</v>
      </c>
      <c r="D160" s="35">
        <f>Tabla18[Transactions 
Complete]/Tabla18[Total]</f>
        <v>0.97241544734948426</v>
      </c>
      <c r="E160" s="57">
        <v>459</v>
      </c>
      <c r="F160" s="35">
        <f>Tabla18[Transactions 
Failed]/Tabla18[Total]</f>
        <v>2.7524586231710241E-2</v>
      </c>
      <c r="G160" s="57">
        <v>0</v>
      </c>
      <c r="H160" s="35">
        <f>Tabla18[Transactions 
In_Prog]/Tabla18[Total]</f>
        <v>0</v>
      </c>
      <c r="I160" s="57">
        <v>1</v>
      </c>
      <c r="J160" s="35">
        <f>Tabla18[Transactions 
Timeout]/Tabla18[Total]</f>
        <v>5.9966418805468937E-5</v>
      </c>
      <c r="K160" s="57">
        <v>0</v>
      </c>
      <c r="L160" s="35">
        <f>Tabla18[Transactions
Trans Fail]/Tabla18[Total]</f>
        <v>0</v>
      </c>
      <c r="O160" s="79"/>
      <c r="P160" s="57"/>
      <c r="Q160" s="57"/>
      <c r="R160" s="35"/>
      <c r="S160" s="57"/>
      <c r="T160" s="35"/>
      <c r="U160" s="57"/>
      <c r="V160" s="35"/>
      <c r="W160" s="57"/>
      <c r="X160" s="35"/>
      <c r="Y160" s="57"/>
      <c r="Z160" s="35"/>
    </row>
    <row r="161" spans="1:26" x14ac:dyDescent="0.3">
      <c r="A161" s="79">
        <v>43245</v>
      </c>
      <c r="B161" s="57">
        <v>11318</v>
      </c>
      <c r="C161" s="57">
        <v>9638</v>
      </c>
      <c r="D161" s="35">
        <f>Tabla18[Transactions 
Complete]/Tabla18[Total]</f>
        <v>0.85156388054426579</v>
      </c>
      <c r="E161" s="57">
        <v>1398</v>
      </c>
      <c r="F161" s="35">
        <f>Tabla18[Transactions 
Failed]/Tabla18[Total]</f>
        <v>0.12352005654709312</v>
      </c>
      <c r="G161" s="57">
        <v>0</v>
      </c>
      <c r="H161" s="35">
        <f>Tabla18[Transactions 
In_Prog]/Tabla18[Total]</f>
        <v>0</v>
      </c>
      <c r="I161" s="57">
        <v>282</v>
      </c>
      <c r="J161" s="35">
        <f>Tabla18[Transactions 
Timeout]/Tabla18[Total]</f>
        <v>2.4916062908641103E-2</v>
      </c>
      <c r="K161" s="57">
        <v>0</v>
      </c>
      <c r="L161" s="35">
        <f>Tabla18[Transactions
Trans Fail]/Tabla18[Total]</f>
        <v>0</v>
      </c>
      <c r="O161" s="79"/>
      <c r="P161" s="57"/>
      <c r="Q161" s="57"/>
      <c r="R161" s="35"/>
      <c r="S161" s="57"/>
      <c r="T161" s="35"/>
      <c r="U161" s="57"/>
      <c r="V161" s="35"/>
      <c r="W161" s="57"/>
      <c r="X161" s="35"/>
      <c r="Y161" s="57"/>
      <c r="Z161" s="35"/>
    </row>
    <row r="162" spans="1:26" x14ac:dyDescent="0.3">
      <c r="A162" s="79">
        <v>43246</v>
      </c>
      <c r="B162" s="57">
        <v>6553</v>
      </c>
      <c r="C162" s="57">
        <v>4737</v>
      </c>
      <c r="D162" s="35">
        <f>Tabla18[Transactions 
Complete]/Tabla18[Total]</f>
        <v>0.72287501907523277</v>
      </c>
      <c r="E162" s="57">
        <v>740</v>
      </c>
      <c r="F162" s="35">
        <f>Tabla18[Transactions 
Failed]/Tabla18[Total]</f>
        <v>0.11292537768960781</v>
      </c>
      <c r="G162" s="57">
        <v>0</v>
      </c>
      <c r="H162" s="35">
        <f>Tabla18[Transactions 
In_Prog]/Tabla18[Total]</f>
        <v>0</v>
      </c>
      <c r="I162" s="57">
        <v>1076</v>
      </c>
      <c r="J162" s="35">
        <f>Tabla18[Transactions 
Timeout]/Tabla18[Total]</f>
        <v>0.16419960323515947</v>
      </c>
      <c r="K162" s="57">
        <v>0</v>
      </c>
      <c r="L162" s="35">
        <f>Tabla18[Transactions
Trans Fail]/Tabla18[Total]</f>
        <v>0</v>
      </c>
      <c r="O162" s="79"/>
      <c r="P162" s="57"/>
      <c r="Q162" s="57"/>
      <c r="R162" s="35"/>
      <c r="S162" s="57"/>
      <c r="T162" s="35"/>
      <c r="U162" s="57"/>
      <c r="V162" s="35"/>
      <c r="W162" s="57"/>
      <c r="X162" s="35"/>
      <c r="Y162" s="57"/>
      <c r="Z162" s="35"/>
    </row>
    <row r="163" spans="1:26" x14ac:dyDescent="0.3">
      <c r="A163" s="79">
        <v>43247</v>
      </c>
      <c r="B163" s="57">
        <v>3408</v>
      </c>
      <c r="C163" s="57">
        <v>1943</v>
      </c>
      <c r="D163" s="35">
        <f>Tabla18[Transactions 
Complete]/Tabla18[Total]</f>
        <v>0.57012910798122063</v>
      </c>
      <c r="E163" s="57">
        <v>116</v>
      </c>
      <c r="F163" s="35">
        <f>Tabla18[Transactions 
Failed]/Tabla18[Total]</f>
        <v>3.4037558685446008E-2</v>
      </c>
      <c r="G163" s="57">
        <v>0</v>
      </c>
      <c r="H163" s="35">
        <f>Tabla18[Transactions 
In_Prog]/Tabla18[Total]</f>
        <v>0</v>
      </c>
      <c r="I163" s="57">
        <v>1349</v>
      </c>
      <c r="J163" s="35">
        <f>Tabla18[Transactions 
Timeout]/Tabla18[Total]</f>
        <v>0.39583333333333331</v>
      </c>
      <c r="K163" s="57">
        <v>0</v>
      </c>
      <c r="L163" s="35">
        <f>Tabla18[Transactions
Trans Fail]/Tabla18[Total]</f>
        <v>0</v>
      </c>
      <c r="O163" s="79"/>
      <c r="P163" s="57"/>
      <c r="Q163" s="57"/>
      <c r="R163" s="35"/>
      <c r="S163" s="57"/>
      <c r="T163" s="35"/>
      <c r="U163" s="57"/>
      <c r="V163" s="35"/>
      <c r="W163" s="57"/>
      <c r="X163" s="35"/>
      <c r="Y163" s="57"/>
      <c r="Z163" s="35"/>
    </row>
    <row r="164" spans="1:26" x14ac:dyDescent="0.3">
      <c r="A164" s="79">
        <v>43248</v>
      </c>
      <c r="B164" s="57">
        <v>21706</v>
      </c>
      <c r="C164" s="57">
        <v>17287</v>
      </c>
      <c r="D164" s="35">
        <f>Tabla18[Transactions 
Complete]/Tabla18[Total]</f>
        <v>0.79641573758407813</v>
      </c>
      <c r="E164" s="57">
        <v>3075</v>
      </c>
      <c r="F164" s="35">
        <f>Tabla18[Transactions 
Failed]/Tabla18[Total]</f>
        <v>0.14166589882981664</v>
      </c>
      <c r="G164" s="57">
        <v>0</v>
      </c>
      <c r="H164" s="35">
        <f>Tabla18[Transactions 
In_Prog]/Tabla18[Total]</f>
        <v>0</v>
      </c>
      <c r="I164" s="57">
        <v>1344</v>
      </c>
      <c r="J164" s="35">
        <f>Tabla18[Transactions 
Timeout]/Tabla18[Total]</f>
        <v>6.1918363586105224E-2</v>
      </c>
      <c r="K164" s="57">
        <v>0</v>
      </c>
      <c r="L164" s="35">
        <f>Tabla18[Transactions
Trans Fail]/Tabla18[Total]</f>
        <v>0</v>
      </c>
      <c r="O164" s="79"/>
      <c r="P164" s="57"/>
      <c r="Q164" s="57"/>
      <c r="R164" s="35"/>
      <c r="S164" s="57"/>
      <c r="T164" s="35"/>
      <c r="U164" s="57"/>
      <c r="V164" s="35"/>
      <c r="W164" s="57"/>
      <c r="X164" s="35"/>
      <c r="Y164" s="57"/>
      <c r="Z164" s="35"/>
    </row>
    <row r="165" spans="1:26" x14ac:dyDescent="0.3">
      <c r="A165" s="79">
        <v>43249</v>
      </c>
      <c r="B165" s="57">
        <v>20014</v>
      </c>
      <c r="C165" s="57">
        <v>15529</v>
      </c>
      <c r="D165" s="35">
        <f>Tabla18[Transactions 
Complete]/Tabla18[Total]</f>
        <v>0.77590686519436391</v>
      </c>
      <c r="E165" s="57">
        <v>2804</v>
      </c>
      <c r="F165" s="35">
        <f>Tabla18[Transactions 
Failed]/Tabla18[Total]</f>
        <v>0.14010192864994503</v>
      </c>
      <c r="G165" s="57">
        <v>0</v>
      </c>
      <c r="H165" s="35">
        <f>Tabla18[Transactions 
In_Prog]/Tabla18[Total]</f>
        <v>0</v>
      </c>
      <c r="I165" s="57">
        <v>1681</v>
      </c>
      <c r="J165" s="35">
        <f>Tabla18[Transactions 
Timeout]/Tabla18[Total]</f>
        <v>8.3991206155691014E-2</v>
      </c>
      <c r="K165" s="57">
        <v>0</v>
      </c>
      <c r="L165" s="35">
        <f>Tabla18[Transactions
Trans Fail]/Tabla18[Total]</f>
        <v>0</v>
      </c>
      <c r="O165" s="79"/>
      <c r="P165" s="57"/>
      <c r="Q165" s="57"/>
      <c r="R165" s="35"/>
      <c r="S165" s="57"/>
      <c r="T165" s="35"/>
      <c r="U165" s="57"/>
      <c r="V165" s="35"/>
      <c r="W165" s="57"/>
      <c r="X165" s="35"/>
      <c r="Y165" s="57"/>
      <c r="Z165" s="35"/>
    </row>
    <row r="166" spans="1:26" x14ac:dyDescent="0.3">
      <c r="A166" s="79">
        <v>43250</v>
      </c>
      <c r="B166" s="57">
        <v>21176</v>
      </c>
      <c r="C166" s="57">
        <v>14793</v>
      </c>
      <c r="D166" s="35">
        <f>Tabla18[Transactions 
Complete]/Tabla18[Total]</f>
        <v>0.69857385719682663</v>
      </c>
      <c r="E166" s="57">
        <v>3495</v>
      </c>
      <c r="F166" s="35">
        <f>Tabla18[Transactions 
Failed]/Tabla18[Total]</f>
        <v>0.16504533434076313</v>
      </c>
      <c r="G166" s="57">
        <v>0</v>
      </c>
      <c r="H166" s="35">
        <f>Tabla18[Transactions 
In_Prog]/Tabla18[Total]</f>
        <v>0</v>
      </c>
      <c r="I166" s="57">
        <v>2888</v>
      </c>
      <c r="J166" s="35">
        <f>Tabla18[Transactions 
Timeout]/Tabla18[Total]</f>
        <v>0.13638080846241027</v>
      </c>
      <c r="K166" s="57">
        <v>0</v>
      </c>
      <c r="L166" s="35">
        <f>Tabla18[Transactions
Trans Fail]/Tabla18[Total]</f>
        <v>0</v>
      </c>
      <c r="O166" s="79"/>
      <c r="P166" s="57"/>
      <c r="Q166" s="57"/>
      <c r="R166" s="35"/>
      <c r="S166" s="57"/>
      <c r="T166" s="35"/>
      <c r="U166" s="57"/>
      <c r="V166" s="35"/>
      <c r="W166" s="57"/>
      <c r="X166" s="35"/>
      <c r="Y166" s="57"/>
      <c r="Z166" s="35"/>
    </row>
    <row r="167" spans="1:26" x14ac:dyDescent="0.3">
      <c r="A167" s="79">
        <v>43251</v>
      </c>
      <c r="B167" s="57">
        <v>14949</v>
      </c>
      <c r="C167" s="57">
        <v>10340</v>
      </c>
      <c r="D167" s="35">
        <f>Tabla18[Transactions 
Complete]/Tabla18[Total]</f>
        <v>0.69168506254598972</v>
      </c>
      <c r="E167" s="57">
        <v>3263</v>
      </c>
      <c r="F167" s="35">
        <f>Tabla18[Transactions 
Failed]/Tabla18[Total]</f>
        <v>0.21827546993109906</v>
      </c>
      <c r="G167" s="57">
        <v>0</v>
      </c>
      <c r="H167" s="35">
        <f>Tabla18[Transactions 
In_Prog]/Tabla18[Total]</f>
        <v>0</v>
      </c>
      <c r="I167" s="57">
        <v>1346</v>
      </c>
      <c r="J167" s="35">
        <f>Tabla18[Transactions 
Timeout]/Tabla18[Total]</f>
        <v>9.0039467522911226E-2</v>
      </c>
      <c r="K167" s="57">
        <v>0</v>
      </c>
      <c r="L167" s="35">
        <f>Tabla18[Transactions
Trans Fail]/Tabla18[Total]</f>
        <v>0</v>
      </c>
      <c r="O167" s="79"/>
      <c r="P167" s="57"/>
      <c r="Q167" s="57"/>
      <c r="R167" s="35"/>
      <c r="S167" s="57"/>
      <c r="T167" s="35"/>
      <c r="U167" s="57"/>
      <c r="V167" s="35"/>
      <c r="W167" s="57"/>
      <c r="X167" s="35"/>
      <c r="Y167" s="57"/>
      <c r="Z167" s="35"/>
    </row>
    <row r="168" spans="1:26" x14ac:dyDescent="0.3">
      <c r="A168" s="79">
        <v>43252</v>
      </c>
      <c r="B168" s="57">
        <v>13597</v>
      </c>
      <c r="C168" s="57">
        <v>11171</v>
      </c>
      <c r="D168" s="35">
        <f>Tabla18[Transactions 
Complete]/Tabla18[Total]</f>
        <v>0.82157828932852839</v>
      </c>
      <c r="E168" s="57">
        <v>1926</v>
      </c>
      <c r="F168" s="35">
        <f>Tabla18[Transactions 
Failed]/Tabla18[Total]</f>
        <v>0.14164889313819226</v>
      </c>
      <c r="G168" s="57">
        <v>0</v>
      </c>
      <c r="H168" s="35">
        <f>Tabla18[Transactions 
In_Prog]/Tabla18[Total]</f>
        <v>0</v>
      </c>
      <c r="I168" s="57">
        <v>500</v>
      </c>
      <c r="J168" s="35">
        <f>Tabla18[Transactions 
Timeout]/Tabla18[Total]</f>
        <v>3.6772817533279399E-2</v>
      </c>
      <c r="K168" s="57">
        <v>0</v>
      </c>
      <c r="L168" s="35">
        <f>Tabla18[Transactions
Trans Fail]/Tabla18[Total]</f>
        <v>0</v>
      </c>
      <c r="O168" s="79"/>
      <c r="P168" s="57"/>
      <c r="Q168" s="57"/>
      <c r="R168" s="35"/>
      <c r="S168" s="57"/>
      <c r="T168" s="35"/>
      <c r="U168" s="57"/>
      <c r="V168" s="35"/>
      <c r="W168" s="57"/>
      <c r="X168" s="35"/>
      <c r="Y168" s="57"/>
      <c r="Z168" s="35"/>
    </row>
    <row r="169" spans="1:26" x14ac:dyDescent="0.3">
      <c r="A169" s="79">
        <v>43253</v>
      </c>
      <c r="B169" s="57">
        <v>5113</v>
      </c>
      <c r="C169" s="57">
        <v>3984</v>
      </c>
      <c r="D169" s="35">
        <f>Tabla18[Transactions 
Complete]/Tabla18[Total]</f>
        <v>0.77919029923723837</v>
      </c>
      <c r="E169" s="57">
        <v>716</v>
      </c>
      <c r="F169" s="35">
        <f>Tabla18[Transactions 
Failed]/Tabla18[Total]</f>
        <v>0.14003520438098963</v>
      </c>
      <c r="G169" s="57">
        <v>0</v>
      </c>
      <c r="H169" s="35">
        <f>Tabla18[Transactions 
In_Prog]/Tabla18[Total]</f>
        <v>0</v>
      </c>
      <c r="I169" s="57">
        <v>413</v>
      </c>
      <c r="J169" s="35">
        <f>Tabla18[Transactions 
Timeout]/Tabla18[Total]</f>
        <v>8.0774496381771949E-2</v>
      </c>
      <c r="K169" s="57">
        <v>0</v>
      </c>
      <c r="L169" s="35">
        <f>Tabla18[Transactions
Trans Fail]/Tabla18[Total]</f>
        <v>0</v>
      </c>
      <c r="O169" s="79"/>
      <c r="P169" s="57"/>
      <c r="Q169" s="57"/>
      <c r="R169" s="35"/>
      <c r="S169" s="57"/>
      <c r="T169" s="35"/>
      <c r="U169" s="57"/>
      <c r="V169" s="35"/>
      <c r="W169" s="57"/>
      <c r="X169" s="35"/>
      <c r="Y169" s="57"/>
      <c r="Z169" s="35"/>
    </row>
    <row r="170" spans="1:26" x14ac:dyDescent="0.3">
      <c r="A170" s="79">
        <v>43254</v>
      </c>
      <c r="B170" s="57">
        <v>1291</v>
      </c>
      <c r="C170" s="57">
        <v>828</v>
      </c>
      <c r="D170" s="35">
        <f>Tabla18[Transactions 
Complete]/Tabla18[Total]</f>
        <v>0.64136328427575517</v>
      </c>
      <c r="E170" s="57">
        <v>81</v>
      </c>
      <c r="F170" s="35">
        <f>Tabla18[Transactions 
Failed]/Tabla18[Total]</f>
        <v>6.2742060418280399E-2</v>
      </c>
      <c r="G170" s="57">
        <v>0</v>
      </c>
      <c r="H170" s="35">
        <f>Tabla18[Transactions 
In_Prog]/Tabla18[Total]</f>
        <v>0</v>
      </c>
      <c r="I170" s="57">
        <v>382</v>
      </c>
      <c r="J170" s="35">
        <f>Tabla18[Transactions 
Timeout]/Tabla18[Total]</f>
        <v>0.29589465530596437</v>
      </c>
      <c r="K170" s="57">
        <v>0</v>
      </c>
      <c r="L170" s="35">
        <f>Tabla18[Transactions
Trans Fail]/Tabla18[Total]</f>
        <v>0</v>
      </c>
      <c r="O170" s="79"/>
      <c r="P170" s="57"/>
      <c r="Q170" s="57"/>
      <c r="R170" s="35"/>
      <c r="S170" s="57"/>
      <c r="T170" s="35"/>
      <c r="U170" s="57"/>
      <c r="V170" s="35"/>
      <c r="W170" s="57"/>
      <c r="X170" s="35"/>
      <c r="Y170" s="57"/>
      <c r="Z170" s="35"/>
    </row>
    <row r="171" spans="1:26" x14ac:dyDescent="0.3">
      <c r="A171" s="79">
        <v>43255</v>
      </c>
      <c r="B171" s="57">
        <v>18034</v>
      </c>
      <c r="C171" s="57">
        <v>14385</v>
      </c>
      <c r="D171" s="35">
        <f>Tabla18[Transactions 
Complete]/Tabla18[Total]</f>
        <v>0.79765997560164137</v>
      </c>
      <c r="E171" s="57">
        <v>2063</v>
      </c>
      <c r="F171" s="35">
        <f>Tabla18[Transactions 
Failed]/Tabla18[Total]</f>
        <v>0.11439503160696463</v>
      </c>
      <c r="G171" s="57">
        <v>0</v>
      </c>
      <c r="H171" s="35">
        <f>Tabla18[Transactions 
In_Prog]/Tabla18[Total]</f>
        <v>0</v>
      </c>
      <c r="I171" s="57">
        <v>1586</v>
      </c>
      <c r="J171" s="35">
        <f>Tabla18[Transactions 
Timeout]/Tabla18[Total]</f>
        <v>8.7944992791394033E-2</v>
      </c>
      <c r="K171" s="57">
        <v>0</v>
      </c>
      <c r="L171" s="35">
        <f>Tabla18[Transactions
Trans Fail]/Tabla18[Total]</f>
        <v>0</v>
      </c>
      <c r="O171" s="79"/>
      <c r="P171" s="57"/>
      <c r="Q171" s="57"/>
      <c r="R171" s="35"/>
      <c r="S171" s="57"/>
      <c r="T171" s="35"/>
      <c r="U171" s="57"/>
      <c r="V171" s="35"/>
      <c r="W171" s="57"/>
      <c r="X171" s="35"/>
      <c r="Y171" s="57"/>
      <c r="Z171" s="35"/>
    </row>
    <row r="172" spans="1:26" x14ac:dyDescent="0.3">
      <c r="A172" s="79">
        <v>43256</v>
      </c>
      <c r="B172" s="57">
        <v>20984</v>
      </c>
      <c r="C172" s="57">
        <v>16071</v>
      </c>
      <c r="D172" s="35">
        <f>Tabla18[Transactions 
Complete]/Tabla18[Total]</f>
        <v>0.7658692337018681</v>
      </c>
      <c r="E172" s="57">
        <v>2473</v>
      </c>
      <c r="F172" s="35">
        <f>Tabla18[Transactions 
Failed]/Tabla18[Total]</f>
        <v>0.11785169653069005</v>
      </c>
      <c r="G172" s="57">
        <v>0</v>
      </c>
      <c r="H172" s="35">
        <f>Tabla18[Transactions 
In_Prog]/Tabla18[Total]</f>
        <v>0</v>
      </c>
      <c r="I172" s="57">
        <v>2440</v>
      </c>
      <c r="J172" s="35">
        <f>Tabla18[Transactions 
Timeout]/Tabla18[Total]</f>
        <v>0.11627906976744186</v>
      </c>
      <c r="K172" s="57">
        <v>0</v>
      </c>
      <c r="L172" s="35">
        <f>Tabla18[Transactions
Trans Fail]/Tabla18[Total]</f>
        <v>0</v>
      </c>
      <c r="O172" s="79"/>
      <c r="P172" s="57"/>
      <c r="Q172" s="57"/>
      <c r="R172" s="35"/>
      <c r="S172" s="57"/>
      <c r="T172" s="35"/>
      <c r="U172" s="57"/>
      <c r="V172" s="35"/>
      <c r="W172" s="57"/>
      <c r="X172" s="35"/>
      <c r="Y172" s="57"/>
      <c r="Z172" s="35"/>
    </row>
    <row r="173" spans="1:26" x14ac:dyDescent="0.3">
      <c r="A173" s="79">
        <v>43257</v>
      </c>
      <c r="B173" s="57">
        <v>14525</v>
      </c>
      <c r="C173" s="57">
        <v>11100</v>
      </c>
      <c r="D173" s="35">
        <f>Tabla18[Transactions 
Complete]/Tabla18[Total]</f>
        <v>0.76419965576592086</v>
      </c>
      <c r="E173" s="57">
        <v>1581</v>
      </c>
      <c r="F173" s="35">
        <f>Tabla18[Transactions 
Failed]/Tabla18[Total]</f>
        <v>0.10884681583476764</v>
      </c>
      <c r="G173" s="57">
        <v>0</v>
      </c>
      <c r="H173" s="35">
        <f>Tabla18[Transactions 
In_Prog]/Tabla18[Total]</f>
        <v>0</v>
      </c>
      <c r="I173" s="57">
        <v>1844</v>
      </c>
      <c r="J173" s="35">
        <f>Tabla18[Transactions 
Timeout]/Tabla18[Total]</f>
        <v>0.12695352839931154</v>
      </c>
      <c r="K173" s="57">
        <v>0</v>
      </c>
      <c r="L173" s="35">
        <f>Tabla18[Transactions
Trans Fail]/Tabla18[Total]</f>
        <v>0</v>
      </c>
      <c r="O173" s="79"/>
      <c r="P173" s="57"/>
      <c r="Q173" s="57"/>
      <c r="R173" s="35"/>
      <c r="S173" s="57"/>
      <c r="T173" s="35"/>
      <c r="U173" s="57"/>
      <c r="V173" s="35"/>
      <c r="W173" s="57"/>
      <c r="X173" s="35"/>
      <c r="Y173" s="57"/>
      <c r="Z173" s="35"/>
    </row>
    <row r="174" spans="1:26" x14ac:dyDescent="0.3">
      <c r="A174" s="79">
        <v>43258</v>
      </c>
      <c r="B174" s="57">
        <v>17593</v>
      </c>
      <c r="C174" s="57">
        <v>13465</v>
      </c>
      <c r="D174" s="35">
        <f>Tabla18[Transactions 
Complete]/Tabla18[Total]</f>
        <v>0.7653612232137782</v>
      </c>
      <c r="E174" s="57">
        <v>1748</v>
      </c>
      <c r="F174" s="35">
        <f>Tabla18[Transactions 
Failed]/Tabla18[Total]</f>
        <v>9.9357699084863305E-2</v>
      </c>
      <c r="G174" s="57">
        <v>0</v>
      </c>
      <c r="H174" s="35">
        <f>Tabla18[Transactions 
In_Prog]/Tabla18[Total]</f>
        <v>0</v>
      </c>
      <c r="I174" s="57">
        <v>2380</v>
      </c>
      <c r="J174" s="35">
        <f>Tabla18[Transactions 
Timeout]/Tabla18[Total]</f>
        <v>0.1352810777013585</v>
      </c>
      <c r="K174" s="57">
        <v>0</v>
      </c>
      <c r="L174" s="35">
        <f>Tabla18[Transactions
Trans Fail]/Tabla18[Total]</f>
        <v>0</v>
      </c>
      <c r="O174" s="79"/>
      <c r="P174" s="57"/>
      <c r="Q174" s="57"/>
      <c r="R174" s="35"/>
      <c r="S174" s="57"/>
      <c r="T174" s="35"/>
      <c r="U174" s="57"/>
      <c r="V174" s="35"/>
      <c r="W174" s="57"/>
      <c r="X174" s="35"/>
      <c r="Y174" s="57"/>
      <c r="Z174" s="35"/>
    </row>
    <row r="175" spans="1:26" x14ac:dyDescent="0.3">
      <c r="A175" s="79">
        <v>43259</v>
      </c>
      <c r="B175" s="57">
        <v>15160</v>
      </c>
      <c r="C175" s="57">
        <v>11204</v>
      </c>
      <c r="D175" s="35">
        <f>Tabla18[Transactions 
Complete]/Tabla18[Total]</f>
        <v>0.73905013192612135</v>
      </c>
      <c r="E175" s="57">
        <v>1405</v>
      </c>
      <c r="F175" s="35">
        <f>Tabla18[Transactions 
Failed]/Tabla18[Total]</f>
        <v>9.2678100263852245E-2</v>
      </c>
      <c r="G175" s="57">
        <v>0</v>
      </c>
      <c r="H175" s="35">
        <f>Tabla18[Transactions 
In_Prog]/Tabla18[Total]</f>
        <v>0</v>
      </c>
      <c r="I175" s="57">
        <v>2551</v>
      </c>
      <c r="J175" s="35">
        <f>Tabla18[Transactions 
Timeout]/Tabla18[Total]</f>
        <v>0.1682717678100264</v>
      </c>
      <c r="K175" s="57">
        <v>0</v>
      </c>
      <c r="L175" s="35">
        <f>Tabla18[Transactions
Trans Fail]/Tabla18[Total]</f>
        <v>0</v>
      </c>
      <c r="O175" s="79"/>
      <c r="P175" s="57"/>
      <c r="Q175" s="57"/>
      <c r="R175" s="35"/>
      <c r="S175" s="57"/>
      <c r="T175" s="35"/>
      <c r="U175" s="57"/>
      <c r="V175" s="35"/>
      <c r="W175" s="57"/>
      <c r="X175" s="35"/>
      <c r="Y175" s="57"/>
      <c r="Z175" s="35"/>
    </row>
    <row r="176" spans="1:26" x14ac:dyDescent="0.3">
      <c r="A176" s="79">
        <v>43260</v>
      </c>
      <c r="B176" s="57">
        <v>10041</v>
      </c>
      <c r="C176" s="57">
        <v>7068</v>
      </c>
      <c r="D176" s="35">
        <f>Tabla18[Transactions 
Complete]/Tabla18[Total]</f>
        <v>0.7039139527935464</v>
      </c>
      <c r="E176" s="57">
        <v>638</v>
      </c>
      <c r="F176" s="35">
        <f>Tabla18[Transactions 
Failed]/Tabla18[Total]</f>
        <v>6.3539488098794936E-2</v>
      </c>
      <c r="G176" s="57">
        <v>0</v>
      </c>
      <c r="H176" s="35">
        <f>Tabla18[Transactions 
In_Prog]/Tabla18[Total]</f>
        <v>0</v>
      </c>
      <c r="I176" s="57">
        <v>2335</v>
      </c>
      <c r="J176" s="35">
        <f>Tabla18[Transactions 
Timeout]/Tabla18[Total]</f>
        <v>0.23254655910765859</v>
      </c>
      <c r="K176" s="57">
        <v>0</v>
      </c>
      <c r="L176" s="35">
        <f>Tabla18[Transactions
Trans Fail]/Tabla18[Total]</f>
        <v>0</v>
      </c>
      <c r="O176" s="79"/>
      <c r="P176" s="57"/>
      <c r="Q176" s="57"/>
      <c r="R176" s="35"/>
      <c r="S176" s="57"/>
      <c r="T176" s="35"/>
      <c r="U176" s="57"/>
      <c r="V176" s="35"/>
      <c r="W176" s="57"/>
      <c r="X176" s="35"/>
      <c r="Y176" s="57"/>
      <c r="Z176" s="35"/>
    </row>
    <row r="177" spans="1:26" x14ac:dyDescent="0.3">
      <c r="A177" s="79">
        <v>43261</v>
      </c>
      <c r="B177" s="57">
        <v>5012</v>
      </c>
      <c r="C177" s="57">
        <v>2201</v>
      </c>
      <c r="D177" s="35">
        <f>Tabla18[Transactions 
Complete]/Tabla18[Total]</f>
        <v>0.43914604948124503</v>
      </c>
      <c r="E177" s="57">
        <v>87</v>
      </c>
      <c r="F177" s="35">
        <f>Tabla18[Transactions 
Failed]/Tabla18[Total]</f>
        <v>1.735833998403831E-2</v>
      </c>
      <c r="G177" s="57">
        <v>0</v>
      </c>
      <c r="H177" s="35">
        <f>Tabla18[Transactions 
In_Prog]/Tabla18[Total]</f>
        <v>0</v>
      </c>
      <c r="I177" s="57">
        <v>2724</v>
      </c>
      <c r="J177" s="35">
        <f>Tabla18[Transactions 
Timeout]/Tabla18[Total]</f>
        <v>0.54349561053471673</v>
      </c>
      <c r="K177" s="57">
        <v>0</v>
      </c>
      <c r="L177" s="35">
        <f>Tabla18[Transactions
Trans Fail]/Tabla18[Total]</f>
        <v>0</v>
      </c>
      <c r="O177" s="79"/>
      <c r="P177" s="57"/>
      <c r="Q177" s="57"/>
      <c r="R177" s="35"/>
      <c r="S177" s="57"/>
      <c r="T177" s="35"/>
      <c r="U177" s="57"/>
      <c r="V177" s="35"/>
      <c r="W177" s="57"/>
      <c r="X177" s="35"/>
      <c r="Y177" s="57"/>
      <c r="Z177" s="35"/>
    </row>
    <row r="178" spans="1:26" x14ac:dyDescent="0.3">
      <c r="A178" s="79">
        <v>43262</v>
      </c>
      <c r="B178" s="76">
        <v>15508</v>
      </c>
      <c r="C178" s="39">
        <v>10338</v>
      </c>
      <c r="D178" s="35">
        <f>Tabla18[Transactions 
Complete]/Tabla18[Total]</f>
        <v>0.66662367810162493</v>
      </c>
      <c r="E178" s="39">
        <v>1349</v>
      </c>
      <c r="F178" s="35">
        <f>Tabla18[Transactions 
Failed]/Tabla18[Total]</f>
        <v>8.6987361361877735E-2</v>
      </c>
      <c r="G178" s="39">
        <v>0</v>
      </c>
      <c r="H178" s="35">
        <f>Tabla18[Transactions 
In_Prog]/Tabla18[Total]</f>
        <v>0</v>
      </c>
      <c r="I178" s="39">
        <v>3821</v>
      </c>
      <c r="J178" s="35">
        <f>Tabla18[Transactions 
Timeout]/Tabla18[Total]</f>
        <v>0.24638896053649728</v>
      </c>
      <c r="K178" s="39">
        <v>0</v>
      </c>
      <c r="L178" s="35">
        <f>Tabla18[Transactions
Trans Fail]/Tabla18[Total]</f>
        <v>0</v>
      </c>
      <c r="O178" s="79"/>
      <c r="P178" s="76"/>
      <c r="Q178" s="39"/>
      <c r="R178" s="35"/>
      <c r="S178" s="39"/>
      <c r="T178" s="35"/>
      <c r="U178" s="39"/>
      <c r="V178" s="35"/>
      <c r="W178" s="39"/>
      <c r="X178" s="35"/>
      <c r="Y178" s="39"/>
      <c r="Z178" s="35"/>
    </row>
    <row r="179" spans="1:26" x14ac:dyDescent="0.3">
      <c r="A179" s="79">
        <v>43263</v>
      </c>
      <c r="B179" s="76">
        <v>17335</v>
      </c>
      <c r="C179" s="39">
        <v>12701</v>
      </c>
      <c r="D179" s="35">
        <f>Tabla18[Transactions 
Complete]/Tabla18[Total]</f>
        <v>0.73267955004326502</v>
      </c>
      <c r="E179" s="39">
        <v>1586</v>
      </c>
      <c r="F179" s="35">
        <f>Tabla18[Transactions 
Failed]/Tabla18[Total]</f>
        <v>9.1491202768964525E-2</v>
      </c>
      <c r="G179" s="39">
        <v>0</v>
      </c>
      <c r="H179" s="35">
        <f>Tabla18[Transactions 
In_Prog]/Tabla18[Total]</f>
        <v>0</v>
      </c>
      <c r="I179" s="39">
        <v>3048</v>
      </c>
      <c r="J179" s="35">
        <f>Tabla18[Transactions 
Timeout]/Tabla18[Total]</f>
        <v>0.1758292471877704</v>
      </c>
      <c r="K179" s="39">
        <v>0</v>
      </c>
      <c r="L179" s="35">
        <f>Tabla18[Transactions
Trans Fail]/Tabla18[Total]</f>
        <v>0</v>
      </c>
      <c r="O179" s="79"/>
      <c r="P179" s="76"/>
      <c r="Q179" s="39"/>
      <c r="R179" s="35"/>
      <c r="S179" s="39"/>
      <c r="T179" s="35"/>
      <c r="U179" s="39"/>
      <c r="V179" s="35"/>
      <c r="W179" s="39"/>
      <c r="X179" s="35"/>
      <c r="Y179" s="39"/>
      <c r="Z179" s="35"/>
    </row>
    <row r="180" spans="1:26" x14ac:dyDescent="0.3">
      <c r="A180" s="79">
        <v>43264</v>
      </c>
      <c r="B180" s="77">
        <v>12074</v>
      </c>
      <c r="C180" s="64">
        <v>7858</v>
      </c>
      <c r="D180" s="35">
        <f>Tabla18[Transactions 
Complete]/Tabla18[Total]</f>
        <v>0.65081994368063611</v>
      </c>
      <c r="E180" s="64">
        <v>911</v>
      </c>
      <c r="F180" s="35">
        <f>Tabla18[Transactions 
Failed]/Tabla18[Total]</f>
        <v>7.5451383137319861E-2</v>
      </c>
      <c r="G180" s="39">
        <v>0</v>
      </c>
      <c r="H180" s="35">
        <f>Tabla18[Transactions 
In_Prog]/Tabla18[Total]</f>
        <v>0</v>
      </c>
      <c r="I180" s="64">
        <v>3305</v>
      </c>
      <c r="J180" s="35">
        <f>Tabla18[Transactions 
Timeout]/Tabla18[Total]</f>
        <v>0.27372867318204408</v>
      </c>
      <c r="K180" s="39">
        <v>0</v>
      </c>
      <c r="L180" s="35">
        <f>Tabla18[Transactions
Trans Fail]/Tabla18[Total]</f>
        <v>0</v>
      </c>
      <c r="O180" s="79"/>
      <c r="P180" s="77"/>
      <c r="Q180" s="64"/>
      <c r="R180" s="35"/>
      <c r="S180" s="64"/>
      <c r="T180" s="35"/>
      <c r="U180" s="39"/>
      <c r="V180" s="35"/>
      <c r="W180" s="64"/>
      <c r="X180" s="35"/>
      <c r="Y180" s="39"/>
      <c r="Z180" s="35"/>
    </row>
    <row r="181" spans="1:26" x14ac:dyDescent="0.3">
      <c r="A181" s="79">
        <v>43265</v>
      </c>
      <c r="B181" s="77">
        <v>10940</v>
      </c>
      <c r="C181" s="64">
        <v>6487</v>
      </c>
      <c r="D181" s="35">
        <f>Tabla18[Transactions 
Complete]/Tabla18[Total]</f>
        <v>0.59296160877513715</v>
      </c>
      <c r="E181" s="64">
        <v>935</v>
      </c>
      <c r="F181" s="35">
        <f>Tabla18[Transactions 
Failed]/Tabla18[Total]</f>
        <v>8.546617915904936E-2</v>
      </c>
      <c r="G181" s="39">
        <v>0</v>
      </c>
      <c r="H181" s="35">
        <f>Tabla18[Transactions 
In_Prog]/Tabla18[Total]</f>
        <v>0</v>
      </c>
      <c r="I181" s="65">
        <v>3518</v>
      </c>
      <c r="J181" s="35">
        <f>Tabla18[Transactions 
Timeout]/Tabla18[Total]</f>
        <v>0.32157221206581355</v>
      </c>
      <c r="K181" s="39">
        <v>0</v>
      </c>
      <c r="L181" s="35">
        <f>Tabla18[Transactions
Trans Fail]/Tabla18[Total]</f>
        <v>0</v>
      </c>
      <c r="O181" s="79"/>
      <c r="P181" s="77"/>
      <c r="Q181" s="64"/>
      <c r="R181" s="35"/>
      <c r="S181" s="64"/>
      <c r="T181" s="35"/>
      <c r="U181" s="39"/>
      <c r="V181" s="35"/>
      <c r="W181" s="65"/>
      <c r="X181" s="35"/>
      <c r="Y181" s="39"/>
      <c r="Z181" s="35"/>
    </row>
    <row r="182" spans="1:26" x14ac:dyDescent="0.3">
      <c r="A182" s="79">
        <v>43266</v>
      </c>
      <c r="B182" s="78">
        <v>10286</v>
      </c>
      <c r="C182" s="107">
        <v>7141</v>
      </c>
      <c r="D182" s="35">
        <f>Tabla18[Transactions 
Complete]/Tabla18[Total]</f>
        <v>0.69424460431654678</v>
      </c>
      <c r="E182" s="107">
        <v>941</v>
      </c>
      <c r="F182" s="35">
        <f>Tabla18[Transactions 
Failed]/Tabla18[Total]</f>
        <v>9.1483569900836087E-2</v>
      </c>
      <c r="G182" s="39">
        <v>0</v>
      </c>
      <c r="H182" s="35">
        <f>Tabla18[Transactions 
In_Prog]/Tabla18[Total]</f>
        <v>0</v>
      </c>
      <c r="I182" s="107">
        <v>2204</v>
      </c>
      <c r="J182" s="35">
        <f>Tabla18[Transactions 
Timeout]/Tabla18[Total]</f>
        <v>0.21427182578261714</v>
      </c>
      <c r="K182" s="39">
        <v>0</v>
      </c>
      <c r="L182" s="35">
        <f>Tabla18[Transactions
Trans Fail]/Tabla18[Total]</f>
        <v>0</v>
      </c>
      <c r="O182" s="79"/>
      <c r="P182" s="78"/>
      <c r="Q182" s="107"/>
      <c r="R182" s="35"/>
      <c r="S182" s="107"/>
      <c r="T182" s="35"/>
      <c r="U182" s="39"/>
      <c r="V182" s="35"/>
      <c r="W182" s="107"/>
      <c r="X182" s="35"/>
      <c r="Y182" s="39"/>
      <c r="Z182" s="35"/>
    </row>
    <row r="183" spans="1:26" x14ac:dyDescent="0.3">
      <c r="A183" s="79">
        <v>43267</v>
      </c>
      <c r="B183" s="78">
        <v>3372</v>
      </c>
      <c r="C183" s="107">
        <v>2734</v>
      </c>
      <c r="D183" s="35">
        <f>Tabla18[Transactions 
Complete]/Tabla18[Total]</f>
        <v>0.81079478054567022</v>
      </c>
      <c r="E183" s="107">
        <v>450</v>
      </c>
      <c r="F183" s="35">
        <f>Tabla18[Transactions 
Failed]/Tabla18[Total]</f>
        <v>0.13345195729537365</v>
      </c>
      <c r="G183" s="39">
        <v>0</v>
      </c>
      <c r="H183" s="35">
        <f>Tabla18[Transactions 
In_Prog]/Tabla18[Total]</f>
        <v>0</v>
      </c>
      <c r="I183" s="107">
        <v>188</v>
      </c>
      <c r="J183" s="35">
        <f>Tabla18[Transactions 
Timeout]/Tabla18[Total]</f>
        <v>5.575326215895611E-2</v>
      </c>
      <c r="K183" s="39">
        <v>0</v>
      </c>
      <c r="L183" s="35">
        <f>Tabla18[Transactions
Trans Fail]/Tabla18[Total]</f>
        <v>0</v>
      </c>
      <c r="O183" s="79"/>
      <c r="P183" s="78"/>
      <c r="Q183" s="107"/>
      <c r="R183" s="35"/>
      <c r="S183" s="107"/>
      <c r="T183" s="35"/>
      <c r="U183" s="39"/>
      <c r="V183" s="35"/>
      <c r="W183" s="107"/>
      <c r="X183" s="35"/>
      <c r="Y183" s="39"/>
      <c r="Z183" s="35"/>
    </row>
    <row r="184" spans="1:26" x14ac:dyDescent="0.3">
      <c r="A184" s="79">
        <v>43268</v>
      </c>
      <c r="B184" s="78">
        <v>1045</v>
      </c>
      <c r="C184" s="107">
        <v>761</v>
      </c>
      <c r="D184" s="35">
        <f>Tabla18[Transactions 
Complete]/Tabla18[Total]</f>
        <v>0.72822966507177034</v>
      </c>
      <c r="E184" s="107">
        <v>98</v>
      </c>
      <c r="F184" s="35">
        <f>Tabla18[Transactions 
Failed]/Tabla18[Total]</f>
        <v>9.3779904306220102E-2</v>
      </c>
      <c r="G184" s="39">
        <v>0</v>
      </c>
      <c r="H184" s="35">
        <f>Tabla18[Transactions 
In_Prog]/Tabla18[Total]</f>
        <v>0</v>
      </c>
      <c r="I184" s="107">
        <v>186</v>
      </c>
      <c r="J184" s="35">
        <f>Tabla18[Transactions 
Timeout]/Tabla18[Total]</f>
        <v>0.17799043062200956</v>
      </c>
      <c r="K184" s="39">
        <v>0</v>
      </c>
      <c r="L184" s="35">
        <f>Tabla18[Transactions
Trans Fail]/Tabla18[Total]</f>
        <v>0</v>
      </c>
      <c r="O184" s="79"/>
      <c r="P184" s="78"/>
      <c r="Q184" s="107"/>
      <c r="R184" s="35"/>
      <c r="S184" s="107"/>
      <c r="T184" s="35"/>
      <c r="U184" s="39"/>
      <c r="V184" s="35"/>
      <c r="W184" s="107"/>
      <c r="X184" s="35"/>
      <c r="Y184" s="39"/>
      <c r="Z184" s="35"/>
    </row>
    <row r="185" spans="1:26" x14ac:dyDescent="0.3">
      <c r="A185" s="79">
        <v>43269</v>
      </c>
      <c r="B185" s="107">
        <v>23017</v>
      </c>
      <c r="C185" s="107">
        <v>21067</v>
      </c>
      <c r="D185" s="75">
        <f>Tabla18[Transactions 
Complete]/Tabla18[Total]</f>
        <v>0.91528001042707563</v>
      </c>
      <c r="E185" s="107">
        <v>1744</v>
      </c>
      <c r="F185" s="75">
        <f>Tabla18[Transactions 
Failed]/Tabla18[Total]</f>
        <v>7.5770082982143633E-2</v>
      </c>
      <c r="G185" s="61">
        <v>0</v>
      </c>
      <c r="H185" s="75">
        <f>Tabla18[Transactions 
In_Prog]/Tabla18[Total]</f>
        <v>0</v>
      </c>
      <c r="I185" s="107">
        <v>206</v>
      </c>
      <c r="J185" s="75">
        <f>Tabla18[Transactions 
Timeout]/Tabla18[Total]</f>
        <v>8.949906590780727E-3</v>
      </c>
      <c r="K185" s="61">
        <v>0</v>
      </c>
      <c r="L185" s="75">
        <f>Tabla18[Transactions
Trans Fail]/Tabla18[Total]</f>
        <v>0</v>
      </c>
      <c r="O185" s="79"/>
      <c r="P185" s="107"/>
      <c r="Q185" s="107"/>
      <c r="R185" s="75"/>
      <c r="S185" s="107"/>
      <c r="T185" s="75"/>
      <c r="U185" s="61"/>
      <c r="V185" s="75"/>
      <c r="W185" s="107"/>
      <c r="X185" s="75"/>
      <c r="Y185" s="61"/>
      <c r="Z185" s="75"/>
    </row>
    <row r="186" spans="1:26" x14ac:dyDescent="0.3">
      <c r="A186" s="79">
        <v>43270</v>
      </c>
      <c r="B186" s="107">
        <v>14584</v>
      </c>
      <c r="C186" s="107">
        <v>13500</v>
      </c>
      <c r="D186" s="75">
        <f>Tabla18[Transactions 
Complete]/Tabla18[Total]</f>
        <v>0.92567196928140427</v>
      </c>
      <c r="E186" s="107">
        <v>839</v>
      </c>
      <c r="F186" s="75">
        <f>Tabla18[Transactions 
Failed]/Tabla18[Total]</f>
        <v>5.7528798683488758E-2</v>
      </c>
      <c r="G186" s="61">
        <v>0</v>
      </c>
      <c r="H186" s="75">
        <f>Tabla18[Transactions 
In_Prog]/Tabla18[Total]</f>
        <v>0</v>
      </c>
      <c r="I186" s="107">
        <v>245</v>
      </c>
      <c r="J186" s="75">
        <f>Tabla18[Transactions 
Timeout]/Tabla18[Total]</f>
        <v>1.6799232035106967E-2</v>
      </c>
      <c r="K186" s="61">
        <v>0</v>
      </c>
      <c r="L186" s="75">
        <f>Tabla18[Transactions
Trans Fail]/Tabla18[Total]</f>
        <v>0</v>
      </c>
      <c r="O186" s="79"/>
      <c r="P186" s="107"/>
      <c r="Q186" s="107"/>
      <c r="R186" s="75"/>
      <c r="S186" s="107"/>
      <c r="T186" s="75"/>
      <c r="U186" s="61"/>
      <c r="V186" s="75"/>
      <c r="W186" s="107"/>
      <c r="X186" s="75"/>
      <c r="Y186" s="61"/>
      <c r="Z186" s="75"/>
    </row>
    <row r="187" spans="1:26" x14ac:dyDescent="0.3">
      <c r="A187" s="79">
        <v>43271</v>
      </c>
      <c r="B187" s="107">
        <v>13185</v>
      </c>
      <c r="C187" s="107">
        <v>11888</v>
      </c>
      <c r="D187" s="75">
        <f>Tabla18[Transactions 
Complete]/Tabla18[Total]</f>
        <v>0.90163064087978761</v>
      </c>
      <c r="E187" s="107">
        <v>1070</v>
      </c>
      <c r="F187" s="75">
        <f>Tabla18[Transactions 
Failed]/Tabla18[Total]</f>
        <v>8.1152825180128937E-2</v>
      </c>
      <c r="G187" s="61">
        <v>0</v>
      </c>
      <c r="H187" s="75">
        <f>Tabla18[Transactions 
In_Prog]/Tabla18[Total]</f>
        <v>0</v>
      </c>
      <c r="I187" s="107">
        <v>227</v>
      </c>
      <c r="J187" s="75">
        <f>Tabla18[Transactions 
Timeout]/Tabla18[Total]</f>
        <v>1.7216533940083427E-2</v>
      </c>
      <c r="K187" s="61">
        <v>0</v>
      </c>
      <c r="L187" s="75">
        <f>Tabla18[Transactions
Trans Fail]/Tabla18[Total]</f>
        <v>0</v>
      </c>
      <c r="O187" s="79"/>
      <c r="P187" s="107"/>
      <c r="Q187" s="107"/>
      <c r="R187" s="75"/>
      <c r="S187" s="107"/>
      <c r="T187" s="75"/>
      <c r="U187" s="61"/>
      <c r="V187" s="75"/>
      <c r="W187" s="107"/>
      <c r="X187" s="75"/>
      <c r="Y187" s="61"/>
      <c r="Z187" s="75"/>
    </row>
    <row r="188" spans="1:26" x14ac:dyDescent="0.3">
      <c r="A188" s="79">
        <v>43272</v>
      </c>
      <c r="B188" s="107">
        <v>11498</v>
      </c>
      <c r="C188" s="107">
        <v>10310</v>
      </c>
      <c r="D188" s="75">
        <f>Tabla18[Transactions 
Complete]/Tabla18[Total]</f>
        <v>0.89667768307531748</v>
      </c>
      <c r="E188" s="107">
        <v>961</v>
      </c>
      <c r="F188" s="75">
        <f>Tabla18[Transactions 
Failed]/Tabla18[Total]</f>
        <v>8.3579753000521825E-2</v>
      </c>
      <c r="G188" s="61">
        <v>0</v>
      </c>
      <c r="H188" s="75">
        <f>Tabla18[Transactions 
In_Prog]/Tabla18[Total]</f>
        <v>0</v>
      </c>
      <c r="I188" s="107">
        <v>227</v>
      </c>
      <c r="J188" s="75">
        <f>Tabla18[Transactions 
Timeout]/Tabla18[Total]</f>
        <v>1.9742563924160725E-2</v>
      </c>
      <c r="K188" s="61">
        <v>0</v>
      </c>
      <c r="L188" s="75">
        <f>Tabla18[Transactions
Trans Fail]/Tabla18[Total]</f>
        <v>0</v>
      </c>
      <c r="O188" s="79"/>
      <c r="P188" s="107"/>
      <c r="Q188" s="107"/>
      <c r="R188" s="75"/>
      <c r="S188" s="107"/>
      <c r="T188" s="75"/>
      <c r="U188" s="61"/>
      <c r="V188" s="75"/>
      <c r="W188" s="107"/>
      <c r="X188" s="75"/>
      <c r="Y188" s="61"/>
      <c r="Z188" s="75"/>
    </row>
    <row r="189" spans="1:26" x14ac:dyDescent="0.3">
      <c r="A189" s="79">
        <v>43273</v>
      </c>
      <c r="B189" s="107">
        <v>8865</v>
      </c>
      <c r="C189" s="107">
        <v>7274</v>
      </c>
      <c r="D189" s="75">
        <f>Tabla18[Transactions 
Complete]/Tabla18[Total]</f>
        <v>0.82053017484489565</v>
      </c>
      <c r="E189" s="107">
        <v>940</v>
      </c>
      <c r="F189" s="75">
        <f>Tabla18[Transactions 
Failed]/Tabla18[Total]</f>
        <v>0.10603496897913142</v>
      </c>
      <c r="G189" s="61">
        <v>0</v>
      </c>
      <c r="H189" s="75">
        <f>Tabla18[Transactions 
In_Prog]/Tabla18[Total]</f>
        <v>0</v>
      </c>
      <c r="I189" s="107">
        <v>651</v>
      </c>
      <c r="J189" s="75">
        <f>Tabla18[Transactions 
Timeout]/Tabla18[Total]</f>
        <v>7.3434856175972923E-2</v>
      </c>
      <c r="K189" s="61">
        <v>0</v>
      </c>
      <c r="L189" s="75">
        <f>Tabla18[Transactions
Trans Fail]/Tabla18[Total]</f>
        <v>0</v>
      </c>
      <c r="O189" s="79"/>
      <c r="P189" s="107"/>
      <c r="Q189" s="107"/>
      <c r="R189" s="75"/>
      <c r="S189" s="107"/>
      <c r="T189" s="75"/>
      <c r="U189" s="61"/>
      <c r="V189" s="75"/>
      <c r="W189" s="107"/>
      <c r="X189" s="75"/>
      <c r="Y189" s="61"/>
      <c r="Z189" s="75"/>
    </row>
    <row r="190" spans="1:26" x14ac:dyDescent="0.3">
      <c r="A190" s="79">
        <v>43274</v>
      </c>
      <c r="B190" s="107">
        <v>6387</v>
      </c>
      <c r="C190" s="107">
        <v>5581</v>
      </c>
      <c r="D190" s="75">
        <f>Tabla18[Transactions 
Complete]/Tabla18[Total]</f>
        <v>0.87380616878033501</v>
      </c>
      <c r="E190" s="107">
        <v>611</v>
      </c>
      <c r="F190" s="75">
        <f>Tabla18[Transactions 
Failed]/Tabla18[Total]</f>
        <v>9.5663065602004077E-2</v>
      </c>
      <c r="G190" s="61">
        <v>0</v>
      </c>
      <c r="H190" s="75">
        <f>Tabla18[Transactions 
In_Prog]/Tabla18[Total]</f>
        <v>0</v>
      </c>
      <c r="I190" s="107">
        <v>195</v>
      </c>
      <c r="J190" s="75">
        <f>Tabla18[Transactions 
Timeout]/Tabla18[Total]</f>
        <v>3.0530765617660875E-2</v>
      </c>
      <c r="K190" s="61">
        <v>0</v>
      </c>
      <c r="L190" s="75">
        <f>Tabla18[Transactions
Trans Fail]/Tabla18[Total]</f>
        <v>0</v>
      </c>
      <c r="O190" s="79"/>
      <c r="P190" s="107"/>
      <c r="Q190" s="107"/>
      <c r="R190" s="75"/>
      <c r="S190" s="107"/>
      <c r="T190" s="75"/>
      <c r="U190" s="61"/>
      <c r="V190" s="75"/>
      <c r="W190" s="107"/>
      <c r="X190" s="75"/>
      <c r="Y190" s="61"/>
      <c r="Z190" s="75"/>
    </row>
    <row r="191" spans="1:26" x14ac:dyDescent="0.3">
      <c r="A191" s="79">
        <v>43275</v>
      </c>
      <c r="B191" s="107">
        <v>1641</v>
      </c>
      <c r="C191" s="107">
        <v>1412</v>
      </c>
      <c r="D191" s="75">
        <f>Tabla18[Transactions 
Complete]/Tabla18[Total]</f>
        <v>0.86045094454600857</v>
      </c>
      <c r="E191" s="107">
        <v>67</v>
      </c>
      <c r="F191" s="75">
        <f>Tabla18[Transactions 
Failed]/Tabla18[Total]</f>
        <v>4.0828762949421088E-2</v>
      </c>
      <c r="G191" s="61">
        <v>0</v>
      </c>
      <c r="H191" s="75">
        <f>Tabla18[Transactions 
In_Prog]/Tabla18[Total]</f>
        <v>0</v>
      </c>
      <c r="I191" s="107">
        <v>162</v>
      </c>
      <c r="J191" s="75">
        <f>Tabla18[Transactions 
Timeout]/Tabla18[Total]</f>
        <v>9.8720292504570387E-2</v>
      </c>
      <c r="K191" s="61">
        <v>0</v>
      </c>
      <c r="L191" s="75">
        <f>Tabla18[Transactions
Trans Fail]/Tabla18[Total]</f>
        <v>0</v>
      </c>
      <c r="O191" s="79"/>
      <c r="P191" s="107"/>
      <c r="Q191" s="107"/>
      <c r="R191" s="75"/>
      <c r="S191" s="107"/>
      <c r="T191" s="75"/>
      <c r="U191" s="61"/>
      <c r="V191" s="75"/>
      <c r="W191" s="107"/>
      <c r="X191" s="75"/>
      <c r="Y191" s="61"/>
      <c r="Z191" s="75"/>
    </row>
    <row r="192" spans="1:26" x14ac:dyDescent="0.3">
      <c r="A192" s="79">
        <v>43276</v>
      </c>
      <c r="B192" s="107">
        <v>15005</v>
      </c>
      <c r="C192" s="61">
        <v>13357</v>
      </c>
      <c r="D192" s="75">
        <f>Tabla18[Transactions 
Complete]/Tabla18[Total]</f>
        <v>0.89016994335221589</v>
      </c>
      <c r="E192" s="61">
        <v>1301</v>
      </c>
      <c r="F192" s="75">
        <f>Tabla18[Transactions 
Failed]/Tabla18[Total]</f>
        <v>8.6704431856047981E-2</v>
      </c>
      <c r="G192" s="61">
        <v>0</v>
      </c>
      <c r="H192" s="75">
        <f>Tabla18[Transactions 
In_Prog]/Tabla18[Total]</f>
        <v>0</v>
      </c>
      <c r="I192" s="61">
        <v>347</v>
      </c>
      <c r="J192" s="75">
        <f>Tabla18[Transactions 
Timeout]/Tabla18[Total]</f>
        <v>2.3125624791736087E-2</v>
      </c>
      <c r="K192" s="61">
        <v>0</v>
      </c>
      <c r="L192" s="75">
        <f>Tabla18[Transactions
Trans Fail]/Tabla18[Total]</f>
        <v>0</v>
      </c>
      <c r="O192" s="79"/>
      <c r="P192" s="107"/>
      <c r="Q192" s="61"/>
      <c r="R192" s="75"/>
      <c r="S192" s="61"/>
      <c r="T192" s="75"/>
      <c r="U192" s="61"/>
      <c r="V192" s="75"/>
      <c r="W192" s="61"/>
      <c r="X192" s="75"/>
      <c r="Y192" s="61"/>
      <c r="Z192" s="75"/>
    </row>
    <row r="193" spans="1:26" x14ac:dyDescent="0.3">
      <c r="A193" s="79">
        <v>43277</v>
      </c>
      <c r="B193" s="61">
        <v>15724</v>
      </c>
      <c r="C193" s="61">
        <v>14193</v>
      </c>
      <c r="D193" s="75">
        <f>Tabla18[Transactions 
Complete]/Tabla18[Total]</f>
        <v>0.90263291783261257</v>
      </c>
      <c r="E193" s="61">
        <v>1325</v>
      </c>
      <c r="F193" s="75">
        <f>Tabla18[Transactions 
Failed]/Tabla18[Total]</f>
        <v>8.4266090053421519E-2</v>
      </c>
      <c r="G193" s="61">
        <v>0</v>
      </c>
      <c r="H193" s="75">
        <f>Tabla18[Transactions 
In_Prog]/Tabla18[Total]</f>
        <v>0</v>
      </c>
      <c r="I193" s="61">
        <v>206</v>
      </c>
      <c r="J193" s="75">
        <f>Tabla18[Transactions 
Timeout]/Tabla18[Total]</f>
        <v>1.3100992113965912E-2</v>
      </c>
      <c r="K193" s="61">
        <v>0</v>
      </c>
      <c r="L193" s="75">
        <f>Tabla18[Transactions
Trans Fail]/Tabla18[Total]</f>
        <v>0</v>
      </c>
      <c r="O193" s="79"/>
      <c r="P193" s="61"/>
      <c r="Q193" s="61"/>
      <c r="R193" s="75"/>
      <c r="S193" s="61"/>
      <c r="T193" s="75"/>
      <c r="U193" s="61"/>
      <c r="V193" s="75"/>
      <c r="W193" s="61"/>
      <c r="X193" s="75"/>
      <c r="Y193" s="61"/>
      <c r="Z193" s="75"/>
    </row>
    <row r="194" spans="1:26" x14ac:dyDescent="0.3">
      <c r="A194" s="79">
        <v>43278</v>
      </c>
      <c r="B194" s="61">
        <v>12220</v>
      </c>
      <c r="C194" s="61">
        <v>10531</v>
      </c>
      <c r="D194" s="75">
        <f>Tabla18[Transactions 
Complete]/Tabla18[Total]</f>
        <v>0.86178396072013097</v>
      </c>
      <c r="E194" s="61">
        <v>1044</v>
      </c>
      <c r="F194" s="75">
        <f>Tabla18[Transactions 
Failed]/Tabla18[Total]</f>
        <v>8.5433715220949266E-2</v>
      </c>
      <c r="G194" s="61">
        <v>0</v>
      </c>
      <c r="H194" s="75">
        <f>Tabla18[Transactions 
In_Prog]/Tabla18[Total]</f>
        <v>0</v>
      </c>
      <c r="I194" s="61">
        <v>645</v>
      </c>
      <c r="J194" s="75">
        <f>Tabla18[Transactions 
Timeout]/Tabla18[Total]</f>
        <v>5.2782324058919805E-2</v>
      </c>
      <c r="K194" s="61">
        <v>0</v>
      </c>
      <c r="L194" s="75">
        <f>Tabla18[Transactions
Trans Fail]/Tabla18[Total]</f>
        <v>0</v>
      </c>
      <c r="O194" s="79"/>
      <c r="P194" s="61"/>
      <c r="Q194" s="61"/>
      <c r="R194" s="75"/>
      <c r="S194" s="61"/>
      <c r="T194" s="75"/>
      <c r="U194" s="61"/>
      <c r="V194" s="75"/>
      <c r="W194" s="61"/>
      <c r="X194" s="75"/>
      <c r="Y194" s="61"/>
      <c r="Z194" s="75"/>
    </row>
    <row r="195" spans="1:26" x14ac:dyDescent="0.3">
      <c r="A195" s="79">
        <v>43279</v>
      </c>
      <c r="B195" s="61">
        <v>54093</v>
      </c>
      <c r="C195" s="61">
        <v>51979</v>
      </c>
      <c r="D195" s="75">
        <f>Tabla18[Transactions 
Complete]/Tabla18[Total]</f>
        <v>0.96091915774684344</v>
      </c>
      <c r="E195" s="61">
        <v>1919</v>
      </c>
      <c r="F195" s="75">
        <f>Tabla18[Transactions 
Failed]/Tabla18[Total]</f>
        <v>3.5475939585528624E-2</v>
      </c>
      <c r="G195" s="61">
        <v>0</v>
      </c>
      <c r="H195" s="75">
        <f>Tabla18[Transactions 
In_Prog]/Tabla18[Total]</f>
        <v>0</v>
      </c>
      <c r="I195" s="61">
        <v>195</v>
      </c>
      <c r="J195" s="75">
        <f>Tabla18[Transactions 
Timeout]/Tabla18[Total]</f>
        <v>3.6049026676279738E-3</v>
      </c>
      <c r="K195" s="61">
        <v>0</v>
      </c>
      <c r="L195" s="75">
        <f>Tabla18[Transactions
Trans Fail]/Tabla18[Total]</f>
        <v>0</v>
      </c>
      <c r="O195" s="79"/>
      <c r="P195" s="61"/>
      <c r="Q195" s="61"/>
      <c r="R195" s="75"/>
      <c r="S195" s="61"/>
      <c r="T195" s="75"/>
      <c r="U195" s="61"/>
      <c r="V195" s="75"/>
      <c r="W195" s="61"/>
      <c r="X195" s="75"/>
      <c r="Y195" s="61"/>
      <c r="Z195" s="75"/>
    </row>
    <row r="196" spans="1:26" x14ac:dyDescent="0.3">
      <c r="A196" s="79">
        <v>43280</v>
      </c>
      <c r="B196" s="61">
        <v>8895</v>
      </c>
      <c r="C196" s="61">
        <v>7562</v>
      </c>
      <c r="D196" s="75">
        <f>Tabla18[Transactions 
Complete]/Tabla18[Total]</f>
        <v>0.85014052838673415</v>
      </c>
      <c r="E196" s="61">
        <v>1085</v>
      </c>
      <c r="F196" s="75">
        <f>Tabla18[Transactions 
Failed]/Tabla18[Total]</f>
        <v>0.12197863968521641</v>
      </c>
      <c r="G196" s="61">
        <v>0</v>
      </c>
      <c r="H196" s="75">
        <f>Tabla18[Transactions 
In_Prog]/Tabla18[Total]</f>
        <v>0</v>
      </c>
      <c r="I196" s="61">
        <v>248</v>
      </c>
      <c r="J196" s="75">
        <f>Tabla18[Transactions 
Timeout]/Tabla18[Total]</f>
        <v>2.7880831928049465E-2</v>
      </c>
      <c r="K196" s="61">
        <v>0</v>
      </c>
      <c r="L196" s="75">
        <f>Tabla18[Transactions
Trans Fail]/Tabla18[Total]</f>
        <v>0</v>
      </c>
      <c r="O196" s="79"/>
      <c r="P196" s="61"/>
      <c r="Q196" s="61"/>
      <c r="R196" s="75"/>
      <c r="S196" s="61"/>
      <c r="T196" s="75"/>
      <c r="U196" s="61"/>
      <c r="V196" s="75"/>
      <c r="W196" s="61"/>
      <c r="X196" s="75"/>
      <c r="Y196" s="61"/>
      <c r="Z196" s="75"/>
    </row>
    <row r="197" spans="1:26" ht="15" thickBot="1" x14ac:dyDescent="0.35">
      <c r="A197" s="79">
        <v>43281</v>
      </c>
      <c r="B197" s="61">
        <v>6794</v>
      </c>
      <c r="C197" s="61">
        <v>5902</v>
      </c>
      <c r="D197" s="75">
        <f>Tabla18[Transactions 
Complete]/Tabla18[Total]</f>
        <v>0.86870768324992642</v>
      </c>
      <c r="E197" s="61">
        <v>646</v>
      </c>
      <c r="F197" s="75">
        <f>Tabla18[Transactions 
Failed]/Tabla18[Total]</f>
        <v>9.5083897556667643E-2</v>
      </c>
      <c r="G197" s="61">
        <v>0</v>
      </c>
      <c r="H197" s="75">
        <f>Tabla18[Transactions 
In_Prog]/Tabla18[Total]</f>
        <v>0</v>
      </c>
      <c r="I197" s="61">
        <v>246</v>
      </c>
      <c r="J197" s="75">
        <f>Tabla18[Transactions 
Timeout]/Tabla18[Total]</f>
        <v>3.620841919340595E-2</v>
      </c>
      <c r="K197" s="61">
        <v>0</v>
      </c>
      <c r="L197" s="75">
        <f>Tabla18[Transactions
Trans Fail]/Tabla18[Total]</f>
        <v>0</v>
      </c>
      <c r="O197" s="79"/>
      <c r="P197" s="61"/>
      <c r="Q197" s="61"/>
      <c r="R197" s="75"/>
      <c r="S197" s="61"/>
      <c r="T197" s="75"/>
      <c r="U197" s="61"/>
      <c r="V197" s="75"/>
      <c r="W197" s="61"/>
      <c r="X197" s="75"/>
      <c r="Y197" s="61"/>
      <c r="Z197" s="75"/>
    </row>
    <row r="198" spans="1:26" ht="21" thickTop="1" x14ac:dyDescent="0.3">
      <c r="A198" s="108" t="s">
        <v>26</v>
      </c>
      <c r="B198" s="109">
        <f>SUM(B17:B197)</f>
        <v>1403563.07</v>
      </c>
      <c r="C198" s="109">
        <f>SUM(C17:C197)</f>
        <v>1268491</v>
      </c>
      <c r="D198" s="110">
        <f>AVERAGE(D17:D197)</f>
        <v>0.88300204352379186</v>
      </c>
      <c r="E198" s="109">
        <f>SUM(E17:E197)</f>
        <v>82270</v>
      </c>
      <c r="F198" s="110">
        <f>AVERAGE(F17:F197)</f>
        <v>4.7248604234144322E-2</v>
      </c>
      <c r="G198" s="109">
        <f>SUM(G17:G197)</f>
        <v>0</v>
      </c>
      <c r="H198" s="110">
        <f>AVERAGE(H17:H197)</f>
        <v>1.5344096648951873E-5</v>
      </c>
      <c r="I198" s="109">
        <f>SUM(I17:I197)</f>
        <v>52797</v>
      </c>
      <c r="J198" s="110">
        <f>AVERAGE(J17:J197)</f>
        <v>3.1053638022898997E-2</v>
      </c>
      <c r="K198" s="109">
        <f>SUM(K17:K197)</f>
        <v>0</v>
      </c>
      <c r="L198" s="111">
        <f>AVERAGE(L17:L197)</f>
        <v>0</v>
      </c>
      <c r="O198" s="108"/>
      <c r="P198" s="109"/>
      <c r="Q198" s="109"/>
      <c r="R198" s="110"/>
      <c r="S198" s="109"/>
      <c r="T198" s="110"/>
      <c r="U198" s="109"/>
      <c r="V198" s="110"/>
      <c r="W198" s="109"/>
      <c r="X198" s="110"/>
      <c r="Y198" s="109"/>
      <c r="Z198" s="111"/>
    </row>
    <row r="230" spans="8:8" x14ac:dyDescent="0.3">
      <c r="H230" t="e">
        <f>DATEVALUE("")</f>
        <v>#VALUE!</v>
      </c>
    </row>
  </sheetData>
  <mergeCells count="3">
    <mergeCell ref="A14:L14"/>
    <mergeCell ref="O14:Z14"/>
    <mergeCell ref="O55:Z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JAMUPerformance</vt:lpstr>
      <vt:lpstr>01</vt:lpstr>
      <vt:lpstr>02</vt:lpstr>
      <vt:lpstr>03</vt:lpstr>
      <vt:lpstr>04</vt:lpstr>
      <vt:lpstr>05</vt:lpstr>
      <vt:lpstr>06</vt:lpstr>
      <vt:lpstr>Semes1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2018-07-09T21:43:07Z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