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B3E0B1F8-7C92-43F3-A527-22D910B2E087}" xr6:coauthVersionLast="37" xr6:coauthVersionMax="37" xr10:uidLastSave="{00000000-0000-0000-0000-000000000000}"/>
  <bookViews>
    <workbookView xWindow="60" yWindow="1224" windowWidth="25596" windowHeight="14436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4" i="1" l="1"/>
  <c r="J304" i="1"/>
  <c r="H304" i="1"/>
  <c r="F304" i="1"/>
  <c r="D304" i="1"/>
  <c r="C304" i="1"/>
  <c r="E297" i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303" i="1"/>
  <c r="G303" i="1"/>
  <c r="I303" i="1"/>
  <c r="K303" i="1"/>
  <c r="M303" i="1"/>
  <c r="G304" i="1" l="1"/>
  <c r="I304" i="1"/>
  <c r="M304" i="1"/>
  <c r="K304" i="1"/>
  <c r="E304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76" i="1" l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I33" i="9" s="1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<sst xmlns="http://schemas.openxmlformats.org/spreadsheetml/2006/main" count="165" uniqueCount="28">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</sst>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34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43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43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31" fillId="0" borderId="0" xfId="0" applyFont="1" applyAlignment="1">
      <alignment horizontal="center"/>
    </xf>
    <xf numFmtId="10" fontId="32" fillId="3" borderId="0" xfId="4" applyNumberFormat="1" applyFont="1" applyAlignment="1">
      <alignment horizontal="center" vertical="center"/>
    </xf>
    <xf numFmtId="9" fontId="0" fillId="0" borderId="0" xfId="2" applyFont="1"/>
    <xf numFmtId="14" fontId="0" fillId="0" borderId="0" xfId="0" applyNumberFormat="1"/>
    <xf numFmtId="3" fontId="33" fillId="0" borderId="0" xfId="0" applyNumberFormat="1" applyFont="1" applyAlignment="1">
      <alignment horizontal="center" vertical="center"/>
    </xf>
    <xf numFmtId="10" fontId="33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JAMUPerformance!$C$297:$C$303</c:f>
              <c:numCache>
                <c:formatCode>#,##0</c:formatCode>
                <c:ptCount val="7"/>
                <c:pt idx="0">
                  <c:v>10399</c:v>
                </c:pt>
                <c:pt idx="1">
                  <c:v>7336</c:v>
                </c:pt>
                <c:pt idx="2">
                  <c:v>7476</c:v>
                </c:pt>
                <c:pt idx="3">
                  <c:v>8367</c:v>
                </c:pt>
                <c:pt idx="4">
                  <c:v>5115</c:v>
                </c:pt>
                <c:pt idx="5">
                  <c:v>2097</c:v>
                </c:pt>
                <c:pt idx="6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JAMUPerformance!$D$297:$D$303</c:f>
              <c:numCache>
                <c:formatCode>#,##0</c:formatCode>
                <c:ptCount val="7"/>
                <c:pt idx="0">
                  <c:v>9947</c:v>
                </c:pt>
                <c:pt idx="1">
                  <c:v>6937</c:v>
                </c:pt>
                <c:pt idx="2">
                  <c:v>6347</c:v>
                </c:pt>
                <c:pt idx="3">
                  <c:v>6994</c:v>
                </c:pt>
                <c:pt idx="4">
                  <c:v>4749</c:v>
                </c:pt>
                <c:pt idx="5">
                  <c:v>1950</c:v>
                </c:pt>
                <c:pt idx="6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JAMUPerformance!$F$297:$F$303</c:f>
              <c:numCache>
                <c:formatCode>#,##0</c:formatCode>
                <c:ptCount val="7"/>
                <c:pt idx="0">
                  <c:v>370</c:v>
                </c:pt>
                <c:pt idx="1">
                  <c:v>319</c:v>
                </c:pt>
                <c:pt idx="2">
                  <c:v>1045</c:v>
                </c:pt>
                <c:pt idx="3">
                  <c:v>1316</c:v>
                </c:pt>
                <c:pt idx="4">
                  <c:v>256</c:v>
                </c:pt>
                <c:pt idx="5">
                  <c:v>65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JAMUPerformance!$H$297:$H$303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JAMUPerformance!$J$297:$J$303</c:f>
              <c:numCache>
                <c:formatCode>#,##0</c:formatCode>
                <c:ptCount val="7"/>
                <c:pt idx="0">
                  <c:v>82</c:v>
                </c:pt>
                <c:pt idx="1">
                  <c:v>80</c:v>
                </c:pt>
                <c:pt idx="2">
                  <c:v>84</c:v>
                </c:pt>
                <c:pt idx="3">
                  <c:v>57</c:v>
                </c:pt>
                <c:pt idx="4">
                  <c:v>110</c:v>
                </c:pt>
                <c:pt idx="5">
                  <c:v>82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JAMUPerformance!$L$297:$L$303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4634</c:v>
                </c:pt>
                <c:pt idx="1">
                  <c:v>2649</c:v>
                </c:pt>
                <c:pt idx="2">
                  <c:v>16848</c:v>
                </c:pt>
                <c:pt idx="3">
                  <c:v>10387</c:v>
                </c:pt>
                <c:pt idx="4">
                  <c:v>10964</c:v>
                </c:pt>
                <c:pt idx="5">
                  <c:v>9921</c:v>
                </c:pt>
                <c:pt idx="6">
                  <c:v>7713</c:v>
                </c:pt>
                <c:pt idx="7">
                  <c:v>5157</c:v>
                </c:pt>
                <c:pt idx="8">
                  <c:v>1946</c:v>
                </c:pt>
                <c:pt idx="9">
                  <c:v>13160</c:v>
                </c:pt>
                <c:pt idx="10">
                  <c:v>10537</c:v>
                </c:pt>
                <c:pt idx="11">
                  <c:v>11413</c:v>
                </c:pt>
                <c:pt idx="12">
                  <c:v>10957</c:v>
                </c:pt>
                <c:pt idx="13">
                  <c:v>6004</c:v>
                </c:pt>
                <c:pt idx="14">
                  <c:v>3923</c:v>
                </c:pt>
                <c:pt idx="15">
                  <c:v>1279</c:v>
                </c:pt>
                <c:pt idx="16">
                  <c:v>16030</c:v>
                </c:pt>
                <c:pt idx="17">
                  <c:v>7935</c:v>
                </c:pt>
                <c:pt idx="18">
                  <c:v>9165</c:v>
                </c:pt>
                <c:pt idx="19">
                  <c:v>9540</c:v>
                </c:pt>
                <c:pt idx="20">
                  <c:v>7707</c:v>
                </c:pt>
                <c:pt idx="21">
                  <c:v>4544</c:v>
                </c:pt>
                <c:pt idx="22">
                  <c:v>2346</c:v>
                </c:pt>
                <c:pt idx="23">
                  <c:v>14226</c:v>
                </c:pt>
                <c:pt idx="24">
                  <c:v>8103</c:v>
                </c:pt>
                <c:pt idx="25">
                  <c:v>15812</c:v>
                </c:pt>
                <c:pt idx="26">
                  <c:v>18316</c:v>
                </c:pt>
                <c:pt idx="27">
                  <c:v>10989</c:v>
                </c:pt>
                <c:pt idx="28">
                  <c:v>5344</c:v>
                </c:pt>
                <c:pt idx="29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5-214F-8712-40A55BDC5A2F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3330</c:v>
                </c:pt>
                <c:pt idx="1">
                  <c:v>2355</c:v>
                </c:pt>
                <c:pt idx="2">
                  <c:v>14385</c:v>
                </c:pt>
                <c:pt idx="3">
                  <c:v>8300</c:v>
                </c:pt>
                <c:pt idx="4">
                  <c:v>9075</c:v>
                </c:pt>
                <c:pt idx="5">
                  <c:v>8008</c:v>
                </c:pt>
                <c:pt idx="6">
                  <c:v>5686</c:v>
                </c:pt>
                <c:pt idx="7">
                  <c:v>3873</c:v>
                </c:pt>
                <c:pt idx="8">
                  <c:v>1638</c:v>
                </c:pt>
                <c:pt idx="9">
                  <c:v>11079</c:v>
                </c:pt>
                <c:pt idx="10">
                  <c:v>9120</c:v>
                </c:pt>
                <c:pt idx="11">
                  <c:v>7375</c:v>
                </c:pt>
                <c:pt idx="12">
                  <c:v>9370</c:v>
                </c:pt>
                <c:pt idx="13">
                  <c:v>5648</c:v>
                </c:pt>
                <c:pt idx="14">
                  <c:v>3767</c:v>
                </c:pt>
                <c:pt idx="15">
                  <c:v>1192</c:v>
                </c:pt>
                <c:pt idx="16">
                  <c:v>15506</c:v>
                </c:pt>
                <c:pt idx="17">
                  <c:v>7501</c:v>
                </c:pt>
                <c:pt idx="18">
                  <c:v>8807</c:v>
                </c:pt>
                <c:pt idx="19">
                  <c:v>9128</c:v>
                </c:pt>
                <c:pt idx="20">
                  <c:v>7361</c:v>
                </c:pt>
                <c:pt idx="21">
                  <c:v>4328</c:v>
                </c:pt>
                <c:pt idx="22">
                  <c:v>2265</c:v>
                </c:pt>
                <c:pt idx="23">
                  <c:v>13643</c:v>
                </c:pt>
                <c:pt idx="24">
                  <c:v>7633</c:v>
                </c:pt>
                <c:pt idx="25">
                  <c:v>15381</c:v>
                </c:pt>
                <c:pt idx="26">
                  <c:v>17789</c:v>
                </c:pt>
                <c:pt idx="27">
                  <c:v>10388</c:v>
                </c:pt>
                <c:pt idx="28">
                  <c:v>4825</c:v>
                </c:pt>
                <c:pt idx="29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5-214F-8712-40A55BDC5A2F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1238</c:v>
                </c:pt>
                <c:pt idx="1">
                  <c:v>240</c:v>
                </c:pt>
                <c:pt idx="2">
                  <c:v>2423</c:v>
                </c:pt>
                <c:pt idx="3">
                  <c:v>2022</c:v>
                </c:pt>
                <c:pt idx="4">
                  <c:v>1835</c:v>
                </c:pt>
                <c:pt idx="5">
                  <c:v>1843</c:v>
                </c:pt>
                <c:pt idx="6">
                  <c:v>1954</c:v>
                </c:pt>
                <c:pt idx="7">
                  <c:v>1223</c:v>
                </c:pt>
                <c:pt idx="8">
                  <c:v>247</c:v>
                </c:pt>
                <c:pt idx="9">
                  <c:v>2019</c:v>
                </c:pt>
                <c:pt idx="10">
                  <c:v>419</c:v>
                </c:pt>
                <c:pt idx="11">
                  <c:v>189</c:v>
                </c:pt>
                <c:pt idx="12">
                  <c:v>314</c:v>
                </c:pt>
                <c:pt idx="13">
                  <c:v>285</c:v>
                </c:pt>
                <c:pt idx="14">
                  <c:v>87</c:v>
                </c:pt>
                <c:pt idx="15">
                  <c:v>17</c:v>
                </c:pt>
                <c:pt idx="16">
                  <c:v>453</c:v>
                </c:pt>
                <c:pt idx="17">
                  <c:v>350</c:v>
                </c:pt>
                <c:pt idx="18">
                  <c:v>275</c:v>
                </c:pt>
                <c:pt idx="19">
                  <c:v>327</c:v>
                </c:pt>
                <c:pt idx="20">
                  <c:v>256</c:v>
                </c:pt>
                <c:pt idx="21">
                  <c:v>144</c:v>
                </c:pt>
                <c:pt idx="22">
                  <c:v>12</c:v>
                </c:pt>
                <c:pt idx="23">
                  <c:v>494</c:v>
                </c:pt>
                <c:pt idx="24">
                  <c:v>378</c:v>
                </c:pt>
                <c:pt idx="25">
                  <c:v>346</c:v>
                </c:pt>
                <c:pt idx="26">
                  <c:v>464</c:v>
                </c:pt>
                <c:pt idx="27">
                  <c:v>537</c:v>
                </c:pt>
                <c:pt idx="28">
                  <c:v>453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5-214F-8712-40A55BDC5A2F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5-214F-8712-40A55BDC5A2F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66</c:v>
                </c:pt>
                <c:pt idx="1">
                  <c:v>54</c:v>
                </c:pt>
                <c:pt idx="2">
                  <c:v>40</c:v>
                </c:pt>
                <c:pt idx="3">
                  <c:v>65</c:v>
                </c:pt>
                <c:pt idx="4">
                  <c:v>54</c:v>
                </c:pt>
                <c:pt idx="5">
                  <c:v>70</c:v>
                </c:pt>
                <c:pt idx="6">
                  <c:v>73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998</c:v>
                </c:pt>
                <c:pt idx="11">
                  <c:v>3849</c:v>
                </c:pt>
                <c:pt idx="12">
                  <c:v>1273</c:v>
                </c:pt>
                <c:pt idx="13">
                  <c:v>71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84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72</c:v>
                </c:pt>
                <c:pt idx="22">
                  <c:v>69</c:v>
                </c:pt>
                <c:pt idx="23">
                  <c:v>89</c:v>
                </c:pt>
                <c:pt idx="24">
                  <c:v>92</c:v>
                </c:pt>
                <c:pt idx="25">
                  <c:v>85</c:v>
                </c:pt>
                <c:pt idx="26">
                  <c:v>63</c:v>
                </c:pt>
                <c:pt idx="27">
                  <c:v>64</c:v>
                </c:pt>
                <c:pt idx="28">
                  <c:v>66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5-214F-8712-40A55BDC5A2F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5-214F-8712-40A55BDC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7008"/>
        <c:axId val="1500722656"/>
        <c:extLst/>
      </c:lineChart>
      <c:dateAx>
        <c:axId val="150072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2656"/>
        <c:crosses val="autoZero"/>
        <c:auto val="1"/>
        <c:lblOffset val="100"/>
        <c:baseTimeUnit val="days"/>
      </c:dateAx>
      <c:valAx>
        <c:axId val="1500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304</xdr:row>
      <xdr:rowOff>143435</xdr:rowOff>
    </xdr:from>
    <xdr:to>
      <xdr:col>12</xdr:col>
      <xdr:colOff>810535</xdr:colOff>
      <xdr:row>332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34</xdr:row>
      <xdr:rowOff>12700</xdr:rowOff>
    </xdr:from>
    <xdr:to>
      <xdr:col>15</xdr:col>
      <xdr:colOff>302123</xdr:colOff>
      <xdr:row>62</xdr:row>
      <xdr:rowOff>48808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9406E-9A72-5742-94BB-D5589DF10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304" totalsRowCount="1" headerRowDxfId="161" dataDxfId="160" totalsRowDxfId="159">
  <autoFilter ref="B16:M303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57"/>
    <tableColumn id="2" xr3:uid="{00000000-0010-0000-0000-000002000000}" name="Total" totalsRowFunction="custom" dataDxfId="156" totalsRowDxfId="155">
      <totalsRowFormula>SUM(C297:C303)</totalsRowFormula>
    </tableColumn>
    <tableColumn id="3" xr3:uid="{00000000-0010-0000-0000-000003000000}" name="Transactions _x000a_Complete" totalsRowFunction="custom" dataDxfId="154" totalsRowDxfId="153">
      <totalsRowFormula>SUM(D297:D303)</totalsRowFormula>
    </tableColumn>
    <tableColumn id="4" xr3:uid="{00000000-0010-0000-0000-000004000000}" name="%_x000a_Complete" totalsRowFunction="custom" dataDxfId="152" totalsRowDxfId="151">
      <calculatedColumnFormula>Tabla18[Transactions 
Complete]/Tabla18[Total]</calculatedColumnFormula>
      <totalsRowFormula>AVERAGE(E297:E303)</totalsRowFormula>
    </tableColumn>
    <tableColumn id="5" xr3:uid="{00000000-0010-0000-0000-000005000000}" name="Transactions _x000a_Failed" totalsRowFunction="custom" dataDxfId="150" totalsRowDxfId="149">
      <totalsRowFormula>SUM(F297:F303)</totalsRowFormula>
    </tableColumn>
    <tableColumn id="6" xr3:uid="{00000000-0010-0000-0000-000006000000}" name="% _x000a_Failed" totalsRowFunction="custom" dataDxfId="148" totalsRowDxfId="147">
      <calculatedColumnFormula>Tabla18[Transactions 
Failed]/Tabla18[Total]</calculatedColumnFormula>
      <totalsRowFormula>AVERAGE(G297:G303)</totalsRowFormula>
    </tableColumn>
    <tableColumn id="7" xr3:uid="{00000000-0010-0000-0000-000007000000}" name="Transactions _x000a_In_Prog" totalsRowFunction="custom" dataDxfId="146" totalsRowDxfId="145">
      <totalsRowFormula>SUM(H297:H303)</totalsRowFormula>
    </tableColumn>
    <tableColumn id="8" xr3:uid="{00000000-0010-0000-0000-000008000000}" name="%_x000a_In_Prog" totalsRowFunction="custom" dataDxfId="144" totalsRowDxfId="143">
      <calculatedColumnFormula>Tabla18[Transactions 
In_Prog]/Tabla18[Total]</calculatedColumnFormula>
      <totalsRowFormula>AVERAGE(I297:I303)</totalsRowFormula>
    </tableColumn>
    <tableColumn id="9" xr3:uid="{00000000-0010-0000-0000-000009000000}" name="Transactions _x000a_Timeout" totalsRowFunction="custom" dataDxfId="142" totalsRowDxfId="141">
      <totalsRowFormula>SUM(J297:J303)</totalsRowFormula>
    </tableColumn>
    <tableColumn id="10" xr3:uid="{00000000-0010-0000-0000-00000A000000}" name="%_x000a_Timeout" totalsRowFunction="custom" dataDxfId="140" totalsRowDxfId="139">
      <calculatedColumnFormula>Tabla18[Transactions 
Timeout]/Tabla18[Total]</calculatedColumnFormula>
      <totalsRowFormula>AVERAGE(K297:K303)</totalsRowFormula>
    </tableColumn>
    <tableColumn id="11" xr3:uid="{00000000-0010-0000-0000-00000B000000}" name="Transactions_x000a_Trans Fail" totalsRowFunction="custom" dataDxfId="138" totalsRowDxfId="137">
      <totalsRowFormula>SUM(L297:L303)</totalsRowFormula>
    </tableColumn>
    <tableColumn id="12" xr3:uid="{00000000-0010-0000-0000-00000C000000}" name="% _x000a_Trans Fail" totalsRowFunction="custom" dataDxfId="136" totalsRowDxfId="135">
      <calculatedColumnFormula>Tabla18[Transactions
Trans Fail]/Tabla18[Total]</calculatedColumnFormula>
      <totalsRowFormula>AVERAGE(M297:M303)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34" dataDxfId="133" totalsRowDxfId="132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31" totalsRowDxfId="130"/>
    <tableColumn id="2" xr3:uid="{00000000-0010-0000-0100-000002000000}" name="Total" totalsRowFunction="custom" dataDxfId="129" totalsRowDxfId="128">
      <totalsRowFormula>SUM(C42:C44)</totalsRowFormula>
    </tableColumn>
    <tableColumn id="3" xr3:uid="{00000000-0010-0000-0100-000003000000}" name="Transactions _x000a_Complete" totalsRowFunction="custom" dataDxfId="127" totalsRowDxfId="126">
      <totalsRowFormula>SUM(D42:D44)</totalsRowFormula>
    </tableColumn>
    <tableColumn id="4" xr3:uid="{00000000-0010-0000-0100-000004000000}" name="%_x000a_Complete" totalsRowFunction="custom" dataDxfId="125" totalsRowDxfId="124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23" totalsRowDxfId="122">
      <totalsRowFormula>SUM(F42:F44)</totalsRowFormula>
    </tableColumn>
    <tableColumn id="6" xr3:uid="{00000000-0010-0000-0100-000006000000}" name="% _x000a_Failed" totalsRowFunction="custom" dataDxfId="121" totalsRowDxfId="120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19" totalsRowDxfId="118">
      <totalsRowFormula>SUM(H42:H44)</totalsRowFormula>
    </tableColumn>
    <tableColumn id="8" xr3:uid="{00000000-0010-0000-0100-000008000000}" name="%_x000a_In_Prog" totalsRowFunction="custom" dataDxfId="117" totalsRowDxfId="116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15" totalsRowDxfId="114">
      <totalsRowFormula>SUM(J42:J44)</totalsRowFormula>
    </tableColumn>
    <tableColumn id="10" xr3:uid="{00000000-0010-0000-0100-00000A000000}" name="%_x000a_Timeout" totalsRowFunction="custom" dataDxfId="113" totalsRowDxfId="112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11" totalsRowDxfId="110">
      <totalsRowFormula>SUM(L42:L44)</totalsRowFormula>
    </tableColumn>
    <tableColumn id="12" xr3:uid="{00000000-0010-0000-0100-00000C000000}" name="% _x000a_Trans Fail" totalsRowFunction="custom" dataDxfId="109" totalsRowDxfId="108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07" dataDxfId="106" totalsRowDxfId="105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04" totalsRowDxfId="103"/>
    <tableColumn id="2" xr3:uid="{00000000-0010-0000-0200-000002000000}" name="Total" totalsRowFunction="custom" dataDxfId="102" totalsRowDxfId="101">
      <totalsRowFormula>SUM(C42:C47)</totalsRowFormula>
    </tableColumn>
    <tableColumn id="3" xr3:uid="{00000000-0010-0000-0200-000003000000}" name="Transactions _x000a_Complete" totalsRowFunction="custom" dataDxfId="100" totalsRowDxfId="99">
      <totalsRowFormula>SUM(D42:D47)</totalsRowFormula>
    </tableColumn>
    <tableColumn id="4" xr3:uid="{00000000-0010-0000-0200-000004000000}" name="%_x000a_Complete" totalsRowFunction="custom" dataDxfId="98" totalsRowDxfId="97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96" totalsRowDxfId="95">
      <totalsRowFormula>SUM(F42:F47)</totalsRowFormula>
    </tableColumn>
    <tableColumn id="6" xr3:uid="{00000000-0010-0000-0200-000006000000}" name="% _x000a_Failed" totalsRowFunction="custom" dataDxfId="94" totalsRowDxfId="93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92" totalsRowDxfId="91">
      <totalsRowFormula>SUM(H42:H47)</totalsRowFormula>
    </tableColumn>
    <tableColumn id="8" xr3:uid="{00000000-0010-0000-0200-000008000000}" name="%_x000a_In_Prog" totalsRowFunction="custom" dataDxfId="90" totalsRowDxfId="89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88" totalsRowDxfId="87">
      <totalsRowFormula>SUM(J42:J47)</totalsRowFormula>
    </tableColumn>
    <tableColumn id="10" xr3:uid="{00000000-0010-0000-0200-00000A000000}" name="%_x000a_Timeout" totalsRowFunction="custom" dataDxfId="86" totalsRowDxfId="85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84" totalsRowDxfId="83">
      <totalsRowFormula>SUM(L42:L47)</totalsRowFormula>
    </tableColumn>
    <tableColumn id="12" xr3:uid="{00000000-0010-0000-0200-00000C000000}" name="% _x000a_Trans Fail" totalsRowFunction="custom" dataDxfId="82" totalsRowDxfId="81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80" dataDxfId="79" totalsRowDxfId="78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77" totalsRowDxfId="76"/>
    <tableColumn id="2" xr3:uid="{00000000-0010-0000-0300-000002000000}" name="Total" totalsRowFunction="custom" dataDxfId="75" totalsRowDxfId="74">
      <totalsRowFormula>SUM(C17:C46)</totalsRowFormula>
    </tableColumn>
    <tableColumn id="3" xr3:uid="{00000000-0010-0000-0300-000003000000}" name="Transactions _x000a_Complete" totalsRowFunction="custom" dataDxfId="73" totalsRowDxfId="72">
      <totalsRowFormula>SUM(D17:D46)</totalsRowFormula>
    </tableColumn>
    <tableColumn id="4" xr3:uid="{00000000-0010-0000-0300-000004000000}" name="%_x000a_Complete" totalsRowFunction="custom" dataDxfId="71" totalsRowDxfId="70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69" totalsRowDxfId="68">
      <totalsRowFormula>SUM(F17:F46)</totalsRowFormula>
    </tableColumn>
    <tableColumn id="6" xr3:uid="{00000000-0010-0000-0300-000006000000}" name="% _x000a_Failed" totalsRowFunction="custom" dataDxfId="67" totalsRowDxfId="66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65" totalsRowDxfId="64">
      <totalsRowFormula>SUM(H17:H46)</totalsRowFormula>
    </tableColumn>
    <tableColumn id="8" xr3:uid="{00000000-0010-0000-0300-000008000000}" name="%_x000a_In_Prog" totalsRowFunction="custom" dataDxfId="63" totalsRowDxfId="62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61" totalsRowDxfId="60">
      <totalsRowFormula>SUM(J17:J46)</totalsRowFormula>
    </tableColumn>
    <tableColumn id="10" xr3:uid="{00000000-0010-0000-0300-00000A000000}" name="%_x000a_Timeout" totalsRowFunction="custom" dataDxfId="59" totalsRowDxfId="58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57" totalsRowDxfId="56">
      <totalsRowFormula>SUM(L17:L46)</totalsRowFormula>
    </tableColumn>
    <tableColumn id="12" xr3:uid="{00000000-0010-0000-0300-00000C000000}" name="% _x000a_Trans Fail" totalsRowFunction="custom" dataDxfId="55" totalsRowDxfId="54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53" dataDxfId="52" totalsRowDxfId="5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50" totalsRowDxfId="49"/>
    <tableColumn id="2" xr3:uid="{00000000-0010-0000-0400-000002000000}" name="Total" totalsRowFunction="custom" dataDxfId="48" totalsRowDxfId="47">
      <totalsRowFormula>SUM(C17:C47)</totalsRowFormula>
    </tableColumn>
    <tableColumn id="3" xr3:uid="{00000000-0010-0000-0400-000003000000}" name="Transactions _x000a_Complete" totalsRowFunction="custom" dataDxfId="46" totalsRowDxfId="45">
      <totalsRowFormula>SUM(D17:D47)</totalsRowFormula>
    </tableColumn>
    <tableColumn id="4" xr3:uid="{00000000-0010-0000-0400-000004000000}" name="%_x000a_Complete" totalsRowFunction="custom" dataDxfId="44" totalsRowDxfId="43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42" totalsRowDxfId="41">
      <totalsRowFormula>SUM(F17:F47)</totalsRowFormula>
    </tableColumn>
    <tableColumn id="6" xr3:uid="{00000000-0010-0000-0400-000006000000}" name="% _x000a_Failed" totalsRowFunction="custom" dataDxfId="40" totalsRowDxfId="39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38" totalsRowDxfId="37">
      <totalsRowFormula>SUM(H17:H47)</totalsRowFormula>
    </tableColumn>
    <tableColumn id="8" xr3:uid="{00000000-0010-0000-0400-000008000000}" name="%_x000a_In_Prog" totalsRowFunction="custom" dataDxfId="36" totalsRowDxfId="35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34" totalsRowDxfId="33">
      <totalsRowFormula>SUM(J17:J47)</totalsRowFormula>
    </tableColumn>
    <tableColumn id="10" xr3:uid="{00000000-0010-0000-0400-00000A000000}" name="%_x000a_Timeout" totalsRowFunction="custom" dataDxfId="32" totalsRowDxfId="31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30" totalsRowDxfId="29">
      <totalsRowFormula>SUM(L17:L47)</totalsRowFormula>
    </tableColumn>
    <tableColumn id="12" xr3:uid="{00000000-0010-0000-0400-00000C000000}" name="% _x000a_Trans Fail" totalsRowFunction="custom" dataDxfId="28" totalsRowDxfId="27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26" dataDxfId="25" totalsRowDxfId="24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23" totalsRowDxfId="22"/>
    <tableColumn id="2" xr3:uid="{00000000-0010-0000-0500-000002000000}" name="Total" totalsRowFunction="custom" dataDxfId="21" totalsRowDxfId="20">
      <totalsRowFormula>SUM(C17:C46)</totalsRowFormula>
    </tableColumn>
    <tableColumn id="3" xr3:uid="{00000000-0010-0000-0500-000003000000}" name="Transactions _x000a_Complete" totalsRowFunction="custom" dataDxfId="19" totalsRowDxfId="18">
      <totalsRowFormula>SUM(D17:D46)</totalsRowFormula>
    </tableColumn>
    <tableColumn id="4" xr3:uid="{00000000-0010-0000-0500-000004000000}" name="%_x000a_Complete" totalsRowFunction="custom" dataDxfId="17" totalsRowDxfId="16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15" totalsRowDxfId="14">
      <totalsRowFormula>SUM(F17:F46)</totalsRowFormula>
    </tableColumn>
    <tableColumn id="6" xr3:uid="{00000000-0010-0000-0500-000006000000}" name="% _x000a_Failed" totalsRowFunction="custom" dataDxfId="13" totalsRowDxfId="12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11" totalsRowDxfId="10">
      <totalsRowFormula>SUM(H17:H46)</totalsRowFormula>
    </tableColumn>
    <tableColumn id="8" xr3:uid="{00000000-0010-0000-0500-000008000000}" name="%_x000a_In_Prog" totalsRowFunction="custom" dataDxfId="9" totalsRowDxfId="8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7" totalsRowDxfId="6">
      <totalsRowFormula>SUM(J17:J46)</totalsRowFormula>
    </tableColumn>
    <tableColumn id="10" xr3:uid="{00000000-0010-0000-0500-00000A000000}" name="%_x000a_Timeout" totalsRowFunction="custom" dataDxfId="5" totalsRowDxfId="4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3" totalsRowDxfId="2">
      <totalsRowFormula>SUM(L17:L46)</totalsRowFormula>
    </tableColumn>
    <tableColumn id="12" xr3:uid="{00000000-0010-0000-0500-00000C000000}" name="% _x000a_Trans Fail" totalsRowFunction="custom" dataDxfId="1" totalsRowDxfId="0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308"/>
  <sheetViews>
    <sheetView tabSelected="1" topLeftCell="A297" zoomScaleNormal="100" workbookViewId="0">
      <selection activeCell="I11" sqref="I11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2415623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2178766</v>
      </c>
      <c r="D6" s="14">
        <f>C6/C5</f>
        <v>0.90194786189732423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163537</v>
      </c>
      <c r="D7" s="14">
        <f>C7/C5</f>
        <v>6.7699719699638561E-2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23</v>
      </c>
      <c r="D8" s="14">
        <f>C8/C5</f>
        <v>9.5213532906417932E-6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73297</v>
      </c>
      <c r="D9" s="14">
        <f>C9/C5</f>
        <v>3.0342897049746586E-2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2415623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27.6" x14ac:dyDescent="0.3">
      <c r="B15" s="16" t="s">
        <v>13</v>
      </c>
      <c r="C15" s="17">
        <f>SUM(Tabla18[Total])</f>
        <v>2415628.0700000003</v>
      </c>
      <c r="D15" s="17">
        <f>SUM(Tabla18[Transactions 
Complete])</f>
        <v>2178766</v>
      </c>
      <c r="E15" s="18">
        <f>AVERAGE(Tabla18[%
Complete])</f>
        <v>0.88754028221660697</v>
      </c>
      <c r="F15" s="17">
        <f>SUM(Tabla18[Transactions 
Failed])</f>
        <v>163537</v>
      </c>
      <c r="G15" s="18">
        <f>AVERAGE(Tabla18[% 
Failed])</f>
        <v>5.8655206088938691E-2</v>
      </c>
      <c r="H15" s="17">
        <f>SUM(Tabla18[Transactions 
In_Prog])</f>
        <v>23</v>
      </c>
      <c r="I15" s="18">
        <f>AVERAGE(Tabla18[%
In_Prog])</f>
        <v>1.1091599526590266E-5</v>
      </c>
      <c r="J15" s="17">
        <f>SUM(Tabla18[Transactions 
Timeout])</f>
        <v>73297</v>
      </c>
      <c r="K15" s="18">
        <f>AVERAGE(Tabla18[%
Timeout])</f>
        <v>2.9399179704072319E-2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C875</f>
        <v>0</v>
      </c>
      <c r="M117" s="35">
        <f>Tabla18[Transactions
Trans Fail]/Tabla18[Total]</f>
        <v>0</v>
      </c>
    </row>
    <row r="118" spans="2:13" s="33" customFormat="1" hidden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3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3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3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3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3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3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3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3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3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3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3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3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3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3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3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3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3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3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3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3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3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3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3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3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3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3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3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3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3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3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3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3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3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3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3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3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3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3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3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3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3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3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3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3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3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3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3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3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3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3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3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3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3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3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3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3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3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3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3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hidden="1" x14ac:dyDescent="0.3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hidden="1" x14ac:dyDescent="0.3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hidden="1" x14ac:dyDescent="0.3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hidden="1" x14ac:dyDescent="0.3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hidden="1" x14ac:dyDescent="0.3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hidden="1" x14ac:dyDescent="0.3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hidden="1" x14ac:dyDescent="0.3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s="33" customFormat="1" hidden="1" x14ac:dyDescent="0.3">
      <c r="B269" s="79">
        <v>43353</v>
      </c>
      <c r="C269" s="120">
        <v>13160</v>
      </c>
      <c r="D269" s="120">
        <v>11079</v>
      </c>
      <c r="E269" s="121">
        <f>Tabla18[Transactions 
Complete]/Tabla18[Total]</f>
        <v>0.84186930091185408</v>
      </c>
      <c r="F269" s="65">
        <v>2019</v>
      </c>
      <c r="G269" s="121">
        <f>Tabla18[Transactions 
Failed]/Tabla18[Total]</f>
        <v>0.153419452887538</v>
      </c>
      <c r="H269" s="120">
        <v>0</v>
      </c>
      <c r="I269" s="121">
        <f>Tabla18[Transactions 
In_Prog]/Tabla18[Total]</f>
        <v>0</v>
      </c>
      <c r="J269" s="120">
        <v>62</v>
      </c>
      <c r="K269" s="121">
        <f>Tabla18[Transactions 
Timeout]/Tabla18[Total]</f>
        <v>4.7112462006079023E-3</v>
      </c>
      <c r="L269" s="120">
        <v>0</v>
      </c>
      <c r="M269" s="121">
        <f>Tabla18[Transactions
Trans Fail]/Tabla18[Total]</f>
        <v>0</v>
      </c>
    </row>
    <row r="270" spans="2:13" s="33" customFormat="1" hidden="1" x14ac:dyDescent="0.3">
      <c r="B270" s="79">
        <v>43354</v>
      </c>
      <c r="C270" s="120">
        <v>10537</v>
      </c>
      <c r="D270" s="120">
        <v>9120</v>
      </c>
      <c r="E270" s="121">
        <f>Tabla18[Transactions 
Complete]/Tabla18[Total]</f>
        <v>0.86552149568188286</v>
      </c>
      <c r="F270" s="120">
        <v>419</v>
      </c>
      <c r="G270" s="121">
        <f>Tabla18[Transactions 
Failed]/Tabla18[Total]</f>
        <v>3.9764638891525102E-2</v>
      </c>
      <c r="H270" s="120">
        <v>0</v>
      </c>
      <c r="I270" s="121">
        <f>Tabla18[Transactions 
In_Prog]/Tabla18[Total]</f>
        <v>0</v>
      </c>
      <c r="J270" s="120">
        <v>998</v>
      </c>
      <c r="K270" s="121">
        <f>Tabla18[Transactions 
Timeout]/Tabla18[Total]</f>
        <v>9.4713865426592006E-2</v>
      </c>
      <c r="L270" s="120">
        <v>0</v>
      </c>
      <c r="M270" s="121">
        <f>Tabla18[Transactions
Trans Fail]/Tabla18[Total]</f>
        <v>0</v>
      </c>
    </row>
    <row r="271" spans="2:13" s="33" customFormat="1" hidden="1" x14ac:dyDescent="0.3">
      <c r="B271" s="79">
        <v>43355</v>
      </c>
      <c r="C271" s="120">
        <v>11413</v>
      </c>
      <c r="D271" s="120">
        <v>7375</v>
      </c>
      <c r="E271" s="121">
        <f>Tabla18[Transactions 
Complete]/Tabla18[Total]</f>
        <v>0.64619293787785859</v>
      </c>
      <c r="F271" s="120">
        <v>189</v>
      </c>
      <c r="G271" s="121">
        <f>Tabla18[Transactions 
Failed]/Tabla18[Total]</f>
        <v>1.6560063085954615E-2</v>
      </c>
      <c r="H271" s="120">
        <v>0</v>
      </c>
      <c r="I271" s="121">
        <f>Tabla18[Transactions 
In_Prog]/Tabla18[Total]</f>
        <v>0</v>
      </c>
      <c r="J271" s="120">
        <v>3849</v>
      </c>
      <c r="K271" s="121">
        <f>Tabla18[Transactions 
Timeout]/Tabla18[Total]</f>
        <v>0.33724699903618682</v>
      </c>
      <c r="L271" s="120">
        <v>0</v>
      </c>
      <c r="M271" s="121">
        <f>Tabla18[Transactions
Trans Fail]/Tabla18[Total]</f>
        <v>0</v>
      </c>
    </row>
    <row r="272" spans="2:13" s="33" customFormat="1" hidden="1" x14ac:dyDescent="0.3">
      <c r="B272" s="79">
        <v>43356</v>
      </c>
      <c r="C272" s="120">
        <v>10957</v>
      </c>
      <c r="D272" s="120">
        <v>9370</v>
      </c>
      <c r="E272" s="121">
        <f>Tabla18[Transactions 
Complete]/Tabla18[Total]</f>
        <v>0.85516108423838644</v>
      </c>
      <c r="F272" s="120">
        <v>314</v>
      </c>
      <c r="G272" s="121">
        <f>Tabla18[Transactions 
Failed]/Tabla18[Total]</f>
        <v>2.8657479237017433E-2</v>
      </c>
      <c r="H272" s="120">
        <v>0</v>
      </c>
      <c r="I272" s="121">
        <f>Tabla18[Transactions 
In_Prog]/Tabla18[Total]</f>
        <v>0</v>
      </c>
      <c r="J272" s="120">
        <v>1273</v>
      </c>
      <c r="K272" s="121">
        <f>Tabla18[Transactions 
Timeout]/Tabla18[Total]</f>
        <v>0.11618143652459614</v>
      </c>
      <c r="L272" s="120">
        <v>0</v>
      </c>
      <c r="M272" s="121">
        <f>Tabla18[Transactions
Trans Fail]/Tabla18[Total]</f>
        <v>0</v>
      </c>
    </row>
    <row r="273" spans="2:13" s="33" customFormat="1" hidden="1" x14ac:dyDescent="0.3">
      <c r="B273" s="79">
        <v>43357</v>
      </c>
      <c r="C273" s="120">
        <v>6004</v>
      </c>
      <c r="D273" s="120">
        <v>5648</v>
      </c>
      <c r="E273" s="121">
        <f>Tabla18[Transactions 
Complete]/Tabla18[Total]</f>
        <v>0.94070619586942039</v>
      </c>
      <c r="F273" s="120">
        <v>285</v>
      </c>
      <c r="G273" s="121">
        <f>Tabla18[Transactions 
Failed]/Tabla18[Total]</f>
        <v>4.746835443037975E-2</v>
      </c>
      <c r="H273" s="120">
        <v>0</v>
      </c>
      <c r="I273" s="121">
        <f>Tabla18[Transactions 
In_Prog]/Tabla18[Total]</f>
        <v>0</v>
      </c>
      <c r="J273" s="120">
        <v>71</v>
      </c>
      <c r="K273" s="121">
        <f>Tabla18[Transactions 
Timeout]/Tabla18[Total]</f>
        <v>1.1825449700199867E-2</v>
      </c>
      <c r="L273" s="120">
        <v>0</v>
      </c>
      <c r="M273" s="121">
        <f>Tabla18[Transactions
Trans Fail]/Tabla18[Total]</f>
        <v>0</v>
      </c>
    </row>
    <row r="274" spans="2:13" s="33" customFormat="1" hidden="1" x14ac:dyDescent="0.3">
      <c r="B274" s="79">
        <v>43358</v>
      </c>
      <c r="C274" s="120">
        <v>3923</v>
      </c>
      <c r="D274" s="120">
        <v>3767</v>
      </c>
      <c r="E274" s="121">
        <f>Tabla18[Transactions 
Complete]/Tabla18[Total]</f>
        <v>0.96023451440224317</v>
      </c>
      <c r="F274" s="120">
        <v>87</v>
      </c>
      <c r="G274" s="121">
        <f>Tabla18[Transactions 
Failed]/Tabla18[Total]</f>
        <v>2.2176905429518227E-2</v>
      </c>
      <c r="H274" s="120">
        <v>0</v>
      </c>
      <c r="I274" s="121">
        <f>Tabla18[Transactions 
In_Prog]/Tabla18[Total]</f>
        <v>0</v>
      </c>
      <c r="J274" s="120">
        <v>69</v>
      </c>
      <c r="K274" s="121">
        <f>Tabla18[Transactions 
Timeout]/Tabla18[Total]</f>
        <v>1.7588580168238593E-2</v>
      </c>
      <c r="L274" s="120">
        <v>0</v>
      </c>
      <c r="M274" s="121">
        <f>Tabla18[Transactions
Trans Fail]/Tabla18[Total]</f>
        <v>0</v>
      </c>
    </row>
    <row r="275" spans="2:13" s="33" customFormat="1" hidden="1" x14ac:dyDescent="0.3">
      <c r="B275" s="79">
        <v>43359</v>
      </c>
      <c r="C275" s="120">
        <v>1279</v>
      </c>
      <c r="D275" s="120">
        <v>1192</v>
      </c>
      <c r="E275" s="121">
        <f>Tabla18[Transactions 
Complete]/Tabla18[Total]</f>
        <v>0.93197810789679436</v>
      </c>
      <c r="F275" s="120">
        <v>17</v>
      </c>
      <c r="G275" s="121">
        <f>Tabla18[Transactions 
Failed]/Tabla18[Total]</f>
        <v>1.3291634089132134E-2</v>
      </c>
      <c r="H275" s="120">
        <v>0</v>
      </c>
      <c r="I275" s="121">
        <f>Tabla18[Transactions 
In_Prog]/Tabla18[Total]</f>
        <v>0</v>
      </c>
      <c r="J275" s="120">
        <v>70</v>
      </c>
      <c r="K275" s="121">
        <f>Tabla18[Transactions 
Timeout]/Tabla18[Total]</f>
        <v>5.4730258014073496E-2</v>
      </c>
      <c r="L275" s="120">
        <v>0</v>
      </c>
      <c r="M275" s="121">
        <f>Tabla18[Transactions
Trans Fail]/Tabla18[Total]</f>
        <v>0</v>
      </c>
    </row>
    <row r="276" spans="2:13" s="33" customFormat="1" hidden="1" x14ac:dyDescent="0.3">
      <c r="B276" s="79">
        <v>43360</v>
      </c>
      <c r="C276" s="39">
        <v>16030</v>
      </c>
      <c r="D276" s="39">
        <v>15506</v>
      </c>
      <c r="E276" s="26">
        <f>Tabla18[Transactions 
Complete]/Tabla18[Total]</f>
        <v>0.96731129132875859</v>
      </c>
      <c r="F276" s="39">
        <v>453</v>
      </c>
      <c r="G276" s="26">
        <f>Tabla18[Transactions 
Failed]/Tabla18[Total]</f>
        <v>2.825951341235184E-2</v>
      </c>
      <c r="H276" s="39">
        <v>0</v>
      </c>
      <c r="I276" s="26">
        <f>Tabla18[Transactions 
In_Prog]/Tabla18[Total]</f>
        <v>0</v>
      </c>
      <c r="J276" s="39">
        <v>71</v>
      </c>
      <c r="K276" s="26">
        <f>Tabla18[Transactions 
Timeout]/Tabla18[Total]</f>
        <v>4.429195258889582E-3</v>
      </c>
      <c r="L276" s="39">
        <v>0</v>
      </c>
      <c r="M276" s="26">
        <f>Tabla18[Transactions
Trans Fail]/Tabla18[Total]</f>
        <v>0</v>
      </c>
    </row>
    <row r="277" spans="2:13" s="33" customFormat="1" hidden="1" x14ac:dyDescent="0.3">
      <c r="B277" s="79">
        <v>43361</v>
      </c>
      <c r="C277" s="39">
        <v>7935</v>
      </c>
      <c r="D277" s="39">
        <v>7501</v>
      </c>
      <c r="E277" s="26">
        <f>Tabla18[Transactions 
Complete]/Tabla18[Total]</f>
        <v>0.94530560806553243</v>
      </c>
      <c r="F277" s="39">
        <v>350</v>
      </c>
      <c r="G277" s="26">
        <f>Tabla18[Transactions 
Failed]/Tabla18[Total]</f>
        <v>4.4108380592312542E-2</v>
      </c>
      <c r="H277" s="39">
        <v>0</v>
      </c>
      <c r="I277" s="26">
        <f>Tabla18[Transactions 
In_Prog]/Tabla18[Total]</f>
        <v>0</v>
      </c>
      <c r="J277" s="39">
        <v>84</v>
      </c>
      <c r="K277" s="26">
        <f>Tabla18[Transactions 
Timeout]/Tabla18[Total]</f>
        <v>1.058601134215501E-2</v>
      </c>
      <c r="L277" s="39">
        <v>0</v>
      </c>
      <c r="M277" s="26">
        <f>Tabla18[Transactions
Trans Fail]/Tabla18[Total]</f>
        <v>0</v>
      </c>
    </row>
    <row r="278" spans="2:13" s="33" customFormat="1" hidden="1" x14ac:dyDescent="0.3">
      <c r="B278" s="79">
        <v>43362</v>
      </c>
      <c r="C278" s="39">
        <v>9165</v>
      </c>
      <c r="D278" s="39">
        <v>8807</v>
      </c>
      <c r="E278" s="26">
        <f>Tabla18[Transactions 
Complete]/Tabla18[Total]</f>
        <v>0.96093835242771408</v>
      </c>
      <c r="F278" s="127">
        <v>275</v>
      </c>
      <c r="G278" s="26">
        <f>Tabla18[Transactions 
Failed]/Tabla18[Total]</f>
        <v>3.000545553737043E-2</v>
      </c>
      <c r="H278" s="39">
        <v>0</v>
      </c>
      <c r="I278" s="26">
        <f>Tabla18[Transactions 
In_Prog]/Tabla18[Total]</f>
        <v>0</v>
      </c>
      <c r="J278" s="39">
        <v>83</v>
      </c>
      <c r="K278" s="26">
        <f>Tabla18[Transactions 
Timeout]/Tabla18[Total]</f>
        <v>9.0561920349154397E-3</v>
      </c>
      <c r="L278" s="39">
        <v>0</v>
      </c>
      <c r="M278" s="26">
        <f>Tabla18[Transactions
Trans Fail]/Tabla18[Total]</f>
        <v>0</v>
      </c>
    </row>
    <row r="279" spans="2:13" s="33" customFormat="1" hidden="1" x14ac:dyDescent="0.3">
      <c r="B279" s="79">
        <v>43363</v>
      </c>
      <c r="C279" s="39">
        <v>9540</v>
      </c>
      <c r="D279" s="39">
        <v>9128</v>
      </c>
      <c r="E279" s="26">
        <f>Tabla18[Transactions 
Complete]/Tabla18[Total]</f>
        <v>0.95681341719077573</v>
      </c>
      <c r="F279" s="39">
        <v>327</v>
      </c>
      <c r="G279" s="26">
        <f>Tabla18[Transactions 
Failed]/Tabla18[Total]</f>
        <v>3.4276729559748427E-2</v>
      </c>
      <c r="H279" s="39">
        <v>0</v>
      </c>
      <c r="I279" s="26">
        <f>Tabla18[Transactions 
In_Prog]/Tabla18[Total]</f>
        <v>0</v>
      </c>
      <c r="J279" s="39">
        <v>85</v>
      </c>
      <c r="K279" s="26">
        <f>Tabla18[Transactions 
Timeout]/Tabla18[Total]</f>
        <v>8.9098532494758902E-3</v>
      </c>
      <c r="L279" s="39">
        <v>0</v>
      </c>
      <c r="M279" s="26">
        <f>Tabla18[Transactions
Trans Fail]/Tabla18[Total]</f>
        <v>0</v>
      </c>
    </row>
    <row r="280" spans="2:13" s="33" customFormat="1" hidden="1" x14ac:dyDescent="0.3">
      <c r="B280" s="79">
        <v>43364</v>
      </c>
      <c r="C280" s="39">
        <v>7707</v>
      </c>
      <c r="D280" s="39">
        <v>7361</v>
      </c>
      <c r="E280" s="26">
        <f>Tabla18[Transactions 
Complete]/Tabla18[Total]</f>
        <v>0.95510574802127934</v>
      </c>
      <c r="F280" s="39">
        <v>256</v>
      </c>
      <c r="G280" s="26">
        <f>Tabla18[Transactions 
Failed]/Tabla18[Total]</f>
        <v>3.3216556377319323E-2</v>
      </c>
      <c r="H280" s="39">
        <v>0</v>
      </c>
      <c r="I280" s="26">
        <f>Tabla18[Transactions 
In_Prog]/Tabla18[Total]</f>
        <v>0</v>
      </c>
      <c r="J280" s="39">
        <v>90</v>
      </c>
      <c r="K280" s="26">
        <f>Tabla18[Transactions 
Timeout]/Tabla18[Total]</f>
        <v>1.1677695601401323E-2</v>
      </c>
      <c r="L280" s="39">
        <v>0</v>
      </c>
      <c r="M280" s="26">
        <f>Tabla18[Transactions
Trans Fail]/Tabla18[Total]</f>
        <v>0</v>
      </c>
    </row>
    <row r="281" spans="2:13" s="33" customFormat="1" hidden="1" x14ac:dyDescent="0.3">
      <c r="B281" s="79">
        <v>43365</v>
      </c>
      <c r="C281" s="39">
        <v>4544</v>
      </c>
      <c r="D281" s="39">
        <v>4328</v>
      </c>
      <c r="E281" s="26">
        <f>Tabla18[Transactions 
Complete]/Tabla18[Total]</f>
        <v>0.95246478873239437</v>
      </c>
      <c r="F281" s="39">
        <v>144</v>
      </c>
      <c r="G281" s="26">
        <f>Tabla18[Transactions 
Failed]/Tabla18[Total]</f>
        <v>3.1690140845070422E-2</v>
      </c>
      <c r="H281" s="39">
        <v>0</v>
      </c>
      <c r="I281" s="26">
        <f>Tabla18[Transactions 
In_Prog]/Tabla18[Total]</f>
        <v>0</v>
      </c>
      <c r="J281" s="39">
        <v>72</v>
      </c>
      <c r="K281" s="26">
        <f>Tabla18[Transactions 
Timeout]/Tabla18[Total]</f>
        <v>1.5845070422535211E-2</v>
      </c>
      <c r="L281" s="39">
        <v>0</v>
      </c>
      <c r="M281" s="26">
        <f>Tabla18[Transactions
Trans Fail]/Tabla18[Total]</f>
        <v>0</v>
      </c>
    </row>
    <row r="282" spans="2:13" s="33" customFormat="1" hidden="1" x14ac:dyDescent="0.3">
      <c r="B282" s="79">
        <v>43366</v>
      </c>
      <c r="C282" s="39">
        <v>2346</v>
      </c>
      <c r="D282" s="39">
        <v>2265</v>
      </c>
      <c r="E282" s="26">
        <f>Tabla18[Transactions 
Complete]/Tabla18[Total]</f>
        <v>0.96547314578005117</v>
      </c>
      <c r="F282" s="39">
        <v>12</v>
      </c>
      <c r="G282" s="26">
        <f>Tabla18[Transactions 
Failed]/Tabla18[Total]</f>
        <v>5.1150895140664966E-3</v>
      </c>
      <c r="H282" s="39">
        <v>0</v>
      </c>
      <c r="I282" s="26">
        <f>Tabla18[Transactions 
In_Prog]/Tabla18[Total]</f>
        <v>0</v>
      </c>
      <c r="J282" s="39">
        <v>69</v>
      </c>
      <c r="K282" s="26">
        <f>Tabla18[Transactions 
Timeout]/Tabla18[Total]</f>
        <v>2.9411764705882353E-2</v>
      </c>
      <c r="L282" s="39">
        <v>0</v>
      </c>
      <c r="M282" s="26">
        <f>Tabla18[Transactions
Trans Fail]/Tabla18[Total]</f>
        <v>0</v>
      </c>
    </row>
    <row r="283" spans="2:13" s="33" customFormat="1" hidden="1" x14ac:dyDescent="0.3">
      <c r="B283" s="79">
        <v>43367</v>
      </c>
      <c r="C283" s="39">
        <v>14226</v>
      </c>
      <c r="D283" s="39">
        <v>13643</v>
      </c>
      <c r="E283" s="26">
        <f>Tabla18[Transactions 
Complete]/Tabla18[Total]</f>
        <v>0.95901869815830165</v>
      </c>
      <c r="F283" s="39">
        <v>494</v>
      </c>
      <c r="G283" s="26">
        <f>Tabla18[Transactions 
Failed]/Tabla18[Total]</f>
        <v>3.4725151131730636E-2</v>
      </c>
      <c r="H283" s="39">
        <v>0</v>
      </c>
      <c r="I283" s="26">
        <f>Tabla18[Transactions 
In_Prog]/Tabla18[Total]</f>
        <v>0</v>
      </c>
      <c r="J283" s="39">
        <v>89</v>
      </c>
      <c r="K283" s="26">
        <f>Tabla18[Transactions 
Timeout]/Tabla18[Total]</f>
        <v>6.2561507099676648E-3</v>
      </c>
      <c r="L283" s="39">
        <v>0</v>
      </c>
      <c r="M283" s="26">
        <f>Tabla18[Transactions
Trans Fail]/Tabla18[Total]</f>
        <v>0</v>
      </c>
    </row>
    <row r="284" spans="2:13" s="33" customFormat="1" hidden="1" x14ac:dyDescent="0.3">
      <c r="B284" s="79">
        <v>43368</v>
      </c>
      <c r="C284" s="39">
        <v>8103</v>
      </c>
      <c r="D284" s="39">
        <v>7633</v>
      </c>
      <c r="E284" s="26">
        <f>Tabla18[Transactions 
Complete]/Tabla18[Total]</f>
        <v>0.94199679131185976</v>
      </c>
      <c r="F284" s="39">
        <v>378</v>
      </c>
      <c r="G284" s="26">
        <f>Tabla18[Transactions 
Failed]/Tabla18[Total]</f>
        <v>4.6649389115142541E-2</v>
      </c>
      <c r="H284" s="39">
        <v>0</v>
      </c>
      <c r="I284" s="26">
        <f>Tabla18[Transactions 
In_Prog]/Tabla18[Total]</f>
        <v>0</v>
      </c>
      <c r="J284" s="39">
        <v>92</v>
      </c>
      <c r="K284" s="26">
        <f>Tabla18[Transactions 
Timeout]/Tabla18[Total]</f>
        <v>1.1353819572997656E-2</v>
      </c>
      <c r="L284" s="39">
        <v>0</v>
      </c>
      <c r="M284" s="26">
        <f>Tabla18[Transactions
Trans Fail]/Tabla18[Total]</f>
        <v>0</v>
      </c>
    </row>
    <row r="285" spans="2:13" s="33" customFormat="1" hidden="1" x14ac:dyDescent="0.3">
      <c r="B285" s="79">
        <v>43369</v>
      </c>
      <c r="C285" s="39">
        <v>15812</v>
      </c>
      <c r="D285" s="39">
        <v>15381</v>
      </c>
      <c r="E285" s="26">
        <f>Tabla18[Transactions 
Complete]/Tabla18[Total]</f>
        <v>0.97274222109790032</v>
      </c>
      <c r="F285" s="39">
        <v>346</v>
      </c>
      <c r="G285" s="26">
        <f>Tabla18[Transactions 
Failed]/Tabla18[Total]</f>
        <v>2.1882114849481406E-2</v>
      </c>
      <c r="H285" s="39">
        <v>0</v>
      </c>
      <c r="I285" s="26">
        <f>Tabla18[Transactions 
In_Prog]/Tabla18[Total]</f>
        <v>0</v>
      </c>
      <c r="J285" s="39">
        <v>85</v>
      </c>
      <c r="K285" s="26">
        <f>Tabla18[Transactions 
Timeout]/Tabla18[Total]</f>
        <v>5.3756640526182644E-3</v>
      </c>
      <c r="L285" s="39">
        <v>0</v>
      </c>
      <c r="M285" s="26">
        <f>Tabla18[Transactions
Trans Fail]/Tabla18[Total]</f>
        <v>0</v>
      </c>
    </row>
    <row r="286" spans="2:13" s="33" customFormat="1" hidden="1" x14ac:dyDescent="0.3">
      <c r="B286" s="79">
        <v>43370</v>
      </c>
      <c r="C286" s="39">
        <v>18316</v>
      </c>
      <c r="D286" s="39">
        <v>17789</v>
      </c>
      <c r="E286" s="26">
        <f>Tabla18[Transactions 
Complete]/Tabla18[Total]</f>
        <v>0.97122734221445728</v>
      </c>
      <c r="F286" s="39">
        <v>464</v>
      </c>
      <c r="G286" s="26">
        <f>Tabla18[Transactions 
Failed]/Tabla18[Total]</f>
        <v>2.5333042148940818E-2</v>
      </c>
      <c r="H286" s="39">
        <v>0</v>
      </c>
      <c r="I286" s="26">
        <f>Tabla18[Transactions 
In_Prog]/Tabla18[Total]</f>
        <v>0</v>
      </c>
      <c r="J286" s="39">
        <v>63</v>
      </c>
      <c r="K286" s="26">
        <f>Tabla18[Transactions 
Timeout]/Tabla18[Total]</f>
        <v>3.439615636601878E-3</v>
      </c>
      <c r="L286" s="39">
        <v>0</v>
      </c>
      <c r="M286" s="26">
        <f>Tabla18[Transactions
Trans Fail]/Tabla18[Total]</f>
        <v>0</v>
      </c>
    </row>
    <row r="287" spans="2:13" s="33" customFormat="1" hidden="1" x14ac:dyDescent="0.3">
      <c r="B287" s="79">
        <v>43371</v>
      </c>
      <c r="C287" s="39">
        <v>10989</v>
      </c>
      <c r="D287" s="39">
        <v>10388</v>
      </c>
      <c r="E287" s="26">
        <f>Tabla18[Transactions 
Complete]/Tabla18[Total]</f>
        <v>0.94530894530894527</v>
      </c>
      <c r="F287" s="39">
        <v>537</v>
      </c>
      <c r="G287" s="26">
        <f>Tabla18[Transactions 
Failed]/Tabla18[Total]</f>
        <v>4.8867048867048866E-2</v>
      </c>
      <c r="H287" s="39">
        <v>0</v>
      </c>
      <c r="I287" s="26">
        <f>Tabla18[Transactions 
In_Prog]/Tabla18[Total]</f>
        <v>0</v>
      </c>
      <c r="J287" s="39">
        <v>64</v>
      </c>
      <c r="K287" s="26">
        <f>Tabla18[Transactions 
Timeout]/Tabla18[Total]</f>
        <v>5.8240058240058238E-3</v>
      </c>
      <c r="L287" s="39">
        <v>0</v>
      </c>
      <c r="M287" s="26">
        <f>Tabla18[Transactions
Trans Fail]/Tabla18[Total]</f>
        <v>0</v>
      </c>
    </row>
    <row r="288" spans="2:13" s="33" customFormat="1" hidden="1" x14ac:dyDescent="0.3">
      <c r="B288" s="79">
        <v>43372</v>
      </c>
      <c r="C288" s="39">
        <v>5344</v>
      </c>
      <c r="D288" s="39">
        <v>4825</v>
      </c>
      <c r="E288" s="26">
        <f>Tabla18[Transactions 
Complete]/Tabla18[Total]</f>
        <v>0.90288173652694614</v>
      </c>
      <c r="F288" s="39">
        <v>453</v>
      </c>
      <c r="G288" s="26">
        <f>Tabla18[Transactions 
Failed]/Tabla18[Total]</f>
        <v>8.4767964071856286E-2</v>
      </c>
      <c r="H288" s="39">
        <v>0</v>
      </c>
      <c r="I288" s="26">
        <f>Tabla18[Transactions 
In_Prog]/Tabla18[Total]</f>
        <v>0</v>
      </c>
      <c r="J288" s="39">
        <v>66</v>
      </c>
      <c r="K288" s="26">
        <f>Tabla18[Transactions 
Timeout]/Tabla18[Total]</f>
        <v>1.2350299401197605E-2</v>
      </c>
      <c r="L288" s="39">
        <v>0</v>
      </c>
      <c r="M288" s="26">
        <f>Tabla18[Transactions
Trans Fail]/Tabla18[Total]</f>
        <v>0</v>
      </c>
    </row>
    <row r="289" spans="2:13" s="33" customFormat="1" hidden="1" x14ac:dyDescent="0.3">
      <c r="B289" s="79">
        <v>43373</v>
      </c>
      <c r="C289" s="39">
        <v>2038</v>
      </c>
      <c r="D289" s="39">
        <v>1949</v>
      </c>
      <c r="E289" s="26">
        <f>Tabla18[Transactions 
Complete]/Tabla18[Total]</f>
        <v>0.95632973503434737</v>
      </c>
      <c r="F289" s="39">
        <v>25</v>
      </c>
      <c r="G289" s="26">
        <f>Tabla18[Transactions 
Failed]/Tabla18[Total]</f>
        <v>1.2266928361138371E-2</v>
      </c>
      <c r="H289" s="39">
        <v>0</v>
      </c>
      <c r="I289" s="26">
        <f>Tabla18[Transactions 
In_Prog]/Tabla18[Total]</f>
        <v>0</v>
      </c>
      <c r="J289" s="39">
        <v>64</v>
      </c>
      <c r="K289" s="26">
        <f>Tabla18[Transactions 
Timeout]/Tabla18[Total]</f>
        <v>3.1403336604514227E-2</v>
      </c>
      <c r="L289" s="39">
        <v>0</v>
      </c>
      <c r="M289" s="26">
        <f>Tabla18[Transactions
Trans Fail]/Tabla18[Total]</f>
        <v>0</v>
      </c>
    </row>
    <row r="290" spans="2:13" s="33" customFormat="1" hidden="1" x14ac:dyDescent="0.3">
      <c r="B290" s="79">
        <v>43374</v>
      </c>
      <c r="C290" s="131">
        <v>21506</v>
      </c>
      <c r="D290" s="131">
        <v>20802</v>
      </c>
      <c r="E290" s="128">
        <f>Tabla18[Transactions 
Complete]/Tabla18[Total]</f>
        <v>0.96726494931646978</v>
      </c>
      <c r="F290" s="131">
        <v>638</v>
      </c>
      <c r="G290" s="128">
        <f>Tabla18[Transactions 
Failed]/Tabla18[Total]</f>
        <v>2.9666139681949224E-2</v>
      </c>
      <c r="H290" s="131">
        <v>0</v>
      </c>
      <c r="I290" s="128">
        <f>Tabla18[Transactions 
In_Prog]/Tabla18[Total]</f>
        <v>0</v>
      </c>
      <c r="J290" s="131">
        <v>66</v>
      </c>
      <c r="K290" s="128">
        <f>Tabla18[Transactions 
Timeout]/Tabla18[Total]</f>
        <v>3.0689110015809542E-3</v>
      </c>
      <c r="L290" s="131">
        <v>0</v>
      </c>
      <c r="M290" s="128">
        <f>Tabla18[Transactions
Trans Fail]/Tabla18[Total]</f>
        <v>0</v>
      </c>
    </row>
    <row r="291" spans="2:13" s="33" customFormat="1" hidden="1" x14ac:dyDescent="0.3">
      <c r="B291" s="79">
        <v>43375</v>
      </c>
      <c r="C291" s="131">
        <v>9331</v>
      </c>
      <c r="D291" s="131">
        <v>8919</v>
      </c>
      <c r="E291" s="128">
        <f>Tabla18[Transactions 
Complete]/Tabla18[Total]</f>
        <v>0.95584610438323869</v>
      </c>
      <c r="F291" s="131">
        <v>320</v>
      </c>
      <c r="G291" s="128">
        <f>Tabla18[Transactions 
Failed]/Tabla18[Total]</f>
        <v>3.4294287857678706E-2</v>
      </c>
      <c r="H291" s="131">
        <v>0</v>
      </c>
      <c r="I291" s="128">
        <f>Tabla18[Transactions 
In_Prog]/Tabla18[Total]</f>
        <v>0</v>
      </c>
      <c r="J291" s="131">
        <v>92</v>
      </c>
      <c r="K291" s="128">
        <f>Tabla18[Transactions 
Timeout]/Tabla18[Total]</f>
        <v>9.8596077590826278E-3</v>
      </c>
      <c r="L291" s="131">
        <v>0</v>
      </c>
      <c r="M291" s="128">
        <f>Tabla18[Transactions
Trans Fail]/Tabla18[Total]</f>
        <v>0</v>
      </c>
    </row>
    <row r="292" spans="2:13" s="33" customFormat="1" hidden="1" x14ac:dyDescent="0.3">
      <c r="B292" s="79">
        <v>43376</v>
      </c>
      <c r="C292" s="131">
        <v>14030</v>
      </c>
      <c r="D292" s="131">
        <v>13489</v>
      </c>
      <c r="E292" s="128">
        <f>Tabla18[Transactions 
Complete]/Tabla18[Total]</f>
        <v>0.96143977191732</v>
      </c>
      <c r="F292" s="131">
        <v>465</v>
      </c>
      <c r="G292" s="128">
        <f>Tabla18[Transactions 
Failed]/Tabla18[Total]</f>
        <v>3.3143264433357092E-2</v>
      </c>
      <c r="H292" s="131">
        <v>0</v>
      </c>
      <c r="I292" s="128">
        <f>Tabla18[Transactions 
In_Prog]/Tabla18[Total]</f>
        <v>0</v>
      </c>
      <c r="J292" s="131">
        <v>76</v>
      </c>
      <c r="K292" s="128">
        <f>Tabla18[Transactions 
Timeout]/Tabla18[Total]</f>
        <v>5.4169636493228797E-3</v>
      </c>
      <c r="L292" s="131">
        <v>0</v>
      </c>
      <c r="M292" s="128">
        <f>Tabla18[Transactions
Trans Fail]/Tabla18[Total]</f>
        <v>0</v>
      </c>
    </row>
    <row r="293" spans="2:13" s="33" customFormat="1" hidden="1" x14ac:dyDescent="0.3">
      <c r="B293" s="79">
        <v>43377</v>
      </c>
      <c r="C293" s="131">
        <v>7923</v>
      </c>
      <c r="D293" s="131">
        <v>7607</v>
      </c>
      <c r="E293" s="128">
        <f>Tabla18[Transactions 
Complete]/Tabla18[Total]</f>
        <v>0.96011611763221005</v>
      </c>
      <c r="F293" s="131">
        <v>267</v>
      </c>
      <c r="G293" s="128">
        <f>Tabla18[Transactions 
Failed]/Tabla18[Total]</f>
        <v>3.3699356304430141E-2</v>
      </c>
      <c r="H293" s="131">
        <v>0</v>
      </c>
      <c r="I293" s="128">
        <f>Tabla18[Transactions 
In_Prog]/Tabla18[Total]</f>
        <v>0</v>
      </c>
      <c r="J293" s="65">
        <v>49</v>
      </c>
      <c r="K293" s="128">
        <f>Tabla18[Transactions 
Timeout]/Tabla18[Total]</f>
        <v>6.1845260633598383E-3</v>
      </c>
      <c r="L293" s="131">
        <v>0</v>
      </c>
      <c r="M293" s="128">
        <f>Tabla18[Transactions
Trans Fail]/Tabla18[Total]</f>
        <v>0</v>
      </c>
    </row>
    <row r="294" spans="2:13" s="33" customFormat="1" hidden="1" x14ac:dyDescent="0.3">
      <c r="B294" s="79">
        <v>43378</v>
      </c>
      <c r="C294" s="131">
        <v>10997</v>
      </c>
      <c r="D294" s="131">
        <v>10527</v>
      </c>
      <c r="E294" s="128">
        <f>Tabla18[Transactions 
Complete]/Tabla18[Total]</f>
        <v>0.95726107120123671</v>
      </c>
      <c r="F294" s="131">
        <v>362</v>
      </c>
      <c r="G294" s="128">
        <f>Tabla18[Transactions 
Failed]/Tabla18[Total]</f>
        <v>3.2918068564153857E-2</v>
      </c>
      <c r="H294" s="131">
        <v>0</v>
      </c>
      <c r="I294" s="128">
        <f>Tabla18[Transactions 
In_Prog]/Tabla18[Total]</f>
        <v>0</v>
      </c>
      <c r="J294" s="131">
        <v>108</v>
      </c>
      <c r="K294" s="128">
        <f>Tabla18[Transactions 
Timeout]/Tabla18[Total]</f>
        <v>9.8208602346094385E-3</v>
      </c>
      <c r="L294" s="131">
        <v>0</v>
      </c>
      <c r="M294" s="128">
        <f>Tabla18[Transactions
Trans Fail]/Tabla18[Total]</f>
        <v>0</v>
      </c>
    </row>
    <row r="295" spans="2:13" s="33" customFormat="1" hidden="1" x14ac:dyDescent="0.3">
      <c r="B295" s="79">
        <v>43379</v>
      </c>
      <c r="C295" s="131">
        <v>5524</v>
      </c>
      <c r="D295" s="131">
        <v>4968</v>
      </c>
      <c r="E295" s="128">
        <f>Tabla18[Transactions 
Complete]/Tabla18[Total]</f>
        <v>0.89934829833454022</v>
      </c>
      <c r="F295" s="131">
        <v>478</v>
      </c>
      <c r="G295" s="128">
        <f>Tabla18[Transactions 
Failed]/Tabla18[Total]</f>
        <v>8.6531498913830551E-2</v>
      </c>
      <c r="H295" s="131">
        <v>0</v>
      </c>
      <c r="I295" s="128">
        <f>Tabla18[Transactions 
In_Prog]/Tabla18[Total]</f>
        <v>0</v>
      </c>
      <c r="J295" s="131">
        <v>78</v>
      </c>
      <c r="K295" s="128">
        <f>Tabla18[Transactions 
Timeout]/Tabla18[Total]</f>
        <v>1.4120202751629254E-2</v>
      </c>
      <c r="L295" s="131">
        <v>0</v>
      </c>
      <c r="M295" s="128">
        <f>Tabla18[Transactions
Trans Fail]/Tabla18[Total]</f>
        <v>0</v>
      </c>
    </row>
    <row r="296" spans="2:13" s="33" customFormat="1" hidden="1" x14ac:dyDescent="0.3">
      <c r="B296" s="79">
        <v>43380</v>
      </c>
      <c r="C296" s="131">
        <v>1827</v>
      </c>
      <c r="D296" s="131">
        <v>1728</v>
      </c>
      <c r="E296" s="128">
        <f>Tabla18[Transactions 
Complete]/Tabla18[Total]</f>
        <v>0.94581280788177335</v>
      </c>
      <c r="F296" s="131">
        <v>21</v>
      </c>
      <c r="G296" s="128">
        <f>Tabla18[Transactions 
Failed]/Tabla18[Total]</f>
        <v>1.1494252873563218E-2</v>
      </c>
      <c r="H296" s="131">
        <v>0</v>
      </c>
      <c r="I296" s="128">
        <f>Tabla18[Transactions 
In_Prog]/Tabla18[Total]</f>
        <v>0</v>
      </c>
      <c r="J296" s="131">
        <v>78</v>
      </c>
      <c r="K296" s="128">
        <f>Tabla18[Transactions 
Timeout]/Tabla18[Total]</f>
        <v>4.2692939244663386E-2</v>
      </c>
      <c r="L296" s="131">
        <v>0</v>
      </c>
      <c r="M296" s="128">
        <f>Tabla18[Transactions
Trans Fail]/Tabla18[Total]</f>
        <v>0</v>
      </c>
    </row>
    <row r="297" spans="2:13" s="33" customFormat="1" x14ac:dyDescent="0.3">
      <c r="B297" s="79">
        <v>43381</v>
      </c>
      <c r="C297" s="131">
        <v>10399</v>
      </c>
      <c r="D297" s="131">
        <v>9947</v>
      </c>
      <c r="E297" s="132">
        <f>Tabla18[Transactions 
Complete]/Tabla18[Total]</f>
        <v>0.95653428214251368</v>
      </c>
      <c r="F297" s="131">
        <v>370</v>
      </c>
      <c r="G297" s="132">
        <f>Tabla18[Transactions 
Failed]/Tabla18[Total]</f>
        <v>3.5580344263871529E-2</v>
      </c>
      <c r="H297" s="131">
        <v>0</v>
      </c>
      <c r="I297" s="132">
        <f>Tabla18[Transactions 
In_Prog]/Tabla18[Total]</f>
        <v>0</v>
      </c>
      <c r="J297" s="131">
        <v>82</v>
      </c>
      <c r="K297" s="132">
        <f>Tabla18[Transactions 
Timeout]/Tabla18[Total]</f>
        <v>7.8853735936147713E-3</v>
      </c>
      <c r="L297" s="131">
        <v>0</v>
      </c>
      <c r="M297" s="132">
        <f>Tabla18[Transactions
Trans Fail]/Tabla18[Total]</f>
        <v>0</v>
      </c>
    </row>
    <row r="298" spans="2:13" s="33" customFormat="1" x14ac:dyDescent="0.3">
      <c r="B298" s="79">
        <v>43382</v>
      </c>
      <c r="C298" s="131">
        <v>7336</v>
      </c>
      <c r="D298" s="131">
        <v>6937</v>
      </c>
      <c r="E298" s="132">
        <f>Tabla18[Transactions 
Complete]/Tabla18[Total]</f>
        <v>0.94561068702290074</v>
      </c>
      <c r="F298" s="131">
        <v>319</v>
      </c>
      <c r="G298" s="132">
        <f>Tabla18[Transactions 
Failed]/Tabla18[Total]</f>
        <v>4.3484187568157036E-2</v>
      </c>
      <c r="H298" s="131">
        <v>0</v>
      </c>
      <c r="I298" s="132">
        <f>Tabla18[Transactions 
In_Prog]/Tabla18[Total]</f>
        <v>0</v>
      </c>
      <c r="J298" s="131">
        <v>80</v>
      </c>
      <c r="K298" s="132">
        <f>Tabla18[Transactions 
Timeout]/Tabla18[Total]</f>
        <v>1.0905125408942203E-2</v>
      </c>
      <c r="L298" s="131">
        <v>0</v>
      </c>
      <c r="M298" s="132">
        <f>Tabla18[Transactions
Trans Fail]/Tabla18[Total]</f>
        <v>0</v>
      </c>
    </row>
    <row r="299" spans="2:13" s="33" customFormat="1" x14ac:dyDescent="0.3">
      <c r="B299" s="79">
        <v>43383</v>
      </c>
      <c r="C299" s="131">
        <v>7476</v>
      </c>
      <c r="D299" s="131">
        <v>6347</v>
      </c>
      <c r="E299" s="132">
        <f>Tabla18[Transactions 
Complete]/Tabla18[Total]</f>
        <v>0.84898341359015517</v>
      </c>
      <c r="F299" s="131">
        <v>1045</v>
      </c>
      <c r="G299" s="132">
        <f>Tabla18[Transactions 
Failed]/Tabla18[Total]</f>
        <v>0.13978063135366506</v>
      </c>
      <c r="H299" s="131">
        <v>0</v>
      </c>
      <c r="I299" s="132">
        <f>Tabla18[Transactions 
In_Prog]/Tabla18[Total]</f>
        <v>0</v>
      </c>
      <c r="J299" s="131">
        <v>84</v>
      </c>
      <c r="K299" s="132">
        <f>Tabla18[Transactions 
Timeout]/Tabla18[Total]</f>
        <v>1.1235955056179775E-2</v>
      </c>
      <c r="L299" s="131">
        <v>0</v>
      </c>
      <c r="M299" s="132">
        <f>Tabla18[Transactions
Trans Fail]/Tabla18[Total]</f>
        <v>0</v>
      </c>
    </row>
    <row r="300" spans="2:13" s="33" customFormat="1" x14ac:dyDescent="0.3">
      <c r="B300" s="79">
        <v>43384</v>
      </c>
      <c r="C300" s="131">
        <v>8367</v>
      </c>
      <c r="D300" s="131">
        <v>6994</v>
      </c>
      <c r="E300" s="132">
        <f>Tabla18[Transactions 
Complete]/Tabla18[Total]</f>
        <v>0.83590295207362253</v>
      </c>
      <c r="F300" s="131">
        <v>1316</v>
      </c>
      <c r="G300" s="132">
        <f>Tabla18[Transactions 
Failed]/Tabla18[Total]</f>
        <v>0.1572845703358432</v>
      </c>
      <c r="H300" s="131">
        <v>0</v>
      </c>
      <c r="I300" s="132">
        <f>Tabla18[Transactions 
In_Prog]/Tabla18[Total]</f>
        <v>0</v>
      </c>
      <c r="J300" s="131">
        <v>57</v>
      </c>
      <c r="K300" s="132">
        <f>Tabla18[Transactions 
Timeout]/Tabla18[Total]</f>
        <v>6.8124775905342412E-3</v>
      </c>
      <c r="L300" s="131">
        <v>0</v>
      </c>
      <c r="M300" s="132">
        <f>Tabla18[Transactions
Trans Fail]/Tabla18[Total]</f>
        <v>0</v>
      </c>
    </row>
    <row r="301" spans="2:13" s="33" customFormat="1" x14ac:dyDescent="0.3">
      <c r="B301" s="79">
        <v>43385</v>
      </c>
      <c r="C301" s="131">
        <v>5115</v>
      </c>
      <c r="D301" s="131">
        <v>4749</v>
      </c>
      <c r="E301" s="132">
        <f>Tabla18[Transactions 
Complete]/Tabla18[Total]</f>
        <v>0.92844574780058653</v>
      </c>
      <c r="F301" s="131">
        <v>256</v>
      </c>
      <c r="G301" s="132">
        <f>Tabla18[Transactions 
Failed]/Tabla18[Total]</f>
        <v>5.0048875855327468E-2</v>
      </c>
      <c r="H301" s="131">
        <v>0</v>
      </c>
      <c r="I301" s="132">
        <f>Tabla18[Transactions 
In_Prog]/Tabla18[Total]</f>
        <v>0</v>
      </c>
      <c r="J301" s="131">
        <v>110</v>
      </c>
      <c r="K301" s="132">
        <f>Tabla18[Transactions 
Timeout]/Tabla18[Total]</f>
        <v>2.1505376344086023E-2</v>
      </c>
      <c r="L301" s="131">
        <v>0</v>
      </c>
      <c r="M301" s="132">
        <f>Tabla18[Transactions
Trans Fail]/Tabla18[Total]</f>
        <v>0</v>
      </c>
    </row>
    <row r="302" spans="2:13" s="33" customFormat="1" x14ac:dyDescent="0.3">
      <c r="B302" s="79">
        <v>43386</v>
      </c>
      <c r="C302" s="131">
        <v>2097</v>
      </c>
      <c r="D302" s="131">
        <v>1950</v>
      </c>
      <c r="E302" s="132">
        <f>Tabla18[Transactions 
Complete]/Tabla18[Total]</f>
        <v>0.92989985693848354</v>
      </c>
      <c r="F302" s="131">
        <v>65</v>
      </c>
      <c r="G302" s="132">
        <f>Tabla18[Transactions 
Failed]/Tabla18[Total]</f>
        <v>3.0996661897949453E-2</v>
      </c>
      <c r="H302" s="131">
        <v>0</v>
      </c>
      <c r="I302" s="132">
        <f>Tabla18[Transactions 
In_Prog]/Tabla18[Total]</f>
        <v>0</v>
      </c>
      <c r="J302" s="131">
        <v>82</v>
      </c>
      <c r="K302" s="132">
        <f>Tabla18[Transactions 
Timeout]/Tabla18[Total]</f>
        <v>3.9103481163567003E-2</v>
      </c>
      <c r="L302" s="131">
        <v>0</v>
      </c>
      <c r="M302" s="132">
        <f>Tabla18[Transactions
Trans Fail]/Tabla18[Total]</f>
        <v>0</v>
      </c>
    </row>
    <row r="303" spans="2:13" s="33" customFormat="1" x14ac:dyDescent="0.3">
      <c r="B303" s="79">
        <v>43387</v>
      </c>
      <c r="C303" s="131">
        <v>666</v>
      </c>
      <c r="D303" s="131">
        <v>557</v>
      </c>
      <c r="E303" s="132">
        <f>Tabla18[Transactions 
Complete]/Tabla18[Total]</f>
        <v>0.83633633633633631</v>
      </c>
      <c r="F303" s="131">
        <v>26</v>
      </c>
      <c r="G303" s="132">
        <f>Tabla18[Transactions 
Failed]/Tabla18[Total]</f>
        <v>3.903903903903904E-2</v>
      </c>
      <c r="H303" s="131">
        <v>0</v>
      </c>
      <c r="I303" s="132">
        <f>Tabla18[Transactions 
In_Prog]/Tabla18[Total]</f>
        <v>0</v>
      </c>
      <c r="J303" s="131">
        <v>83</v>
      </c>
      <c r="K303" s="132">
        <f>Tabla18[Transactions 
Timeout]/Tabla18[Total]</f>
        <v>0.12462462462462462</v>
      </c>
      <c r="L303" s="131">
        <v>0</v>
      </c>
      <c r="M303" s="132">
        <f>Tabla18[Transactions
Trans Fail]/Tabla18[Total]</f>
        <v>0</v>
      </c>
    </row>
    <row r="304" spans="2:13" ht="20.399999999999999" x14ac:dyDescent="0.3">
      <c r="B304" s="29" t="s">
        <v>26</v>
      </c>
      <c r="C304" s="39">
        <f>SUM(C297:C303)</f>
        <v>41456</v>
      </c>
      <c r="D304" s="39">
        <f>SUM(D297:D303)</f>
        <v>37481</v>
      </c>
      <c r="E304" s="36">
        <f>AVERAGE(E297:E303)</f>
        <v>0.89738761084351404</v>
      </c>
      <c r="F304" s="39">
        <f>SUM(F297:F303)</f>
        <v>3397</v>
      </c>
      <c r="G304" s="36">
        <f>AVERAGE(G297:G303)</f>
        <v>7.0887758616264687E-2</v>
      </c>
      <c r="H304" s="39">
        <f>SUM(H297:H303)</f>
        <v>0</v>
      </c>
      <c r="I304" s="36">
        <f>AVERAGE(I297:I303)</f>
        <v>0</v>
      </c>
      <c r="J304" s="39">
        <f>SUM(J297:J303)</f>
        <v>578</v>
      </c>
      <c r="K304" s="36">
        <f>AVERAGE(K297:K303)</f>
        <v>3.1724630540221233E-2</v>
      </c>
      <c r="L304" s="39">
        <f>SUM(L297:L303)</f>
        <v>0</v>
      </c>
      <c r="M304" s="36">
        <f>AVERAGE(M297:M303)</f>
        <v>0</v>
      </c>
    </row>
    <row r="305" spans="5:5" x14ac:dyDescent="0.3">
      <c r="E305" s="26"/>
    </row>
    <row r="306" spans="5:5" x14ac:dyDescent="0.3">
      <c r="E306" s="26"/>
    </row>
    <row r="307" spans="5:5" x14ac:dyDescent="0.3">
      <c r="E307" s="26"/>
    </row>
    <row r="308" spans="5:5" x14ac:dyDescent="0.3">
      <c r="E308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172F-1437-764C-A890-0B994FBE7180}">
  <sheetPr>
    <tabColor theme="4"/>
  </sheetPr>
  <dimension ref="B3:M33"/>
  <sheetViews>
    <sheetView workbookViewId="0">
      <selection activeCell="Q31" sqref="Q31"/>
    </sheetView>
  </sheetViews>
  <sheetFormatPr baseColWidth="10" defaultRowHeight="14.4" x14ac:dyDescent="0.3"/>
  <cols>
    <col min="5" max="5" width="10.77734375" style="129"/>
    <col min="7" max="7" width="10.77734375" style="129"/>
    <col min="9" max="9" width="10.77734375" style="129"/>
    <col min="11" max="11" width="10.77734375" style="129"/>
    <col min="13" max="13" width="10.77734375" style="129"/>
  </cols>
  <sheetData>
    <row r="3" spans="2:13" x14ac:dyDescent="0.3">
      <c r="B3" s="130">
        <v>43344</v>
      </c>
      <c r="C3">
        <v>4634</v>
      </c>
      <c r="D3">
        <v>3330</v>
      </c>
      <c r="E3" s="129">
        <v>0.71860164005179106</v>
      </c>
      <c r="F3">
        <v>1238</v>
      </c>
      <c r="G3" s="129">
        <v>0.26715580492015539</v>
      </c>
      <c r="H3">
        <v>0</v>
      </c>
      <c r="I3" s="129">
        <v>0</v>
      </c>
      <c r="J3">
        <v>66</v>
      </c>
      <c r="K3" s="129">
        <v>1.4242555028053518E-2</v>
      </c>
      <c r="L3">
        <v>0</v>
      </c>
      <c r="M3" s="129">
        <v>0</v>
      </c>
    </row>
    <row r="4" spans="2:13" x14ac:dyDescent="0.3">
      <c r="B4" s="130">
        <v>43345</v>
      </c>
      <c r="C4">
        <v>2649</v>
      </c>
      <c r="D4">
        <v>2355</v>
      </c>
      <c r="E4" s="129">
        <v>0.88901472253680636</v>
      </c>
      <c r="F4">
        <v>240</v>
      </c>
      <c r="G4" s="129">
        <v>9.0600226500566247E-2</v>
      </c>
      <c r="H4">
        <v>0</v>
      </c>
      <c r="I4" s="129">
        <v>0</v>
      </c>
      <c r="J4">
        <v>54</v>
      </c>
      <c r="K4" s="129">
        <v>2.0385050962627407E-2</v>
      </c>
      <c r="L4">
        <v>0</v>
      </c>
      <c r="M4" s="129">
        <v>0</v>
      </c>
    </row>
    <row r="5" spans="2:13" x14ac:dyDescent="0.3">
      <c r="B5" s="130">
        <v>43346</v>
      </c>
      <c r="C5">
        <v>16848</v>
      </c>
      <c r="D5">
        <v>14385</v>
      </c>
      <c r="E5" s="129">
        <v>0.85381054131054135</v>
      </c>
      <c r="F5">
        <v>2423</v>
      </c>
      <c r="G5" s="129">
        <v>0.14381528964862297</v>
      </c>
      <c r="H5">
        <v>0</v>
      </c>
      <c r="I5" s="129">
        <v>0</v>
      </c>
      <c r="J5">
        <v>40</v>
      </c>
      <c r="K5" s="129">
        <v>2.3741690408357074E-3</v>
      </c>
      <c r="L5">
        <v>0</v>
      </c>
      <c r="M5" s="129">
        <v>0</v>
      </c>
    </row>
    <row r="6" spans="2:13" x14ac:dyDescent="0.3">
      <c r="B6" s="130">
        <v>43347</v>
      </c>
      <c r="C6">
        <v>10387</v>
      </c>
      <c r="D6">
        <v>8300</v>
      </c>
      <c r="E6" s="129">
        <v>0.79907576778665634</v>
      </c>
      <c r="F6">
        <v>2022</v>
      </c>
      <c r="G6" s="129">
        <v>0.1946664099354963</v>
      </c>
      <c r="H6">
        <v>0</v>
      </c>
      <c r="I6" s="129">
        <v>0</v>
      </c>
      <c r="J6">
        <v>65</v>
      </c>
      <c r="K6" s="129">
        <v>6.2578222778473091E-3</v>
      </c>
      <c r="L6">
        <v>0</v>
      </c>
      <c r="M6" s="129">
        <v>0</v>
      </c>
    </row>
    <row r="7" spans="2:13" x14ac:dyDescent="0.3">
      <c r="B7" s="130">
        <v>43348</v>
      </c>
      <c r="C7">
        <v>10964</v>
      </c>
      <c r="D7">
        <v>9075</v>
      </c>
      <c r="E7" s="129">
        <v>0.82770886537759947</v>
      </c>
      <c r="F7">
        <v>1835</v>
      </c>
      <c r="G7" s="129">
        <v>0.16736592484494711</v>
      </c>
      <c r="H7">
        <v>0</v>
      </c>
      <c r="I7" s="129">
        <v>0</v>
      </c>
      <c r="J7">
        <v>54</v>
      </c>
      <c r="K7" s="129">
        <v>4.9252097774534842E-3</v>
      </c>
      <c r="L7">
        <v>0</v>
      </c>
      <c r="M7" s="129">
        <v>0</v>
      </c>
    </row>
    <row r="8" spans="2:13" x14ac:dyDescent="0.3">
      <c r="B8" s="130">
        <v>43349</v>
      </c>
      <c r="C8">
        <v>9921</v>
      </c>
      <c r="D8">
        <v>8008</v>
      </c>
      <c r="E8" s="129">
        <v>0.807176695897591</v>
      </c>
      <c r="F8">
        <v>1843</v>
      </c>
      <c r="G8" s="129">
        <v>0.18576756375365386</v>
      </c>
      <c r="H8">
        <v>0</v>
      </c>
      <c r="I8" s="129">
        <v>0</v>
      </c>
      <c r="J8">
        <v>70</v>
      </c>
      <c r="K8" s="129">
        <v>7.0557403487551658E-3</v>
      </c>
      <c r="L8">
        <v>0</v>
      </c>
      <c r="M8" s="129">
        <v>0</v>
      </c>
    </row>
    <row r="9" spans="2:13" x14ac:dyDescent="0.3">
      <c r="B9" s="130">
        <v>43350</v>
      </c>
      <c r="C9">
        <v>7713</v>
      </c>
      <c r="D9">
        <v>5686</v>
      </c>
      <c r="E9" s="129">
        <v>0.7371969402307792</v>
      </c>
      <c r="F9">
        <v>1954</v>
      </c>
      <c r="G9" s="129">
        <v>0.25333851938286012</v>
      </c>
      <c r="H9">
        <v>0</v>
      </c>
      <c r="I9" s="129">
        <v>0</v>
      </c>
      <c r="J9">
        <v>73</v>
      </c>
      <c r="K9" s="129">
        <v>9.4645403863606904E-3</v>
      </c>
      <c r="L9">
        <v>0</v>
      </c>
      <c r="M9" s="129">
        <v>0</v>
      </c>
    </row>
    <row r="10" spans="2:13" x14ac:dyDescent="0.3">
      <c r="B10" s="130">
        <v>43351</v>
      </c>
      <c r="C10">
        <v>5157</v>
      </c>
      <c r="D10">
        <v>3873</v>
      </c>
      <c r="E10" s="129">
        <v>0.75101803374054688</v>
      </c>
      <c r="F10">
        <v>1223</v>
      </c>
      <c r="G10" s="129">
        <v>0.23715338375024239</v>
      </c>
      <c r="H10">
        <v>0</v>
      </c>
      <c r="I10" s="129">
        <v>0</v>
      </c>
      <c r="J10">
        <v>61</v>
      </c>
      <c r="K10" s="129">
        <v>1.1828582509210782E-2</v>
      </c>
      <c r="L10">
        <v>0</v>
      </c>
      <c r="M10" s="129">
        <v>0</v>
      </c>
    </row>
    <row r="11" spans="2:13" x14ac:dyDescent="0.3">
      <c r="B11" s="130">
        <v>43352</v>
      </c>
      <c r="C11">
        <v>1946</v>
      </c>
      <c r="D11">
        <v>1638</v>
      </c>
      <c r="E11" s="129">
        <v>0.84172661870503596</v>
      </c>
      <c r="F11">
        <v>247</v>
      </c>
      <c r="G11" s="129">
        <v>0.12692702980472764</v>
      </c>
      <c r="H11">
        <v>0</v>
      </c>
      <c r="I11" s="129">
        <v>0</v>
      </c>
      <c r="J11">
        <v>61</v>
      </c>
      <c r="K11" s="129">
        <v>3.1346351490236381E-2</v>
      </c>
      <c r="L11">
        <v>0</v>
      </c>
      <c r="M11" s="129">
        <v>0</v>
      </c>
    </row>
    <row r="12" spans="2:13" x14ac:dyDescent="0.3">
      <c r="B12" s="130">
        <v>43353</v>
      </c>
      <c r="C12">
        <v>13160</v>
      </c>
      <c r="D12">
        <v>11079</v>
      </c>
      <c r="E12" s="129">
        <v>0.84186930091185408</v>
      </c>
      <c r="F12">
        <v>2019</v>
      </c>
      <c r="G12" s="129">
        <v>0.153419452887538</v>
      </c>
      <c r="H12">
        <v>0</v>
      </c>
      <c r="I12" s="129">
        <v>0</v>
      </c>
      <c r="J12">
        <v>62</v>
      </c>
      <c r="K12" s="129">
        <v>4.7112462006079023E-3</v>
      </c>
      <c r="L12">
        <v>0</v>
      </c>
      <c r="M12" s="129">
        <v>0</v>
      </c>
    </row>
    <row r="13" spans="2:13" x14ac:dyDescent="0.3">
      <c r="B13" s="130">
        <v>43354</v>
      </c>
      <c r="C13">
        <v>10537</v>
      </c>
      <c r="D13">
        <v>9120</v>
      </c>
      <c r="E13" s="129">
        <v>0.86552149568188286</v>
      </c>
      <c r="F13">
        <v>419</v>
      </c>
      <c r="G13" s="129">
        <v>3.9764638891525102E-2</v>
      </c>
      <c r="H13">
        <v>0</v>
      </c>
      <c r="I13" s="129">
        <v>0</v>
      </c>
      <c r="J13">
        <v>998</v>
      </c>
      <c r="K13" s="129">
        <v>9.4713865426592006E-2</v>
      </c>
      <c r="L13">
        <v>0</v>
      </c>
      <c r="M13" s="129">
        <v>0</v>
      </c>
    </row>
    <row r="14" spans="2:13" x14ac:dyDescent="0.3">
      <c r="B14" s="130">
        <v>43355</v>
      </c>
      <c r="C14">
        <v>11413</v>
      </c>
      <c r="D14">
        <v>7375</v>
      </c>
      <c r="E14" s="129">
        <v>0.64619293787785859</v>
      </c>
      <c r="F14">
        <v>189</v>
      </c>
      <c r="G14" s="129">
        <v>1.6560063085954615E-2</v>
      </c>
      <c r="H14">
        <v>0</v>
      </c>
      <c r="I14" s="129">
        <v>0</v>
      </c>
      <c r="J14">
        <v>3849</v>
      </c>
      <c r="K14" s="129">
        <v>0.33724699903618682</v>
      </c>
      <c r="L14">
        <v>0</v>
      </c>
      <c r="M14" s="129">
        <v>0</v>
      </c>
    </row>
    <row r="15" spans="2:13" x14ac:dyDescent="0.3">
      <c r="B15" s="130">
        <v>43356</v>
      </c>
      <c r="C15">
        <v>10957</v>
      </c>
      <c r="D15">
        <v>9370</v>
      </c>
      <c r="E15" s="129">
        <v>0.85516108423838644</v>
      </c>
      <c r="F15">
        <v>314</v>
      </c>
      <c r="G15" s="129">
        <v>2.8657479237017433E-2</v>
      </c>
      <c r="H15">
        <v>0</v>
      </c>
      <c r="I15" s="129">
        <v>0</v>
      </c>
      <c r="J15">
        <v>1273</v>
      </c>
      <c r="K15" s="129">
        <v>0.11618143652459614</v>
      </c>
      <c r="L15">
        <v>0</v>
      </c>
      <c r="M15" s="129">
        <v>0</v>
      </c>
    </row>
    <row r="16" spans="2:13" x14ac:dyDescent="0.3">
      <c r="B16" s="130">
        <v>43357</v>
      </c>
      <c r="C16">
        <v>6004</v>
      </c>
      <c r="D16">
        <v>5648</v>
      </c>
      <c r="E16" s="129">
        <v>0.94070619586942039</v>
      </c>
      <c r="F16">
        <v>285</v>
      </c>
      <c r="G16" s="129">
        <v>4.746835443037975E-2</v>
      </c>
      <c r="H16">
        <v>0</v>
      </c>
      <c r="I16" s="129">
        <v>0</v>
      </c>
      <c r="J16">
        <v>71</v>
      </c>
      <c r="K16" s="129">
        <v>1.1825449700199867E-2</v>
      </c>
      <c r="L16">
        <v>0</v>
      </c>
      <c r="M16" s="129">
        <v>0</v>
      </c>
    </row>
    <row r="17" spans="2:13" x14ac:dyDescent="0.3">
      <c r="B17" s="130">
        <v>43358</v>
      </c>
      <c r="C17">
        <v>3923</v>
      </c>
      <c r="D17">
        <v>3767</v>
      </c>
      <c r="E17" s="129">
        <v>0.98627858627858633</v>
      </c>
      <c r="F17">
        <v>87</v>
      </c>
      <c r="G17" s="129">
        <v>6.2370062370062374E-3</v>
      </c>
      <c r="H17">
        <v>0</v>
      </c>
      <c r="I17" s="129">
        <v>0</v>
      </c>
      <c r="J17">
        <v>69</v>
      </c>
      <c r="K17" s="129">
        <v>7.4844074844074848E-3</v>
      </c>
      <c r="L17">
        <v>0</v>
      </c>
      <c r="M17" s="129">
        <v>0</v>
      </c>
    </row>
    <row r="18" spans="2:13" x14ac:dyDescent="0.3">
      <c r="B18" s="130">
        <v>43359</v>
      </c>
      <c r="C18">
        <v>1279</v>
      </c>
      <c r="D18">
        <v>1192</v>
      </c>
      <c r="E18" s="129">
        <v>0.97137602023221059</v>
      </c>
      <c r="F18">
        <v>17</v>
      </c>
      <c r="G18" s="129">
        <v>2.5635130474767214E-2</v>
      </c>
      <c r="H18">
        <v>0</v>
      </c>
      <c r="I18" s="129">
        <v>0</v>
      </c>
      <c r="J18">
        <v>70</v>
      </c>
      <c r="K18" s="129">
        <v>2.9888492930221864E-3</v>
      </c>
      <c r="L18">
        <v>0</v>
      </c>
      <c r="M18" s="129">
        <v>0</v>
      </c>
    </row>
    <row r="19" spans="2:13" x14ac:dyDescent="0.3">
      <c r="B19" s="130">
        <v>43360</v>
      </c>
      <c r="C19">
        <v>16030</v>
      </c>
      <c r="D19">
        <v>15506</v>
      </c>
      <c r="E19" s="129">
        <v>0.96276882756494253</v>
      </c>
      <c r="F19">
        <v>453</v>
      </c>
      <c r="G19" s="129">
        <v>3.5997841671163183E-2</v>
      </c>
      <c r="H19">
        <v>0</v>
      </c>
      <c r="I19" s="129">
        <v>0</v>
      </c>
      <c r="J19">
        <v>71</v>
      </c>
      <c r="K19" s="129">
        <v>1.2333307638942418E-3</v>
      </c>
      <c r="L19">
        <v>0</v>
      </c>
      <c r="M19" s="129">
        <v>0</v>
      </c>
    </row>
    <row r="20" spans="2:13" x14ac:dyDescent="0.3">
      <c r="B20" s="130">
        <v>43361</v>
      </c>
      <c r="C20">
        <v>7935</v>
      </c>
      <c r="D20">
        <v>7501</v>
      </c>
      <c r="E20" s="129">
        <v>0.96512084888976224</v>
      </c>
      <c r="F20">
        <v>350</v>
      </c>
      <c r="G20" s="129">
        <v>3.1735114953821968E-2</v>
      </c>
      <c r="H20">
        <v>0</v>
      </c>
      <c r="I20" s="129">
        <v>2.9475338966398112E-4</v>
      </c>
      <c r="J20">
        <v>84</v>
      </c>
      <c r="K20" s="129">
        <v>2.8492827667518177E-3</v>
      </c>
      <c r="L20">
        <v>0</v>
      </c>
      <c r="M20" s="129">
        <v>0</v>
      </c>
    </row>
    <row r="21" spans="2:13" x14ac:dyDescent="0.3">
      <c r="B21" s="130">
        <v>43362</v>
      </c>
      <c r="C21">
        <v>9165</v>
      </c>
      <c r="D21">
        <v>8807</v>
      </c>
      <c r="E21" s="129">
        <v>0.95952407427999553</v>
      </c>
      <c r="F21">
        <v>275</v>
      </c>
      <c r="G21" s="129">
        <v>3.84743689536306E-2</v>
      </c>
      <c r="H21">
        <v>0</v>
      </c>
      <c r="I21" s="129">
        <v>0</v>
      </c>
      <c r="J21">
        <v>83</v>
      </c>
      <c r="K21" s="129">
        <v>2.0015567663738461E-3</v>
      </c>
      <c r="L21">
        <v>0</v>
      </c>
      <c r="M21" s="129">
        <v>0</v>
      </c>
    </row>
    <row r="22" spans="2:13" x14ac:dyDescent="0.3">
      <c r="B22" s="130">
        <v>43363</v>
      </c>
      <c r="C22">
        <v>9540</v>
      </c>
      <c r="D22">
        <v>9128</v>
      </c>
      <c r="E22" s="129">
        <v>0.96687822292740977</v>
      </c>
      <c r="F22">
        <v>327</v>
      </c>
      <c r="G22" s="129">
        <v>2.9551765172550575E-2</v>
      </c>
      <c r="H22">
        <v>0</v>
      </c>
      <c r="I22" s="129">
        <v>0</v>
      </c>
      <c r="J22">
        <v>85</v>
      </c>
      <c r="K22" s="129">
        <v>3.5700119000396666E-3</v>
      </c>
      <c r="L22">
        <v>0</v>
      </c>
      <c r="M22" s="129">
        <v>0</v>
      </c>
    </row>
    <row r="23" spans="2:13" x14ac:dyDescent="0.3">
      <c r="B23" s="130">
        <v>43364</v>
      </c>
      <c r="C23">
        <v>7707</v>
      </c>
      <c r="D23">
        <v>7361</v>
      </c>
      <c r="E23" s="129">
        <v>0.96643356643356648</v>
      </c>
      <c r="F23">
        <v>256</v>
      </c>
      <c r="G23" s="129">
        <v>1.6783216783216783E-2</v>
      </c>
      <c r="H23">
        <v>0</v>
      </c>
      <c r="I23" s="129">
        <v>0</v>
      </c>
      <c r="J23">
        <v>90</v>
      </c>
      <c r="K23" s="129">
        <v>1.6783216783216783E-2</v>
      </c>
      <c r="L23">
        <v>0</v>
      </c>
      <c r="M23" s="129">
        <v>0</v>
      </c>
    </row>
    <row r="24" spans="2:13" x14ac:dyDescent="0.3">
      <c r="B24" s="130">
        <v>43365</v>
      </c>
      <c r="C24">
        <v>4544</v>
      </c>
      <c r="D24">
        <v>4328</v>
      </c>
      <c r="E24" s="129">
        <v>0.9351447135262847</v>
      </c>
      <c r="F24">
        <v>144</v>
      </c>
      <c r="G24" s="129">
        <v>3.2722976963969287E-2</v>
      </c>
      <c r="H24">
        <v>0</v>
      </c>
      <c r="I24" s="129">
        <v>1.1813349084465446E-4</v>
      </c>
      <c r="J24">
        <v>72</v>
      </c>
      <c r="K24" s="129">
        <v>3.2014176018901358E-2</v>
      </c>
      <c r="L24">
        <v>0</v>
      </c>
      <c r="M24" s="129">
        <v>0</v>
      </c>
    </row>
    <row r="25" spans="2:13" x14ac:dyDescent="0.3">
      <c r="B25" s="130">
        <v>43366</v>
      </c>
      <c r="C25">
        <v>2346</v>
      </c>
      <c r="D25">
        <v>2265</v>
      </c>
      <c r="E25" s="129">
        <v>0.9433053359683794</v>
      </c>
      <c r="F25">
        <v>12</v>
      </c>
      <c r="G25" s="129">
        <v>4.9036561264822136E-2</v>
      </c>
      <c r="H25">
        <v>0</v>
      </c>
      <c r="I25" s="129">
        <v>1.358695652173913E-3</v>
      </c>
      <c r="J25">
        <v>69</v>
      </c>
      <c r="K25" s="129">
        <v>6.299407114624506E-3</v>
      </c>
      <c r="L25">
        <v>0</v>
      </c>
      <c r="M25" s="129">
        <v>0</v>
      </c>
    </row>
    <row r="26" spans="2:13" x14ac:dyDescent="0.3">
      <c r="B26" s="130">
        <v>43367</v>
      </c>
      <c r="C26">
        <v>14226</v>
      </c>
      <c r="D26">
        <v>13643</v>
      </c>
      <c r="E26" s="129">
        <v>0.93630849220103984</v>
      </c>
      <c r="F26">
        <v>494</v>
      </c>
      <c r="G26" s="129">
        <v>5.2859618717504331E-2</v>
      </c>
      <c r="H26">
        <v>0</v>
      </c>
      <c r="I26" s="129">
        <v>0</v>
      </c>
      <c r="J26">
        <v>89</v>
      </c>
      <c r="K26" s="129">
        <v>1.0687463893703062E-2</v>
      </c>
      <c r="L26">
        <v>0</v>
      </c>
      <c r="M26" s="129">
        <v>0</v>
      </c>
    </row>
    <row r="27" spans="2:13" x14ac:dyDescent="0.3">
      <c r="B27" s="130">
        <v>43368</v>
      </c>
      <c r="C27">
        <v>8103</v>
      </c>
      <c r="D27">
        <v>7633</v>
      </c>
      <c r="E27" s="129">
        <v>0.83470657474356813</v>
      </c>
      <c r="F27">
        <v>378</v>
      </c>
      <c r="G27" s="129">
        <v>0.16117370102572726</v>
      </c>
      <c r="H27">
        <v>0</v>
      </c>
      <c r="I27" s="129">
        <v>0</v>
      </c>
      <c r="J27">
        <v>92</v>
      </c>
      <c r="K27" s="129">
        <v>4.119724230704557E-3</v>
      </c>
      <c r="L27">
        <v>0</v>
      </c>
      <c r="M27" s="129">
        <v>0</v>
      </c>
    </row>
    <row r="28" spans="2:13" x14ac:dyDescent="0.3">
      <c r="B28" s="130">
        <v>43369</v>
      </c>
      <c r="C28">
        <v>15812</v>
      </c>
      <c r="D28">
        <v>15381</v>
      </c>
      <c r="E28" s="129">
        <v>0.92637830569251456</v>
      </c>
      <c r="F28">
        <v>346</v>
      </c>
      <c r="G28" s="129">
        <v>7.2052891080233078E-2</v>
      </c>
      <c r="H28">
        <v>0</v>
      </c>
      <c r="I28" s="129">
        <v>0</v>
      </c>
      <c r="J28">
        <v>85</v>
      </c>
      <c r="K28" s="129">
        <v>1.5688032272523531E-3</v>
      </c>
      <c r="L28">
        <v>0</v>
      </c>
      <c r="M28" s="129">
        <v>0</v>
      </c>
    </row>
    <row r="29" spans="2:13" x14ac:dyDescent="0.3">
      <c r="B29" s="130">
        <v>43370</v>
      </c>
      <c r="C29">
        <v>18316</v>
      </c>
      <c r="D29">
        <v>17789</v>
      </c>
      <c r="E29" s="129">
        <v>0.95872848612574635</v>
      </c>
      <c r="F29">
        <v>464</v>
      </c>
      <c r="G29" s="129">
        <v>3.8637161924833158E-2</v>
      </c>
      <c r="H29">
        <v>0</v>
      </c>
      <c r="I29" s="129">
        <v>0</v>
      </c>
      <c r="J29">
        <v>63</v>
      </c>
      <c r="K29" s="129">
        <v>2.6343519494204425E-3</v>
      </c>
      <c r="L29">
        <v>0</v>
      </c>
      <c r="M29" s="129">
        <v>0</v>
      </c>
    </row>
    <row r="30" spans="2:13" x14ac:dyDescent="0.3">
      <c r="B30" s="130">
        <v>43371</v>
      </c>
      <c r="C30">
        <v>10989</v>
      </c>
      <c r="D30">
        <v>10388</v>
      </c>
      <c r="E30" s="129">
        <v>0.96347174523883861</v>
      </c>
      <c r="F30">
        <v>537</v>
      </c>
      <c r="G30" s="129">
        <v>3.1845145176397124E-2</v>
      </c>
      <c r="H30">
        <v>0</v>
      </c>
      <c r="I30" s="129">
        <v>0</v>
      </c>
      <c r="J30">
        <v>64</v>
      </c>
      <c r="K30" s="129">
        <v>4.6831095847642834E-3</v>
      </c>
      <c r="L30">
        <v>0</v>
      </c>
      <c r="M30" s="129">
        <v>0</v>
      </c>
    </row>
    <row r="31" spans="2:13" x14ac:dyDescent="0.3">
      <c r="B31" s="130">
        <v>43372</v>
      </c>
      <c r="C31">
        <v>5344</v>
      </c>
      <c r="D31">
        <v>4825</v>
      </c>
      <c r="E31" s="129">
        <v>0.963316659087464</v>
      </c>
      <c r="F31">
        <v>453</v>
      </c>
      <c r="G31" s="129">
        <v>3.5319084432317717E-2</v>
      </c>
      <c r="H31">
        <v>0</v>
      </c>
      <c r="I31" s="129">
        <v>0</v>
      </c>
      <c r="J31">
        <v>66</v>
      </c>
      <c r="K31" s="129">
        <v>1.364256480218281E-3</v>
      </c>
      <c r="L31">
        <v>0</v>
      </c>
      <c r="M31" s="129">
        <v>0</v>
      </c>
    </row>
    <row r="32" spans="2:13" x14ac:dyDescent="0.3">
      <c r="B32" s="130">
        <v>43373</v>
      </c>
      <c r="C32">
        <v>2038</v>
      </c>
      <c r="D32">
        <v>1949</v>
      </c>
      <c r="E32" s="129">
        <v>0.96052714946461382</v>
      </c>
      <c r="F32">
        <v>25</v>
      </c>
      <c r="G32" s="129">
        <v>3.5924729138946968E-2</v>
      </c>
      <c r="H32">
        <v>0</v>
      </c>
      <c r="I32" s="129">
        <v>0</v>
      </c>
      <c r="J32">
        <v>64</v>
      </c>
      <c r="K32" s="129">
        <v>3.5481213964392065E-3</v>
      </c>
      <c r="L32">
        <v>0</v>
      </c>
      <c r="M32" s="129">
        <v>0</v>
      </c>
    </row>
    <row r="33" spans="2:13" x14ac:dyDescent="0.3">
      <c r="B33" t="s">
        <v>26</v>
      </c>
      <c r="C33">
        <v>259587</v>
      </c>
      <c r="D33">
        <v>230705</v>
      </c>
      <c r="E33" s="129">
        <v>0.88583494829572229</v>
      </c>
      <c r="F33">
        <v>20869</v>
      </c>
      <c r="G33" s="129">
        <v>8.8221548501486516E-2</v>
      </c>
      <c r="H33">
        <v>0</v>
      </c>
      <c r="I33" s="129">
        <v>5.9052751089418284E-5</v>
      </c>
      <c r="J33">
        <v>8013</v>
      </c>
      <c r="K33" s="129">
        <v>2.5879636278776572E-2</v>
      </c>
      <c r="L33">
        <v>0</v>
      </c>
      <c r="M33" s="1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L32"/>
  <sheetViews>
    <sheetView topLeftCell="A29" workbookViewId="0">
      <selection activeCell="F44" sqref="F44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34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topLeftCell="A7"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topLeftCell="A10" zoomScale="120" zoomScaleNormal="120" workbookViewId="0">
      <selection activeCell="N19" sqref="N19"/>
    </sheetView>
  </sheetViews>
  <sheetFormatPr baseColWidth="10" defaultRowHeight="14.4" x14ac:dyDescent="0.3"/>
  <sheetData>
    <row r="2" spans="1:12" x14ac:dyDescent="0.3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3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3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3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3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3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3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3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3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3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3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3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3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3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3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3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3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3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3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3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3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3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3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3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3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3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3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3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3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3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5" thickBot="1" x14ac:dyDescent="0.3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1" thickTop="1" x14ac:dyDescent="0.3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zoomScale="80" zoomScaleNormal="80" workbookViewId="0">
      <selection activeCell="O12" sqref="O12"/>
    </sheetView>
  </sheetViews>
  <sheetFormatPr baseColWidth="10" defaultRowHeight="14.4" x14ac:dyDescent="0.3"/>
  <sheetData>
    <row r="2" spans="2:13" x14ac:dyDescent="0.3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3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3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3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3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3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3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3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3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3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3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3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3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3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3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3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3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3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3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3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3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3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3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3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3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3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3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3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3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3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5" thickBot="1" x14ac:dyDescent="0.3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1" thickTop="1" x14ac:dyDescent="0.3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3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2018-10-15T21:55:50Z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