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EFA09C12-7295-496D-8F26-50DC7A70F55A}" xr6:coauthVersionLast="37" xr6:coauthVersionMax="37" xr10:uidLastSave="{00000000-0000-0000-0000-000000000000}"/>
  <bookViews>
    <workbookView xWindow="-96" yWindow="1596" windowWidth="25596" windowHeight="14184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  <sheet name="08" sheetId="9" r:id="rId8"/>
    <sheet name="09" sheetId="10" r:id="rId9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04" i="1" l="1"/>
  <c r="J304" i="1"/>
  <c r="H304" i="1"/>
  <c r="F304" i="1"/>
  <c r="D304" i="1"/>
  <c r="C304" i="1"/>
  <c r="E303" i="1"/>
  <c r="G303" i="1"/>
  <c r="I303" i="1"/>
  <c r="K303" i="1"/>
  <c r="M303" i="1"/>
  <c r="E297" i="1"/>
  <c r="G297" i="1"/>
  <c r="I297" i="1"/>
  <c r="K297" i="1"/>
  <c r="M297" i="1"/>
  <c r="E298" i="1"/>
  <c r="G298" i="1"/>
  <c r="I298" i="1"/>
  <c r="K298" i="1"/>
  <c r="M298" i="1"/>
  <c r="E299" i="1"/>
  <c r="G299" i="1"/>
  <c r="I299" i="1"/>
  <c r="K299" i="1"/>
  <c r="M299" i="1"/>
  <c r="E300" i="1"/>
  <c r="G300" i="1"/>
  <c r="I300" i="1"/>
  <c r="K300" i="1"/>
  <c r="M300" i="1"/>
  <c r="E301" i="1"/>
  <c r="G301" i="1"/>
  <c r="I301" i="1"/>
  <c r="K301" i="1"/>
  <c r="M301" i="1"/>
  <c r="E302" i="1"/>
  <c r="G302" i="1"/>
  <c r="I302" i="1"/>
  <c r="K302" i="1"/>
  <c r="M302" i="1"/>
  <c r="E304" i="1" l="1"/>
  <c r="K304" i="1"/>
  <c r="G304" i="1"/>
  <c r="M304" i="1"/>
  <c r="I304" i="1"/>
  <c r="E290" i="1"/>
  <c r="G290" i="1"/>
  <c r="I290" i="1"/>
  <c r="K290" i="1"/>
  <c r="M290" i="1"/>
  <c r="E291" i="1"/>
  <c r="G291" i="1"/>
  <c r="I291" i="1"/>
  <c r="K291" i="1"/>
  <c r="M291" i="1"/>
  <c r="E292" i="1"/>
  <c r="G292" i="1"/>
  <c r="I292" i="1"/>
  <c r="K292" i="1"/>
  <c r="M292" i="1"/>
  <c r="E293" i="1"/>
  <c r="G293" i="1"/>
  <c r="I293" i="1"/>
  <c r="K293" i="1"/>
  <c r="M293" i="1"/>
  <c r="E294" i="1"/>
  <c r="G294" i="1"/>
  <c r="I294" i="1"/>
  <c r="K294" i="1"/>
  <c r="M294" i="1"/>
  <c r="E295" i="1"/>
  <c r="G295" i="1"/>
  <c r="I295" i="1"/>
  <c r="K295" i="1"/>
  <c r="M295" i="1"/>
  <c r="E296" i="1"/>
  <c r="G296" i="1"/>
  <c r="I296" i="1"/>
  <c r="K296" i="1"/>
  <c r="M296" i="1"/>
  <c r="E283" i="1" l="1"/>
  <c r="G283" i="1"/>
  <c r="I283" i="1"/>
  <c r="K283" i="1"/>
  <c r="M283" i="1"/>
  <c r="E284" i="1"/>
  <c r="G284" i="1"/>
  <c r="I284" i="1"/>
  <c r="K284" i="1"/>
  <c r="M284" i="1"/>
  <c r="E285" i="1"/>
  <c r="G285" i="1"/>
  <c r="I285" i="1"/>
  <c r="K285" i="1"/>
  <c r="M285" i="1"/>
  <c r="E286" i="1"/>
  <c r="G286" i="1"/>
  <c r="I286" i="1"/>
  <c r="K286" i="1"/>
  <c r="M286" i="1"/>
  <c r="E287" i="1"/>
  <c r="G287" i="1"/>
  <c r="I287" i="1"/>
  <c r="K287" i="1"/>
  <c r="M287" i="1"/>
  <c r="E288" i="1"/>
  <c r="G288" i="1"/>
  <c r="I288" i="1"/>
  <c r="K288" i="1"/>
  <c r="M288" i="1"/>
  <c r="E289" i="1"/>
  <c r="G289" i="1"/>
  <c r="I289" i="1"/>
  <c r="K289" i="1"/>
  <c r="M289" i="1"/>
  <c r="E282" i="1" l="1"/>
  <c r="G282" i="1"/>
  <c r="I282" i="1"/>
  <c r="K282" i="1"/>
  <c r="M282" i="1"/>
  <c r="E276" i="1"/>
  <c r="G276" i="1"/>
  <c r="I276" i="1"/>
  <c r="K276" i="1"/>
  <c r="M276" i="1"/>
  <c r="E277" i="1"/>
  <c r="G277" i="1"/>
  <c r="I277" i="1"/>
  <c r="K277" i="1"/>
  <c r="M277" i="1"/>
  <c r="E278" i="1"/>
  <c r="G278" i="1"/>
  <c r="I278" i="1"/>
  <c r="K278" i="1"/>
  <c r="M278" i="1"/>
  <c r="E279" i="1"/>
  <c r="G279" i="1"/>
  <c r="I279" i="1"/>
  <c r="K279" i="1"/>
  <c r="M279" i="1"/>
  <c r="E280" i="1"/>
  <c r="G280" i="1"/>
  <c r="I280" i="1"/>
  <c r="K280" i="1"/>
  <c r="M280" i="1"/>
  <c r="E281" i="1"/>
  <c r="G281" i="1"/>
  <c r="I281" i="1"/>
  <c r="K281" i="1"/>
  <c r="M281" i="1"/>
  <c r="E269" i="1" l="1"/>
  <c r="G269" i="1"/>
  <c r="I269" i="1"/>
  <c r="K269" i="1"/>
  <c r="M269" i="1"/>
  <c r="E270" i="1"/>
  <c r="G270" i="1"/>
  <c r="I270" i="1"/>
  <c r="K270" i="1"/>
  <c r="M270" i="1"/>
  <c r="E271" i="1"/>
  <c r="G271" i="1"/>
  <c r="I271" i="1"/>
  <c r="K271" i="1"/>
  <c r="M271" i="1"/>
  <c r="E272" i="1"/>
  <c r="G272" i="1"/>
  <c r="I272" i="1"/>
  <c r="K272" i="1"/>
  <c r="M272" i="1"/>
  <c r="E273" i="1"/>
  <c r="G273" i="1"/>
  <c r="I273" i="1"/>
  <c r="K273" i="1"/>
  <c r="M273" i="1"/>
  <c r="E274" i="1"/>
  <c r="G274" i="1"/>
  <c r="I274" i="1"/>
  <c r="K274" i="1"/>
  <c r="M274" i="1"/>
  <c r="E275" i="1"/>
  <c r="G275" i="1"/>
  <c r="I275" i="1"/>
  <c r="K275" i="1"/>
  <c r="M275" i="1"/>
  <c r="E262" i="1" l="1"/>
  <c r="G262" i="1"/>
  <c r="I262" i="1"/>
  <c r="K262" i="1"/>
  <c r="M262" i="1"/>
  <c r="E263" i="1"/>
  <c r="G263" i="1"/>
  <c r="I263" i="1"/>
  <c r="K263" i="1"/>
  <c r="M263" i="1"/>
  <c r="E264" i="1"/>
  <c r="G264" i="1"/>
  <c r="I264" i="1"/>
  <c r="K264" i="1"/>
  <c r="M264" i="1"/>
  <c r="E265" i="1"/>
  <c r="G265" i="1"/>
  <c r="I265" i="1"/>
  <c r="K265" i="1"/>
  <c r="M265" i="1"/>
  <c r="E266" i="1"/>
  <c r="G266" i="1"/>
  <c r="I266" i="1"/>
  <c r="K266" i="1"/>
  <c r="M266" i="1"/>
  <c r="E267" i="1"/>
  <c r="G267" i="1"/>
  <c r="I267" i="1"/>
  <c r="K267" i="1"/>
  <c r="M267" i="1"/>
  <c r="E268" i="1"/>
  <c r="G268" i="1"/>
  <c r="I268" i="1"/>
  <c r="K268" i="1"/>
  <c r="M268" i="1"/>
  <c r="L33" i="9" l="1"/>
  <c r="J33" i="9"/>
  <c r="H33" i="9"/>
  <c r="F33" i="9"/>
  <c r="D33" i="9"/>
  <c r="C33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2" i="9"/>
  <c r="M32" i="9"/>
  <c r="K32" i="9"/>
  <c r="I32" i="9"/>
  <c r="G32" i="9"/>
  <c r="E32" i="9"/>
  <c r="M31" i="9"/>
  <c r="K31" i="9"/>
  <c r="I31" i="9"/>
  <c r="G31" i="9"/>
  <c r="E31" i="9"/>
  <c r="M30" i="9"/>
  <c r="K30" i="9"/>
  <c r="I30" i="9"/>
  <c r="G30" i="9"/>
  <c r="E30" i="9"/>
  <c r="M29" i="9"/>
  <c r="K29" i="9"/>
  <c r="I29" i="9"/>
  <c r="G29" i="9"/>
  <c r="E29" i="9"/>
  <c r="M28" i="9"/>
  <c r="K28" i="9"/>
  <c r="I28" i="9"/>
  <c r="G28" i="9"/>
  <c r="E28" i="9"/>
  <c r="M27" i="9"/>
  <c r="K27" i="9"/>
  <c r="I27" i="9"/>
  <c r="G27" i="9"/>
  <c r="E27" i="9"/>
  <c r="M26" i="9"/>
  <c r="K26" i="9"/>
  <c r="I26" i="9"/>
  <c r="G26" i="9"/>
  <c r="E26" i="9"/>
  <c r="M25" i="9"/>
  <c r="K25" i="9"/>
  <c r="I25" i="9"/>
  <c r="G25" i="9"/>
  <c r="E25" i="9"/>
  <c r="M24" i="9"/>
  <c r="K24" i="9"/>
  <c r="I24" i="9"/>
  <c r="G24" i="9"/>
  <c r="E24" i="9"/>
  <c r="M23" i="9"/>
  <c r="K23" i="9"/>
  <c r="I23" i="9"/>
  <c r="G23" i="9"/>
  <c r="E23" i="9"/>
  <c r="M22" i="9"/>
  <c r="K22" i="9"/>
  <c r="I22" i="9"/>
  <c r="G22" i="9"/>
  <c r="E22" i="9"/>
  <c r="M21" i="9"/>
  <c r="K21" i="9"/>
  <c r="I21" i="9"/>
  <c r="G21" i="9"/>
  <c r="E21" i="9"/>
  <c r="M20" i="9"/>
  <c r="K20" i="9"/>
  <c r="I20" i="9"/>
  <c r="G20" i="9"/>
  <c r="E20" i="9"/>
  <c r="M19" i="9"/>
  <c r="K19" i="9"/>
  <c r="I19" i="9"/>
  <c r="G19" i="9"/>
  <c r="E19" i="9"/>
  <c r="M18" i="9"/>
  <c r="K18" i="9"/>
  <c r="I18" i="9"/>
  <c r="G18" i="9"/>
  <c r="E18" i="9"/>
  <c r="M17" i="9"/>
  <c r="K17" i="9"/>
  <c r="I17" i="9"/>
  <c r="G17" i="9"/>
  <c r="E17" i="9"/>
  <c r="G33" i="9" l="1"/>
  <c r="E33" i="9"/>
  <c r="I33" i="9"/>
  <c r="K33" i="9"/>
  <c r="M33" i="9"/>
  <c r="E255" i="1"/>
  <c r="G255" i="1"/>
  <c r="I255" i="1"/>
  <c r="K255" i="1"/>
  <c r="M255" i="1"/>
  <c r="E256" i="1"/>
  <c r="G256" i="1"/>
  <c r="I256" i="1"/>
  <c r="K256" i="1"/>
  <c r="M256" i="1"/>
  <c r="E257" i="1"/>
  <c r="G257" i="1"/>
  <c r="I257" i="1"/>
  <c r="K257" i="1"/>
  <c r="M257" i="1"/>
  <c r="E258" i="1"/>
  <c r="G258" i="1"/>
  <c r="I258" i="1"/>
  <c r="K258" i="1"/>
  <c r="M258" i="1"/>
  <c r="E259" i="1"/>
  <c r="G259" i="1"/>
  <c r="I259" i="1"/>
  <c r="K259" i="1"/>
  <c r="M259" i="1"/>
  <c r="E260" i="1"/>
  <c r="G260" i="1"/>
  <c r="I260" i="1"/>
  <c r="K260" i="1"/>
  <c r="M260" i="1"/>
  <c r="E261" i="1"/>
  <c r="G261" i="1"/>
  <c r="I261" i="1"/>
  <c r="K261" i="1"/>
  <c r="M261" i="1"/>
  <c r="E248" i="1" l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E241" i="1" l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C11" i="4" s="1"/>
  <c r="J15" i="4"/>
  <c r="C10" i="4" s="1"/>
  <c r="H15" i="4"/>
  <c r="C9" i="4" s="1"/>
  <c r="F15" i="4"/>
  <c r="C8" i="4" s="1"/>
  <c r="D15" i="4"/>
  <c r="C7" i="4" s="1"/>
  <c r="C15" i="4"/>
  <c r="P9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<sst xmlns="http://schemas.openxmlformats.org/spreadsheetml/2006/main" count="165" uniqueCount="27">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</sst>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3" fontId="33" fillId="0" borderId="0" xfId="0" applyNumberFormat="1" applyFont="1" applyAlignment="1">
      <alignment horizontal="center" vertical="center"/>
    </xf>
    <xf numFmtId="14" fontId="33" fillId="0" borderId="0" xfId="0" applyNumberFormat="1" applyFont="1" applyFill="1" applyAlignment="1">
      <alignment horizontal="center" vertical="center"/>
    </xf>
    <xf numFmtId="14" fontId="0" fillId="0" borderId="0" xfId="0" applyNumberFormat="1"/>
    <xf numFmtId="9" fontId="0" fillId="0" borderId="0" xfId="6" applyFont="1"/>
    <xf numFmtId="9" fontId="0" fillId="0" borderId="0" xfId="6" applyNumberFormat="1" applyFont="1"/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7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Porcentaje" xfId="6" builtinId="5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WASSPerformance!$C$297:$C$303</c:f>
              <c:numCache>
                <c:formatCode>#,##0</c:formatCode>
                <c:ptCount val="7"/>
                <c:pt idx="0">
                  <c:v>5774</c:v>
                </c:pt>
                <c:pt idx="1">
                  <c:v>4390</c:v>
                </c:pt>
                <c:pt idx="2">
                  <c:v>5223</c:v>
                </c:pt>
                <c:pt idx="3">
                  <c:v>3473</c:v>
                </c:pt>
                <c:pt idx="4">
                  <c:v>2715</c:v>
                </c:pt>
                <c:pt idx="5">
                  <c:v>1172</c:v>
                </c:pt>
                <c:pt idx="6">
                  <c:v>525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WASSPerformance!$D$297:$D$303</c:f>
              <c:numCache>
                <c:formatCode>General</c:formatCode>
                <c:ptCount val="7"/>
                <c:pt idx="0">
                  <c:v>4948</c:v>
                </c:pt>
                <c:pt idx="1">
                  <c:v>3625</c:v>
                </c:pt>
                <c:pt idx="2">
                  <c:v>4084</c:v>
                </c:pt>
                <c:pt idx="3">
                  <c:v>2998</c:v>
                </c:pt>
                <c:pt idx="4">
                  <c:v>2079</c:v>
                </c:pt>
                <c:pt idx="5">
                  <c:v>783</c:v>
                </c:pt>
                <c:pt idx="6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WASSPerformance!$F$297:$F$303</c:f>
              <c:numCache>
                <c:formatCode>General</c:formatCode>
                <c:ptCount val="7"/>
                <c:pt idx="0">
                  <c:v>553</c:v>
                </c:pt>
                <c:pt idx="1">
                  <c:v>326</c:v>
                </c:pt>
                <c:pt idx="2">
                  <c:v>620</c:v>
                </c:pt>
                <c:pt idx="3">
                  <c:v>304</c:v>
                </c:pt>
                <c:pt idx="4">
                  <c:v>254</c:v>
                </c:pt>
                <c:pt idx="5">
                  <c:v>115</c:v>
                </c:pt>
                <c:pt idx="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WASSPerformance!$H$297:$H$303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WASSPerformance!$J$297:$J$303</c:f>
              <c:numCache>
                <c:formatCode>General</c:formatCode>
                <c:ptCount val="7"/>
                <c:pt idx="0">
                  <c:v>273</c:v>
                </c:pt>
                <c:pt idx="1">
                  <c:v>439</c:v>
                </c:pt>
                <c:pt idx="2">
                  <c:v>519</c:v>
                </c:pt>
                <c:pt idx="3">
                  <c:v>171</c:v>
                </c:pt>
                <c:pt idx="4">
                  <c:v>382</c:v>
                </c:pt>
                <c:pt idx="5">
                  <c:v>274</c:v>
                </c:pt>
                <c:pt idx="6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WASSPerformance!$B$297:$B$303</c:f>
              <c:numCache>
                <c:formatCode>m/d/yyyy</c:formatCode>
                <c:ptCount val="7"/>
                <c:pt idx="0">
                  <c:v>43381</c:v>
                </c:pt>
                <c:pt idx="1">
                  <c:v>43382</c:v>
                </c:pt>
                <c:pt idx="2">
                  <c:v>43383</c:v>
                </c:pt>
                <c:pt idx="3">
                  <c:v>43384</c:v>
                </c:pt>
                <c:pt idx="4">
                  <c:v>43385</c:v>
                </c:pt>
                <c:pt idx="5">
                  <c:v>43386</c:v>
                </c:pt>
                <c:pt idx="6">
                  <c:v>43387</c:v>
                </c:pt>
              </c:numCache>
            </c:numRef>
          </c:cat>
          <c:val>
            <c:numRef>
              <c:f>WASSPerformance!$L$297:$L$303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  <c:min val="4338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'09'!$C$3:$C$32</c:f>
              <c:numCache>
                <c:formatCode>General</c:formatCode>
                <c:ptCount val="30"/>
                <c:pt idx="0">
                  <c:v>1764</c:v>
                </c:pt>
                <c:pt idx="1">
                  <c:v>480</c:v>
                </c:pt>
                <c:pt idx="2">
                  <c:v>5974</c:v>
                </c:pt>
                <c:pt idx="3">
                  <c:v>4156</c:v>
                </c:pt>
                <c:pt idx="4">
                  <c:v>6833</c:v>
                </c:pt>
                <c:pt idx="5">
                  <c:v>3328</c:v>
                </c:pt>
                <c:pt idx="6">
                  <c:v>2695</c:v>
                </c:pt>
                <c:pt idx="7">
                  <c:v>1610</c:v>
                </c:pt>
                <c:pt idx="8">
                  <c:v>358</c:v>
                </c:pt>
                <c:pt idx="9">
                  <c:v>5974</c:v>
                </c:pt>
                <c:pt idx="10">
                  <c:v>2944</c:v>
                </c:pt>
                <c:pt idx="11">
                  <c:v>3126</c:v>
                </c:pt>
                <c:pt idx="12">
                  <c:v>4834</c:v>
                </c:pt>
                <c:pt idx="13">
                  <c:v>2637</c:v>
                </c:pt>
                <c:pt idx="14">
                  <c:v>1255</c:v>
                </c:pt>
                <c:pt idx="15">
                  <c:v>379</c:v>
                </c:pt>
                <c:pt idx="16">
                  <c:v>7611</c:v>
                </c:pt>
                <c:pt idx="17">
                  <c:v>3628</c:v>
                </c:pt>
                <c:pt idx="18">
                  <c:v>3294</c:v>
                </c:pt>
                <c:pt idx="19">
                  <c:v>4928</c:v>
                </c:pt>
                <c:pt idx="20">
                  <c:v>2375</c:v>
                </c:pt>
                <c:pt idx="21">
                  <c:v>1240</c:v>
                </c:pt>
                <c:pt idx="22">
                  <c:v>557</c:v>
                </c:pt>
                <c:pt idx="23">
                  <c:v>5646</c:v>
                </c:pt>
                <c:pt idx="24">
                  <c:v>3484</c:v>
                </c:pt>
                <c:pt idx="25">
                  <c:v>3639</c:v>
                </c:pt>
                <c:pt idx="26">
                  <c:v>3765</c:v>
                </c:pt>
                <c:pt idx="27">
                  <c:v>2426</c:v>
                </c:pt>
                <c:pt idx="28">
                  <c:v>2203</c:v>
                </c:pt>
                <c:pt idx="29">
                  <c:v>451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1D-894D-AF8F-E58DFC45735B}"/>
            </c:ext>
          </c:extLst>
        </c:ser>
        <c:ser>
          <c:idx val="1"/>
          <c:order val="1"/>
          <c:tx>
            <c:v>COMPLETE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'09'!$D$3:$D$32</c:f>
              <c:numCache>
                <c:formatCode>General</c:formatCode>
                <c:ptCount val="30"/>
                <c:pt idx="0">
                  <c:v>1198</c:v>
                </c:pt>
                <c:pt idx="1">
                  <c:v>171</c:v>
                </c:pt>
                <c:pt idx="2">
                  <c:v>4997</c:v>
                </c:pt>
                <c:pt idx="3">
                  <c:v>3294</c:v>
                </c:pt>
                <c:pt idx="4">
                  <c:v>5739</c:v>
                </c:pt>
                <c:pt idx="5">
                  <c:v>2604</c:v>
                </c:pt>
                <c:pt idx="6">
                  <c:v>1986</c:v>
                </c:pt>
                <c:pt idx="7">
                  <c:v>1163</c:v>
                </c:pt>
                <c:pt idx="8">
                  <c:v>99</c:v>
                </c:pt>
                <c:pt idx="9">
                  <c:v>4809</c:v>
                </c:pt>
                <c:pt idx="10">
                  <c:v>2178</c:v>
                </c:pt>
                <c:pt idx="11">
                  <c:v>2311</c:v>
                </c:pt>
                <c:pt idx="12">
                  <c:v>4045</c:v>
                </c:pt>
                <c:pt idx="13">
                  <c:v>2032</c:v>
                </c:pt>
                <c:pt idx="14">
                  <c:v>858</c:v>
                </c:pt>
                <c:pt idx="15">
                  <c:v>75</c:v>
                </c:pt>
                <c:pt idx="16">
                  <c:v>6299</c:v>
                </c:pt>
                <c:pt idx="17">
                  <c:v>2729</c:v>
                </c:pt>
                <c:pt idx="18">
                  <c:v>2537</c:v>
                </c:pt>
                <c:pt idx="19">
                  <c:v>3870</c:v>
                </c:pt>
                <c:pt idx="20">
                  <c:v>1634</c:v>
                </c:pt>
                <c:pt idx="21">
                  <c:v>779</c:v>
                </c:pt>
                <c:pt idx="22">
                  <c:v>239</c:v>
                </c:pt>
                <c:pt idx="23">
                  <c:v>4677</c:v>
                </c:pt>
                <c:pt idx="24">
                  <c:v>2634</c:v>
                </c:pt>
                <c:pt idx="25">
                  <c:v>2773</c:v>
                </c:pt>
                <c:pt idx="26">
                  <c:v>2914</c:v>
                </c:pt>
                <c:pt idx="27">
                  <c:v>2185</c:v>
                </c:pt>
                <c:pt idx="28">
                  <c:v>1419</c:v>
                </c:pt>
                <c:pt idx="29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894D-AF8F-E58DFC45735B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'09'!$F$3:$F$32</c:f>
              <c:numCache>
                <c:formatCode>General</c:formatCode>
                <c:ptCount val="30"/>
                <c:pt idx="0">
                  <c:v>236</c:v>
                </c:pt>
                <c:pt idx="1">
                  <c:v>25</c:v>
                </c:pt>
                <c:pt idx="2">
                  <c:v>802</c:v>
                </c:pt>
                <c:pt idx="3">
                  <c:v>540</c:v>
                </c:pt>
                <c:pt idx="4">
                  <c:v>850</c:v>
                </c:pt>
                <c:pt idx="5">
                  <c:v>401</c:v>
                </c:pt>
                <c:pt idx="6">
                  <c:v>403</c:v>
                </c:pt>
                <c:pt idx="7">
                  <c:v>205</c:v>
                </c:pt>
                <c:pt idx="8">
                  <c:v>17</c:v>
                </c:pt>
                <c:pt idx="9">
                  <c:v>905</c:v>
                </c:pt>
                <c:pt idx="10">
                  <c:v>433</c:v>
                </c:pt>
                <c:pt idx="11">
                  <c:v>511</c:v>
                </c:pt>
                <c:pt idx="12">
                  <c:v>448</c:v>
                </c:pt>
                <c:pt idx="13">
                  <c:v>311</c:v>
                </c:pt>
                <c:pt idx="14">
                  <c:v>104</c:v>
                </c:pt>
                <c:pt idx="15">
                  <c:v>18</c:v>
                </c:pt>
                <c:pt idx="16">
                  <c:v>981</c:v>
                </c:pt>
                <c:pt idx="17">
                  <c:v>536</c:v>
                </c:pt>
                <c:pt idx="18">
                  <c:v>393</c:v>
                </c:pt>
                <c:pt idx="19">
                  <c:v>690</c:v>
                </c:pt>
                <c:pt idx="20">
                  <c:v>338</c:v>
                </c:pt>
                <c:pt idx="21">
                  <c:v>138</c:v>
                </c:pt>
                <c:pt idx="22">
                  <c:v>16</c:v>
                </c:pt>
                <c:pt idx="23">
                  <c:v>554</c:v>
                </c:pt>
                <c:pt idx="24">
                  <c:v>461</c:v>
                </c:pt>
                <c:pt idx="25">
                  <c:v>484</c:v>
                </c:pt>
                <c:pt idx="26">
                  <c:v>564</c:v>
                </c:pt>
                <c:pt idx="27">
                  <c:v>195</c:v>
                </c:pt>
                <c:pt idx="28">
                  <c:v>540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D-894D-AF8F-E58DFC45735B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'09'!$H$3:$H$32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D-894D-AF8F-E58DFC45735B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'09'!$J$3:$J$32</c:f>
              <c:numCache>
                <c:formatCode>General</c:formatCode>
                <c:ptCount val="30"/>
                <c:pt idx="0">
                  <c:v>330</c:v>
                </c:pt>
                <c:pt idx="1">
                  <c:v>284</c:v>
                </c:pt>
                <c:pt idx="2">
                  <c:v>175</c:v>
                </c:pt>
                <c:pt idx="3">
                  <c:v>322</c:v>
                </c:pt>
                <c:pt idx="4">
                  <c:v>244</c:v>
                </c:pt>
                <c:pt idx="5">
                  <c:v>323</c:v>
                </c:pt>
                <c:pt idx="6">
                  <c:v>306</c:v>
                </c:pt>
                <c:pt idx="7">
                  <c:v>242</c:v>
                </c:pt>
                <c:pt idx="8">
                  <c:v>242</c:v>
                </c:pt>
                <c:pt idx="9">
                  <c:v>260</c:v>
                </c:pt>
                <c:pt idx="10">
                  <c:v>333</c:v>
                </c:pt>
                <c:pt idx="11">
                  <c:v>304</c:v>
                </c:pt>
                <c:pt idx="12">
                  <c:v>341</c:v>
                </c:pt>
                <c:pt idx="13">
                  <c:v>294</c:v>
                </c:pt>
                <c:pt idx="14">
                  <c:v>293</c:v>
                </c:pt>
                <c:pt idx="15">
                  <c:v>286</c:v>
                </c:pt>
                <c:pt idx="16">
                  <c:v>331</c:v>
                </c:pt>
                <c:pt idx="17">
                  <c:v>363</c:v>
                </c:pt>
                <c:pt idx="18">
                  <c:v>364</c:v>
                </c:pt>
                <c:pt idx="19">
                  <c:v>368</c:v>
                </c:pt>
                <c:pt idx="20">
                  <c:v>403</c:v>
                </c:pt>
                <c:pt idx="21">
                  <c:v>323</c:v>
                </c:pt>
                <c:pt idx="22">
                  <c:v>302</c:v>
                </c:pt>
                <c:pt idx="23">
                  <c:v>415</c:v>
                </c:pt>
                <c:pt idx="24">
                  <c:v>389</c:v>
                </c:pt>
                <c:pt idx="25">
                  <c:v>382</c:v>
                </c:pt>
                <c:pt idx="26">
                  <c:v>287</c:v>
                </c:pt>
                <c:pt idx="27">
                  <c:v>29</c:v>
                </c:pt>
                <c:pt idx="28">
                  <c:v>244</c:v>
                </c:pt>
                <c:pt idx="2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1D-894D-AF8F-E58DFC45735B}"/>
            </c:ext>
          </c:extLst>
        </c:ser>
        <c:ser>
          <c:idx val="9"/>
          <c:order val="5"/>
          <c:tx>
            <c:v>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'09'!$B$3:$B$32</c:f>
              <c:numCache>
                <c:formatCode>m/d/yyyy</c:formatCode>
                <c:ptCount val="30"/>
                <c:pt idx="0">
                  <c:v>43344</c:v>
                </c:pt>
                <c:pt idx="1">
                  <c:v>43345</c:v>
                </c:pt>
                <c:pt idx="2">
                  <c:v>43346</c:v>
                </c:pt>
                <c:pt idx="3">
                  <c:v>43347</c:v>
                </c:pt>
                <c:pt idx="4">
                  <c:v>43348</c:v>
                </c:pt>
                <c:pt idx="5">
                  <c:v>43349</c:v>
                </c:pt>
                <c:pt idx="6">
                  <c:v>43350</c:v>
                </c:pt>
                <c:pt idx="7">
                  <c:v>43351</c:v>
                </c:pt>
                <c:pt idx="8">
                  <c:v>43352</c:v>
                </c:pt>
                <c:pt idx="9">
                  <c:v>43353</c:v>
                </c:pt>
                <c:pt idx="10">
                  <c:v>43354</c:v>
                </c:pt>
                <c:pt idx="11">
                  <c:v>43355</c:v>
                </c:pt>
                <c:pt idx="12">
                  <c:v>43356</c:v>
                </c:pt>
                <c:pt idx="13">
                  <c:v>43357</c:v>
                </c:pt>
                <c:pt idx="14">
                  <c:v>43358</c:v>
                </c:pt>
                <c:pt idx="15">
                  <c:v>43359</c:v>
                </c:pt>
                <c:pt idx="16">
                  <c:v>43360</c:v>
                </c:pt>
                <c:pt idx="17">
                  <c:v>43361</c:v>
                </c:pt>
                <c:pt idx="18">
                  <c:v>43362</c:v>
                </c:pt>
                <c:pt idx="19">
                  <c:v>43363</c:v>
                </c:pt>
                <c:pt idx="20">
                  <c:v>43364</c:v>
                </c:pt>
                <c:pt idx="21">
                  <c:v>43365</c:v>
                </c:pt>
                <c:pt idx="22">
                  <c:v>43366</c:v>
                </c:pt>
                <c:pt idx="23">
                  <c:v>43367</c:v>
                </c:pt>
                <c:pt idx="24">
                  <c:v>43368</c:v>
                </c:pt>
                <c:pt idx="25">
                  <c:v>43369</c:v>
                </c:pt>
                <c:pt idx="26">
                  <c:v>43370</c:v>
                </c:pt>
                <c:pt idx="27">
                  <c:v>43371</c:v>
                </c:pt>
                <c:pt idx="28">
                  <c:v>43372</c:v>
                </c:pt>
                <c:pt idx="29">
                  <c:v>43373</c:v>
                </c:pt>
              </c:numCache>
            </c:numRef>
          </c:cat>
          <c:val>
            <c:numRef>
              <c:f>'09'!$L$3:$L$32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1D-894D-AF8F-E58DFC457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63456"/>
        <c:axId val="1125962368"/>
        <c:extLst/>
      </c:lineChart>
      <c:dateAx>
        <c:axId val="112596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2368"/>
        <c:crosses val="autoZero"/>
        <c:auto val="1"/>
        <c:lblOffset val="100"/>
        <c:baseTimeUnit val="days"/>
      </c:dateAx>
      <c:valAx>
        <c:axId val="1125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5963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7-4E79-9A7A-1D673C2B51D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C7-4E79-9A7A-1D673C2B51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7-4E79-9A7A-1D673C2B51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C7-4E79-9A7A-1D673C2B51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C7-4E79-9A7A-1D673C2B51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C7-4E79-9A7A-1D673C2B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946223"/>
        <c:axId val="288010159"/>
      </c:lineChart>
      <c:catAx>
        <c:axId val="38794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88010159"/>
        <c:crosses val="autoZero"/>
        <c:auto val="1"/>
        <c:lblAlgn val="ctr"/>
        <c:lblOffset val="100"/>
        <c:noMultiLvlLbl val="0"/>
      </c:catAx>
      <c:valAx>
        <c:axId val="28801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794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'08'!$C$2:$C$32</c:f>
              <c:numCache>
                <c:formatCode>#,##0</c:formatCode>
                <c:ptCount val="31"/>
                <c:pt idx="0">
                  <c:v>447</c:v>
                </c:pt>
                <c:pt idx="1">
                  <c:v>750</c:v>
                </c:pt>
                <c:pt idx="2">
                  <c:v>432</c:v>
                </c:pt>
                <c:pt idx="3">
                  <c:v>139</c:v>
                </c:pt>
                <c:pt idx="4">
                  <c:v>5</c:v>
                </c:pt>
                <c:pt idx="5">
                  <c:v>225</c:v>
                </c:pt>
                <c:pt idx="6">
                  <c:v>8055</c:v>
                </c:pt>
                <c:pt idx="7">
                  <c:v>5142</c:v>
                </c:pt>
                <c:pt idx="8">
                  <c:v>3250</c:v>
                </c:pt>
                <c:pt idx="9">
                  <c:v>2952</c:v>
                </c:pt>
                <c:pt idx="10">
                  <c:v>1600</c:v>
                </c:pt>
                <c:pt idx="11">
                  <c:v>383</c:v>
                </c:pt>
                <c:pt idx="12">
                  <c:v>4329</c:v>
                </c:pt>
                <c:pt idx="13">
                  <c:v>3937</c:v>
                </c:pt>
                <c:pt idx="14">
                  <c:v>4204</c:v>
                </c:pt>
                <c:pt idx="15">
                  <c:v>3825</c:v>
                </c:pt>
                <c:pt idx="16">
                  <c:v>2212</c:v>
                </c:pt>
                <c:pt idx="17">
                  <c:v>1173</c:v>
                </c:pt>
                <c:pt idx="18">
                  <c:v>420</c:v>
                </c:pt>
                <c:pt idx="19">
                  <c:v>5475</c:v>
                </c:pt>
                <c:pt idx="20">
                  <c:v>4798</c:v>
                </c:pt>
                <c:pt idx="21">
                  <c:v>6818</c:v>
                </c:pt>
                <c:pt idx="22">
                  <c:v>4859</c:v>
                </c:pt>
                <c:pt idx="23">
                  <c:v>3627</c:v>
                </c:pt>
                <c:pt idx="24">
                  <c:v>1478</c:v>
                </c:pt>
                <c:pt idx="25">
                  <c:v>285</c:v>
                </c:pt>
                <c:pt idx="26">
                  <c:v>7202</c:v>
                </c:pt>
                <c:pt idx="27">
                  <c:v>6123</c:v>
                </c:pt>
                <c:pt idx="28">
                  <c:v>4330</c:v>
                </c:pt>
                <c:pt idx="29">
                  <c:v>5722</c:v>
                </c:pt>
                <c:pt idx="30">
                  <c:v>3093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03B-4279-8047-1C10E25132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'08'!$D$2:$D$32</c:f>
              <c:numCache>
                <c:formatCode>General</c:formatCode>
                <c:ptCount val="31"/>
                <c:pt idx="0">
                  <c:v>367</c:v>
                </c:pt>
                <c:pt idx="1">
                  <c:v>552</c:v>
                </c:pt>
                <c:pt idx="2">
                  <c:v>342</c:v>
                </c:pt>
                <c:pt idx="3">
                  <c:v>112</c:v>
                </c:pt>
                <c:pt idx="4">
                  <c:v>5</c:v>
                </c:pt>
                <c:pt idx="5">
                  <c:v>195</c:v>
                </c:pt>
                <c:pt idx="6">
                  <c:v>7234</c:v>
                </c:pt>
                <c:pt idx="7">
                  <c:v>3399</c:v>
                </c:pt>
                <c:pt idx="8">
                  <c:v>1707</c:v>
                </c:pt>
                <c:pt idx="9">
                  <c:v>1371</c:v>
                </c:pt>
                <c:pt idx="10">
                  <c:v>468</c:v>
                </c:pt>
                <c:pt idx="11">
                  <c:v>38</c:v>
                </c:pt>
                <c:pt idx="12">
                  <c:v>2530</c:v>
                </c:pt>
                <c:pt idx="13">
                  <c:v>2115</c:v>
                </c:pt>
                <c:pt idx="14">
                  <c:v>3007</c:v>
                </c:pt>
                <c:pt idx="15">
                  <c:v>3096</c:v>
                </c:pt>
                <c:pt idx="16">
                  <c:v>1645</c:v>
                </c:pt>
                <c:pt idx="17">
                  <c:v>738</c:v>
                </c:pt>
                <c:pt idx="18">
                  <c:v>181</c:v>
                </c:pt>
                <c:pt idx="19">
                  <c:v>4522</c:v>
                </c:pt>
                <c:pt idx="20">
                  <c:v>3992</c:v>
                </c:pt>
                <c:pt idx="21">
                  <c:v>4971</c:v>
                </c:pt>
                <c:pt idx="22">
                  <c:v>3846</c:v>
                </c:pt>
                <c:pt idx="23">
                  <c:v>2855</c:v>
                </c:pt>
                <c:pt idx="24">
                  <c:v>1159</c:v>
                </c:pt>
                <c:pt idx="25">
                  <c:v>133</c:v>
                </c:pt>
                <c:pt idx="26">
                  <c:v>5933</c:v>
                </c:pt>
                <c:pt idx="27">
                  <c:v>4561</c:v>
                </c:pt>
                <c:pt idx="28">
                  <c:v>3113</c:v>
                </c:pt>
                <c:pt idx="29">
                  <c:v>4139</c:v>
                </c:pt>
                <c:pt idx="30">
                  <c:v>2317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B-4279-8047-1C10E251326E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'08'!$F$2:$F$32</c:f>
              <c:numCache>
                <c:formatCode>General</c:formatCode>
                <c:ptCount val="31"/>
                <c:pt idx="0">
                  <c:v>80</c:v>
                </c:pt>
                <c:pt idx="1">
                  <c:v>181</c:v>
                </c:pt>
                <c:pt idx="2">
                  <c:v>85</c:v>
                </c:pt>
                <c:pt idx="3">
                  <c:v>22</c:v>
                </c:pt>
                <c:pt idx="4">
                  <c:v>0</c:v>
                </c:pt>
                <c:pt idx="5">
                  <c:v>23</c:v>
                </c:pt>
                <c:pt idx="6">
                  <c:v>684</c:v>
                </c:pt>
                <c:pt idx="7">
                  <c:v>1557</c:v>
                </c:pt>
                <c:pt idx="8">
                  <c:v>1351</c:v>
                </c:pt>
                <c:pt idx="9">
                  <c:v>1372</c:v>
                </c:pt>
                <c:pt idx="10">
                  <c:v>945</c:v>
                </c:pt>
                <c:pt idx="11">
                  <c:v>168</c:v>
                </c:pt>
                <c:pt idx="12">
                  <c:v>1603</c:v>
                </c:pt>
                <c:pt idx="13">
                  <c:v>1621</c:v>
                </c:pt>
                <c:pt idx="14">
                  <c:v>1001</c:v>
                </c:pt>
                <c:pt idx="15">
                  <c:v>534</c:v>
                </c:pt>
                <c:pt idx="16">
                  <c:v>368</c:v>
                </c:pt>
                <c:pt idx="17">
                  <c:v>238</c:v>
                </c:pt>
                <c:pt idx="18">
                  <c:v>40</c:v>
                </c:pt>
                <c:pt idx="19">
                  <c:v>746</c:v>
                </c:pt>
                <c:pt idx="20">
                  <c:v>589</c:v>
                </c:pt>
                <c:pt idx="21">
                  <c:v>1638</c:v>
                </c:pt>
                <c:pt idx="22">
                  <c:v>789</c:v>
                </c:pt>
                <c:pt idx="23">
                  <c:v>552</c:v>
                </c:pt>
                <c:pt idx="24">
                  <c:v>167</c:v>
                </c:pt>
                <c:pt idx="25">
                  <c:v>27</c:v>
                </c:pt>
                <c:pt idx="26">
                  <c:v>873</c:v>
                </c:pt>
                <c:pt idx="27">
                  <c:v>1298</c:v>
                </c:pt>
                <c:pt idx="28">
                  <c:v>968</c:v>
                </c:pt>
                <c:pt idx="29">
                  <c:v>1302</c:v>
                </c:pt>
                <c:pt idx="30">
                  <c:v>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B-4279-8047-1C10E251326E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'08'!$H$2:$H$32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B-4279-8047-1C10E251326E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'08'!$J$2:$J$32</c:f>
              <c:numCache>
                <c:formatCode>General</c:formatCode>
                <c:ptCount val="31"/>
                <c:pt idx="0">
                  <c:v>0</c:v>
                </c:pt>
                <c:pt idx="1">
                  <c:v>17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136</c:v>
                </c:pt>
                <c:pt idx="7">
                  <c:v>186</c:v>
                </c:pt>
                <c:pt idx="8">
                  <c:v>192</c:v>
                </c:pt>
                <c:pt idx="9">
                  <c:v>209</c:v>
                </c:pt>
                <c:pt idx="10">
                  <c:v>187</c:v>
                </c:pt>
                <c:pt idx="11">
                  <c:v>177</c:v>
                </c:pt>
                <c:pt idx="12">
                  <c:v>196</c:v>
                </c:pt>
                <c:pt idx="13">
                  <c:v>201</c:v>
                </c:pt>
                <c:pt idx="14">
                  <c:v>196</c:v>
                </c:pt>
                <c:pt idx="15">
                  <c:v>195</c:v>
                </c:pt>
                <c:pt idx="16">
                  <c:v>199</c:v>
                </c:pt>
                <c:pt idx="17">
                  <c:v>197</c:v>
                </c:pt>
                <c:pt idx="18">
                  <c:v>199</c:v>
                </c:pt>
                <c:pt idx="19">
                  <c:v>207</c:v>
                </c:pt>
                <c:pt idx="20">
                  <c:v>217</c:v>
                </c:pt>
                <c:pt idx="21">
                  <c:v>209</c:v>
                </c:pt>
                <c:pt idx="22">
                  <c:v>224</c:v>
                </c:pt>
                <c:pt idx="23">
                  <c:v>220</c:v>
                </c:pt>
                <c:pt idx="24">
                  <c:v>152</c:v>
                </c:pt>
                <c:pt idx="25">
                  <c:v>125</c:v>
                </c:pt>
                <c:pt idx="26">
                  <c:v>396</c:v>
                </c:pt>
                <c:pt idx="27">
                  <c:v>264</c:v>
                </c:pt>
                <c:pt idx="28">
                  <c:v>249</c:v>
                </c:pt>
                <c:pt idx="29">
                  <c:v>281</c:v>
                </c:pt>
                <c:pt idx="3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B-4279-8047-1C10E251326E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'08'!$L$2:$L$32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B-4279-8047-1C10E2513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cat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Algn val="ctr"/>
        <c:lblOffset val="100"/>
        <c:noMultiLvlLbl val="0"/>
      </c:cat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304</xdr:row>
      <xdr:rowOff>128587</xdr:rowOff>
    </xdr:from>
    <xdr:to>
      <xdr:col>11</xdr:col>
      <xdr:colOff>866774</xdr:colOff>
      <xdr:row>330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13</xdr:row>
      <xdr:rowOff>157163</xdr:rowOff>
    </xdr:from>
    <xdr:to>
      <xdr:col>19</xdr:col>
      <xdr:colOff>352425</xdr:colOff>
      <xdr:row>29</xdr:row>
      <xdr:rowOff>4763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2FB840-8C67-4280-8E71-C451C2C20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34</xdr:row>
      <xdr:rowOff>57150</xdr:rowOff>
    </xdr:from>
    <xdr:to>
      <xdr:col>14</xdr:col>
      <xdr:colOff>24694</xdr:colOff>
      <xdr:row>61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2C5B6-3653-4CE9-A0AB-5CDE0CA83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34</xdr:row>
      <xdr:rowOff>12700</xdr:rowOff>
    </xdr:from>
    <xdr:to>
      <xdr:col>13</xdr:col>
      <xdr:colOff>329564</xdr:colOff>
      <xdr:row>60</xdr:row>
      <xdr:rowOff>86044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80E67-6ABD-1D4F-82BE-971523622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304" totalsRowCount="1" headerRowDxfId="95" dataDxfId="94" totalsRowDxfId="93">
  <autoFilter ref="B16:M303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91"/>
    <tableColumn id="2" xr3:uid="{00000000-0010-0000-0000-000002000000}" name="Total" totalsRowFunction="custom" totalsRowDxfId="90">
      <totalsRowFormula>SUM(C297:C303)</totalsRowFormula>
    </tableColumn>
    <tableColumn id="3" xr3:uid="{00000000-0010-0000-0000-000003000000}" name="Transactions _x000a_Complete" totalsRowFunction="custom" totalsRowDxfId="89">
      <totalsRowFormula>SUM(D297:D303)</totalsRowFormula>
    </tableColumn>
    <tableColumn id="4" xr3:uid="{00000000-0010-0000-0000-000004000000}" name="%_x000a_Complete" totalsRowFunction="custom" totalsRowDxfId="88">
      <calculatedColumnFormula>Tabla1820[Transactions 
Complete]/Tabla1820[Total]</calculatedColumnFormula>
      <totalsRowFormula>AVERAGE(E297:E303)</totalsRowFormula>
    </tableColumn>
    <tableColumn id="5" xr3:uid="{00000000-0010-0000-0000-000005000000}" name="Transactions _x000a_Failed" totalsRowFunction="custom" totalsRowDxfId="87">
      <totalsRowFormula>SUM(F297:F303)</totalsRowFormula>
    </tableColumn>
    <tableColumn id="6" xr3:uid="{00000000-0010-0000-0000-000006000000}" name="% _x000a_Failed" totalsRowFunction="custom" totalsRowDxfId="86">
      <calculatedColumnFormula>Tabla1820[Transactions 
Failed]/Tabla1820[Total]</calculatedColumnFormula>
      <totalsRowFormula>AVERAGE(G297:G303)</totalsRowFormula>
    </tableColumn>
    <tableColumn id="7" xr3:uid="{00000000-0010-0000-0000-000007000000}" name="Transactions _x000a_In_Prog" totalsRowFunction="custom" totalsRowDxfId="85">
      <totalsRowFormula>SUM(H297:H303)</totalsRowFormula>
    </tableColumn>
    <tableColumn id="8" xr3:uid="{00000000-0010-0000-0000-000008000000}" name="%_x000a_In_Prog" totalsRowFunction="custom" totalsRowDxfId="84">
      <calculatedColumnFormula>Tabla1820[Transactions 
In_Prog]/Tabla1820[Total]</calculatedColumnFormula>
      <totalsRowFormula>AVERAGE(I297:I303)</totalsRowFormula>
    </tableColumn>
    <tableColumn id="9" xr3:uid="{00000000-0010-0000-0000-000009000000}" name="Transactions _x000a_Timeout" totalsRowFunction="custom" totalsRowDxfId="83">
      <totalsRowFormula>SUM(J297:J303)</totalsRowFormula>
    </tableColumn>
    <tableColumn id="10" xr3:uid="{00000000-0010-0000-0000-00000A000000}" name="%_x000a_Timeout" totalsRowFunction="custom" totalsRowDxfId="82">
      <calculatedColumnFormula>Tabla1820[Transactions 
Timeout]/Tabla1820[Total]</calculatedColumnFormula>
      <totalsRowFormula>AVERAGE(K297:K303)</totalsRowFormula>
    </tableColumn>
    <tableColumn id="11" xr3:uid="{00000000-0010-0000-0000-00000B000000}" name="Transactions_x000a_Trans Fail" totalsRowFunction="custom" totalsRowDxfId="81">
      <totalsRowFormula>SUM(L297:L303)</totalsRowFormula>
    </tableColumn>
    <tableColumn id="12" xr3:uid="{00000000-0010-0000-0000-00000C000000}" name="% _x000a_Trans Fail" totalsRowFunction="custom" totalsRowDxfId="80">
      <calculatedColumnFormula>Tabla1820[Transactions
Trans Fail]/Tabla1820[Total]</calculatedColumnFormula>
      <totalsRowFormula>AVERAGE(M297:M303)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79" dataDxfId="78" totalsRowDxfId="77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76" totalsRowDxfId="75"/>
    <tableColumn id="2" xr3:uid="{00000000-0010-0000-0100-000002000000}" name="Total" totalsRowFunction="custom" totalsRowDxfId="74">
      <totalsRowFormula>SUM(C42:C44)</totalsRowFormula>
    </tableColumn>
    <tableColumn id="3" xr3:uid="{00000000-0010-0000-0100-000003000000}" name="Transactions _x000a_Complete" totalsRowFunction="custom" totalsRowDxfId="73">
      <totalsRowFormula>SUM(D42:D44)</totalsRowFormula>
    </tableColumn>
    <tableColumn id="4" xr3:uid="{00000000-0010-0000-0100-000004000000}" name="%_x000a_Complete" totalsRowFunction="custom" totalsRowDxfId="72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71">
      <totalsRowFormula>SUM(F42:F44)</totalsRowFormula>
    </tableColumn>
    <tableColumn id="6" xr3:uid="{00000000-0010-0000-0100-000006000000}" name="% _x000a_Failed" totalsRowFunction="custom" totalsRowDxfId="70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69">
      <totalsRowFormula>SUM(H42:H44)</totalsRowFormula>
    </tableColumn>
    <tableColumn id="8" xr3:uid="{00000000-0010-0000-0100-000008000000}" name="%_x000a_In_Prog" totalsRowFunction="custom" totalsRowDxfId="68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67">
      <totalsRowFormula>SUM(J42:J44)</totalsRowFormula>
    </tableColumn>
    <tableColumn id="10" xr3:uid="{00000000-0010-0000-0100-00000A000000}" name="%_x000a_Timeout" totalsRowFunction="custom" totalsRowDxfId="66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65">
      <totalsRowFormula>SUM(L42:L44)</totalsRowFormula>
    </tableColumn>
    <tableColumn id="12" xr3:uid="{00000000-0010-0000-0100-00000C000000}" name="% _x000a_Trans Fail" totalsRowFunction="custom" totalsRowDxfId="64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63" dataDxfId="62" totalsRowDxfId="61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60" totalsRowDxfId="59"/>
    <tableColumn id="2" xr3:uid="{00000000-0010-0000-0200-000002000000}" name="Total" totalsRowFunction="custom" totalsRowDxfId="58">
      <totalsRowFormula>SUM(C42:C48)</totalsRowFormula>
    </tableColumn>
    <tableColumn id="3" xr3:uid="{00000000-0010-0000-0200-000003000000}" name="Transactions _x000a_Complete" totalsRowFunction="custom" totalsRowDxfId="57">
      <totalsRowFormula>SUM(D42:D48)</totalsRowFormula>
    </tableColumn>
    <tableColumn id="4" xr3:uid="{00000000-0010-0000-0200-000004000000}" name="%_x000a_Complete" totalsRowFunction="custom" totalsRowDxfId="56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55">
      <totalsRowFormula>SUM(F42:F48)</totalsRowFormula>
    </tableColumn>
    <tableColumn id="6" xr3:uid="{00000000-0010-0000-0200-000006000000}" name="% _x000a_Failed" totalsRowFunction="custom" totalsRowDxfId="54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53">
      <totalsRowFormula>SUM(H42:H48)</totalsRowFormula>
    </tableColumn>
    <tableColumn id="8" xr3:uid="{00000000-0010-0000-0200-000008000000}" name="%_x000a_In_Prog" totalsRowFunction="custom" totalsRowDxfId="52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51">
      <totalsRowFormula>SUM(J42:J48)</totalsRowFormula>
    </tableColumn>
    <tableColumn id="10" xr3:uid="{00000000-0010-0000-0200-00000A000000}" name="%_x000a_Timeout" totalsRowFunction="custom" totalsRowDxfId="50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49">
      <totalsRowFormula>SUM(L42:L48)</totalsRowFormula>
    </tableColumn>
    <tableColumn id="12" xr3:uid="{00000000-0010-0000-0200-00000C000000}" name="% _x000a_Trans Fail" totalsRowFunction="custom" totalsRowDxfId="48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47" dataDxfId="46" totalsRowDxfId="45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44" totalsRowDxfId="43"/>
    <tableColumn id="2" xr3:uid="{00000000-0010-0000-0300-000002000000}" name="Total" totalsRowFunction="custom" totalsRowDxfId="42">
      <totalsRowFormula>SUM(C17:C46)</totalsRowFormula>
    </tableColumn>
    <tableColumn id="3" xr3:uid="{00000000-0010-0000-0300-000003000000}" name="Transactions _x000a_Complete" totalsRowFunction="custom" totalsRowDxfId="41">
      <totalsRowFormula>SUM(D17:D46)</totalsRowFormula>
    </tableColumn>
    <tableColumn id="4" xr3:uid="{00000000-0010-0000-0300-000004000000}" name="%_x000a_Complete" totalsRowFunction="custom" totalsRowDxfId="40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39">
      <totalsRowFormula>SUM(F17:F46)</totalsRowFormula>
    </tableColumn>
    <tableColumn id="6" xr3:uid="{00000000-0010-0000-0300-000006000000}" name="% _x000a_Failed" totalsRowFunction="custom" totalsRowDxfId="38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37">
      <totalsRowFormula>SUM(H17:H46)</totalsRowFormula>
    </tableColumn>
    <tableColumn id="8" xr3:uid="{00000000-0010-0000-0300-000008000000}" name="%_x000a_In_Prog" totalsRowFunction="custom" totalsRowDxfId="36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35">
      <totalsRowFormula>SUM(J17:J46)</totalsRowFormula>
    </tableColumn>
    <tableColumn id="10" xr3:uid="{00000000-0010-0000-0300-00000A000000}" name="%_x000a_Timeout" totalsRowFunction="custom" totalsRowDxfId="34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33">
      <totalsRowFormula>SUM(L17:L46)</totalsRowFormula>
    </tableColumn>
    <tableColumn id="12" xr3:uid="{00000000-0010-0000-0300-00000C000000}" name="% _x000a_Trans Fail" totalsRowFunction="custom" totalsRowDxfId="32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31" dataDxfId="30" totalsRowDxfId="29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28" totalsRowDxfId="27"/>
    <tableColumn id="2" xr3:uid="{00000000-0010-0000-0400-000002000000}" name="Total" totalsRowFunction="custom" totalsRowDxfId="26">
      <totalsRowFormula>SUM(C17:C47)</totalsRowFormula>
    </tableColumn>
    <tableColumn id="3" xr3:uid="{00000000-0010-0000-0400-000003000000}" name="Transactions _x000a_Complete" totalsRowFunction="custom" totalsRowDxfId="25">
      <totalsRowFormula>SUM(D17:D47)</totalsRowFormula>
    </tableColumn>
    <tableColumn id="4" xr3:uid="{00000000-0010-0000-0400-000004000000}" name="%_x000a_Complete" totalsRowFunction="custom" totalsRowDxfId="24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23">
      <totalsRowFormula>SUM(F17:F47)</totalsRowFormula>
    </tableColumn>
    <tableColumn id="6" xr3:uid="{00000000-0010-0000-0400-000006000000}" name="% _x000a_Failed" totalsRowFunction="custom" totalsRowDxfId="22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21">
      <totalsRowFormula>SUM(H17:H47)</totalsRowFormula>
    </tableColumn>
    <tableColumn id="8" xr3:uid="{00000000-0010-0000-0400-000008000000}" name="%_x000a_In_Prog" totalsRowFunction="custom" totalsRowDxfId="20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19">
      <totalsRowFormula>SUM(J17:J47)</totalsRowFormula>
    </tableColumn>
    <tableColumn id="10" xr3:uid="{00000000-0010-0000-0400-00000A000000}" name="%_x000a_Timeout" totalsRowFunction="custom" totalsRowDxfId="18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17">
      <totalsRowFormula>SUM(L17:L47)</totalsRowFormula>
    </tableColumn>
    <tableColumn id="12" xr3:uid="{00000000-0010-0000-0400-00000C000000}" name="% _x000a_Trans Fail" totalsRowFunction="custom" totalsRowDxfId="16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15" dataDxfId="14" totalsRowDxfId="13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12" totalsRowDxfId="11"/>
    <tableColumn id="2" xr3:uid="{00000000-0010-0000-0500-000002000000}" name="Total" totalsRowFunction="custom" totalsRowDxfId="10">
      <totalsRowFormula>SUM(C17:C46)</totalsRowFormula>
    </tableColumn>
    <tableColumn id="3" xr3:uid="{00000000-0010-0000-0500-000003000000}" name="Transactions _x000a_Complete" totalsRowFunction="custom" totalsRowDxfId="9">
      <totalsRowFormula>SUM(D17:D46)</totalsRowFormula>
    </tableColumn>
    <tableColumn id="4" xr3:uid="{00000000-0010-0000-0500-000004000000}" name="%_x000a_Complete" totalsRowFunction="custom" totalsRowDxfId="8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7">
      <totalsRowFormula>SUM(F17:F46)</totalsRowFormula>
    </tableColumn>
    <tableColumn id="6" xr3:uid="{00000000-0010-0000-0500-000006000000}" name="% _x000a_Failed" totalsRowFunction="custom" totalsRowDxfId="6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5">
      <totalsRowFormula>SUM(H17:H46)</totalsRowFormula>
    </tableColumn>
    <tableColumn id="8" xr3:uid="{00000000-0010-0000-0500-000008000000}" name="%_x000a_In_Prog" totalsRowFunction="custom" totalsRowDxfId="4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3">
      <totalsRowFormula>SUM(J17:J46)</totalsRowFormula>
    </tableColumn>
    <tableColumn id="10" xr3:uid="{00000000-0010-0000-0500-00000A000000}" name="%_x000a_Timeout" totalsRowFunction="custom" totalsRowDxfId="2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">
      <totalsRowFormula>SUM(L17:L46)</totalsRowFormula>
    </tableColumn>
    <tableColumn id="12" xr3:uid="{00000000-0010-0000-0500-00000C000000}" name="% _x000a_Trans Fail" totalsRowFunction="custom" totalsRowDxfId="0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81"/>
  <sheetViews>
    <sheetView tabSelected="1" topLeftCell="A300" zoomScaleNormal="100" workbookViewId="0">
      <selection activeCell="B297" sqref="B297:M304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5" t="s">
        <v>2</v>
      </c>
      <c r="D2" s="115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1082082.03</v>
      </c>
      <c r="D6" s="4"/>
    </row>
    <row r="7" spans="2:13" x14ac:dyDescent="0.3">
      <c r="B7" s="9" t="s">
        <v>6</v>
      </c>
      <c r="C7" s="11">
        <f>D15</f>
        <v>909433</v>
      </c>
      <c r="D7" s="12">
        <f>C7/C6</f>
        <v>0.84044737347685183</v>
      </c>
    </row>
    <row r="8" spans="2:13" x14ac:dyDescent="0.3">
      <c r="B8" s="9" t="s">
        <v>7</v>
      </c>
      <c r="C8" s="11">
        <f>F15</f>
        <v>133558</v>
      </c>
      <c r="D8" s="12">
        <f>C8/C6</f>
        <v>0.12342687180564305</v>
      </c>
    </row>
    <row r="9" spans="2:13" x14ac:dyDescent="0.3">
      <c r="B9" s="9" t="s">
        <v>8</v>
      </c>
      <c r="C9" s="11">
        <f>H15</f>
        <v>11</v>
      </c>
      <c r="D9" s="12">
        <f>C9/C6</f>
        <v>1.0165587908339998E-5</v>
      </c>
    </row>
    <row r="10" spans="2:13" x14ac:dyDescent="0.3">
      <c r="B10" s="9" t="s">
        <v>9</v>
      </c>
      <c r="C10" s="11">
        <f>J15</f>
        <v>39055</v>
      </c>
      <c r="D10" s="12">
        <f>C10/C6</f>
        <v>3.6092457796383516E-2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1082057</v>
      </c>
      <c r="D12" s="4"/>
    </row>
    <row r="14" spans="2:13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3" ht="27.6" x14ac:dyDescent="0.3">
      <c r="B15" s="13" t="s">
        <v>13</v>
      </c>
      <c r="C15" s="14">
        <f>SUM(Tabla1820[Total])</f>
        <v>1082082.03</v>
      </c>
      <c r="D15" s="14">
        <f>SUM(Tabla1820[Transactions 
Complete])</f>
        <v>909433</v>
      </c>
      <c r="E15" s="15">
        <f>AVERAGE(Tabla1820[%
Complete])</f>
        <v>0.7792571582405321</v>
      </c>
      <c r="F15" s="14">
        <f>SUM(Tabla1820[Transactions 
Failed])</f>
        <v>133558</v>
      </c>
      <c r="G15" s="15">
        <f>AVERAGE(Tabla1820[% 
Failed])</f>
        <v>0.14049237075790802</v>
      </c>
      <c r="H15" s="14">
        <f>SUM(Tabla1820[Transactions 
In_Prog])</f>
        <v>11</v>
      </c>
      <c r="I15" s="15">
        <f>AVERAGE(Tabla1820[%
In_Prog])</f>
        <v>1.4651118145568094E-5</v>
      </c>
      <c r="J15" s="14">
        <f>SUM(Tabla1820[Transactions 
Timeout])</f>
        <v>39055</v>
      </c>
      <c r="K15" s="15">
        <f>AVERAGE(Tabla1820[%
Timeout])</f>
        <v>6.9733913875502096E-2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A874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hidden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hidden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hidden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hidden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hidden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hidden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hidden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s="33" customFormat="1" hidden="1" x14ac:dyDescent="0.3">
      <c r="B255" s="37">
        <v>43339</v>
      </c>
      <c r="C255" s="93">
        <v>7202</v>
      </c>
      <c r="D255" s="87">
        <v>5933</v>
      </c>
      <c r="E255" s="24">
        <f>Tabla1820[Transactions 
Complete]/Tabla1820[Total]</f>
        <v>0.82379894473757287</v>
      </c>
      <c r="F255" s="87">
        <v>873</v>
      </c>
      <c r="G255" s="24">
        <f>Tabla1820[Transactions 
Failed]/Tabla1820[Total]</f>
        <v>0.12121632879755623</v>
      </c>
      <c r="H255" s="34">
        <v>0</v>
      </c>
      <c r="I255" s="24">
        <f>Tabla1820[Transactions 
In_Prog]/Tabla1820[Total]</f>
        <v>0</v>
      </c>
      <c r="J255" s="87">
        <v>396</v>
      </c>
      <c r="K255" s="24">
        <f>Tabla1820[Transactions 
Timeout]/Tabla1820[Total]</f>
        <v>5.4984726464870869E-2</v>
      </c>
      <c r="L255" s="34">
        <v>0</v>
      </c>
      <c r="M255" s="24">
        <f>Tabla1820[Transactions
Trans Fail]/Tabla1820[Total]</f>
        <v>0</v>
      </c>
    </row>
    <row r="256" spans="2:13" s="33" customFormat="1" hidden="1" x14ac:dyDescent="0.3">
      <c r="B256" s="37">
        <v>43340</v>
      </c>
      <c r="C256" s="93">
        <v>6123</v>
      </c>
      <c r="D256" s="87">
        <v>4561</v>
      </c>
      <c r="E256" s="24">
        <f>Tabla1820[Transactions 
Complete]/Tabla1820[Total]</f>
        <v>0.74489629266699331</v>
      </c>
      <c r="F256" s="87">
        <v>1298</v>
      </c>
      <c r="G256" s="24">
        <f>Tabla1820[Transactions 
Failed]/Tabla1820[Total]</f>
        <v>0.21198758778376614</v>
      </c>
      <c r="H256" s="34">
        <v>0</v>
      </c>
      <c r="I256" s="24">
        <f>Tabla1820[Transactions 
In_Prog]/Tabla1820[Total]</f>
        <v>0</v>
      </c>
      <c r="J256" s="87">
        <v>264</v>
      </c>
      <c r="K256" s="24">
        <f>Tabla1820[Transactions 
Timeout]/Tabla1820[Total]</f>
        <v>4.3116119549240571E-2</v>
      </c>
      <c r="L256" s="34">
        <v>0</v>
      </c>
      <c r="M256" s="24">
        <f>Tabla1820[Transactions
Trans Fail]/Tabla1820[Total]</f>
        <v>0</v>
      </c>
    </row>
    <row r="257" spans="2:13" s="33" customFormat="1" hidden="1" x14ac:dyDescent="0.3">
      <c r="B257" s="37">
        <v>43341</v>
      </c>
      <c r="C257" s="93">
        <v>4330</v>
      </c>
      <c r="D257" s="87">
        <v>3113</v>
      </c>
      <c r="E257" s="24">
        <f>Tabla1820[Transactions 
Complete]/Tabla1820[Total]</f>
        <v>0.71893764434180141</v>
      </c>
      <c r="F257" s="87">
        <v>968</v>
      </c>
      <c r="G257" s="24">
        <f>Tabla1820[Transactions 
Failed]/Tabla1820[Total]</f>
        <v>0.2235565819861432</v>
      </c>
      <c r="H257" s="34">
        <v>0</v>
      </c>
      <c r="I257" s="24">
        <f>Tabla1820[Transactions 
In_Prog]/Tabla1820[Total]</f>
        <v>0</v>
      </c>
      <c r="J257" s="87">
        <v>249</v>
      </c>
      <c r="K257" s="24">
        <f>Tabla1820[Transactions 
Timeout]/Tabla1820[Total]</f>
        <v>5.7505773672055428E-2</v>
      </c>
      <c r="L257" s="34">
        <v>0</v>
      </c>
      <c r="M257" s="24">
        <f>Tabla1820[Transactions
Trans Fail]/Tabla1820[Total]</f>
        <v>0</v>
      </c>
    </row>
    <row r="258" spans="2:13" s="33" customFormat="1" hidden="1" x14ac:dyDescent="0.3">
      <c r="B258" s="37">
        <v>43342</v>
      </c>
      <c r="C258" s="93">
        <v>5722</v>
      </c>
      <c r="D258" s="87">
        <v>4139</v>
      </c>
      <c r="E258" s="24">
        <f>Tabla1820[Transactions 
Complete]/Tabla1820[Total]</f>
        <v>0.72334847955260395</v>
      </c>
      <c r="F258" s="87">
        <v>1302</v>
      </c>
      <c r="G258" s="24">
        <f>Tabla1820[Transactions 
Failed]/Tabla1820[Total]</f>
        <v>0.22754281719678435</v>
      </c>
      <c r="H258" s="34">
        <v>0</v>
      </c>
      <c r="I258" s="24">
        <f>Tabla1820[Transactions 
In_Prog]/Tabla1820[Total]</f>
        <v>0</v>
      </c>
      <c r="J258" s="87">
        <v>281</v>
      </c>
      <c r="K258" s="24">
        <f>Tabla1820[Transactions 
Timeout]/Tabla1820[Total]</f>
        <v>4.9108703250611674E-2</v>
      </c>
      <c r="L258" s="34">
        <v>0</v>
      </c>
      <c r="M258" s="24">
        <f>Tabla1820[Transactions
Trans Fail]/Tabla1820[Total]</f>
        <v>0</v>
      </c>
    </row>
    <row r="259" spans="2:13" s="33" customFormat="1" hidden="1" x14ac:dyDescent="0.3">
      <c r="B259" s="37">
        <v>43343</v>
      </c>
      <c r="C259" s="93">
        <v>3093</v>
      </c>
      <c r="D259" s="87">
        <v>2317</v>
      </c>
      <c r="E259" s="24">
        <f>Tabla1820[Transactions 
Complete]/Tabla1820[Total]</f>
        <v>0.74911089557064336</v>
      </c>
      <c r="F259" s="87">
        <v>459</v>
      </c>
      <c r="G259" s="24">
        <f>Tabla1820[Transactions 
Failed]/Tabla1820[Total]</f>
        <v>0.1483996120271581</v>
      </c>
      <c r="H259" s="34">
        <v>0</v>
      </c>
      <c r="I259" s="24">
        <f>Tabla1820[Transactions 
In_Prog]/Tabla1820[Total]</f>
        <v>0</v>
      </c>
      <c r="J259" s="87">
        <v>317</v>
      </c>
      <c r="K259" s="24">
        <f>Tabla1820[Transactions 
Timeout]/Tabla1820[Total]</f>
        <v>0.10248949240219851</v>
      </c>
      <c r="L259" s="34">
        <v>0</v>
      </c>
      <c r="M259" s="24">
        <f>Tabla1820[Transactions
Trans Fail]/Tabla1820[Total]</f>
        <v>0</v>
      </c>
    </row>
    <row r="260" spans="2:13" s="33" customFormat="1" hidden="1" x14ac:dyDescent="0.3">
      <c r="B260" s="37">
        <v>43344</v>
      </c>
      <c r="C260" s="93">
        <v>1764</v>
      </c>
      <c r="D260" s="87">
        <v>1198</v>
      </c>
      <c r="E260" s="24">
        <f>Tabla1820[Transactions 
Complete]/Tabla1820[Total]</f>
        <v>0.67913832199546487</v>
      </c>
      <c r="F260" s="87">
        <v>236</v>
      </c>
      <c r="G260" s="24">
        <f>Tabla1820[Transactions 
Failed]/Tabla1820[Total]</f>
        <v>0.13378684807256236</v>
      </c>
      <c r="H260" s="34">
        <v>0</v>
      </c>
      <c r="I260" s="24">
        <f>Tabla1820[Transactions 
In_Prog]/Tabla1820[Total]</f>
        <v>0</v>
      </c>
      <c r="J260" s="87">
        <v>330</v>
      </c>
      <c r="K260" s="24">
        <f>Tabla1820[Transactions 
Timeout]/Tabla1820[Total]</f>
        <v>0.1870748299319728</v>
      </c>
      <c r="L260" s="34">
        <v>0</v>
      </c>
      <c r="M260" s="24">
        <f>Tabla1820[Transactions
Trans Fail]/Tabla1820[Total]</f>
        <v>0</v>
      </c>
    </row>
    <row r="261" spans="2:13" s="33" customFormat="1" hidden="1" x14ac:dyDescent="0.3">
      <c r="B261" s="37">
        <v>43345</v>
      </c>
      <c r="C261" s="93">
        <v>480</v>
      </c>
      <c r="D261" s="87">
        <v>171</v>
      </c>
      <c r="E261" s="24">
        <f>Tabla1820[Transactions 
Complete]/Tabla1820[Total]</f>
        <v>0.35625000000000001</v>
      </c>
      <c r="F261" s="87">
        <v>25</v>
      </c>
      <c r="G261" s="24">
        <f>Tabla1820[Transactions 
Failed]/Tabla1820[Total]</f>
        <v>5.2083333333333336E-2</v>
      </c>
      <c r="H261" s="34">
        <v>0</v>
      </c>
      <c r="I261" s="24">
        <f>Tabla1820[Transactions 
In_Prog]/Tabla1820[Total]</f>
        <v>0</v>
      </c>
      <c r="J261" s="87">
        <v>284</v>
      </c>
      <c r="K261" s="24">
        <f>Tabla1820[Transactions 
Timeout]/Tabla1820[Total]</f>
        <v>0.59166666666666667</v>
      </c>
      <c r="L261" s="34">
        <v>0</v>
      </c>
      <c r="M261" s="24">
        <f>Tabla1820[Transactions
Trans Fail]/Tabla1820[Total]</f>
        <v>0</v>
      </c>
    </row>
    <row r="262" spans="2:13" s="33" customFormat="1" hidden="1" x14ac:dyDescent="0.3">
      <c r="B262" s="37">
        <v>43346</v>
      </c>
      <c r="C262" s="93">
        <v>5974</v>
      </c>
      <c r="D262" s="87">
        <v>4997</v>
      </c>
      <c r="E262" s="24">
        <f>Tabla1820[Transactions 
Complete]/Tabla1820[Total]</f>
        <v>0.83645798459993304</v>
      </c>
      <c r="F262" s="87">
        <v>802</v>
      </c>
      <c r="G262" s="24">
        <f>Tabla1820[Transactions 
Failed]/Tabla1820[Total]</f>
        <v>0.13424840977569469</v>
      </c>
      <c r="H262" s="34">
        <v>0</v>
      </c>
      <c r="I262" s="24">
        <f>Tabla1820[Transactions 
In_Prog]/Tabla1820[Total]</f>
        <v>0</v>
      </c>
      <c r="J262" s="87">
        <v>175</v>
      </c>
      <c r="K262" s="24">
        <f>Tabla1820[Transactions 
Timeout]/Tabla1820[Total]</f>
        <v>2.929360562437228E-2</v>
      </c>
      <c r="L262" s="34">
        <v>0</v>
      </c>
      <c r="M262" s="24">
        <f>Tabla1820[Transactions
Trans Fail]/Tabla1820[Total]</f>
        <v>0</v>
      </c>
    </row>
    <row r="263" spans="2:13" s="33" customFormat="1" hidden="1" x14ac:dyDescent="0.3">
      <c r="B263" s="37">
        <v>43347</v>
      </c>
      <c r="C263" s="93">
        <v>4156</v>
      </c>
      <c r="D263" s="87">
        <v>3294</v>
      </c>
      <c r="E263" s="24">
        <f>Tabla1820[Transactions 
Complete]/Tabla1820[Total]</f>
        <v>0.79258902791145336</v>
      </c>
      <c r="F263" s="87">
        <v>540</v>
      </c>
      <c r="G263" s="24">
        <f>Tabla1820[Transactions 
Failed]/Tabla1820[Total]</f>
        <v>0.12993262752646775</v>
      </c>
      <c r="H263" s="34">
        <v>0</v>
      </c>
      <c r="I263" s="24">
        <f>Tabla1820[Transactions 
In_Prog]/Tabla1820[Total]</f>
        <v>0</v>
      </c>
      <c r="J263" s="87">
        <v>322</v>
      </c>
      <c r="K263" s="24">
        <f>Tabla1820[Transactions 
Timeout]/Tabla1820[Total]</f>
        <v>7.7478344562078916E-2</v>
      </c>
      <c r="L263" s="34">
        <v>0</v>
      </c>
      <c r="M263" s="24">
        <f>Tabla1820[Transactions
Trans Fail]/Tabla1820[Total]</f>
        <v>0</v>
      </c>
    </row>
    <row r="264" spans="2:13" s="33" customFormat="1" hidden="1" x14ac:dyDescent="0.3">
      <c r="B264" s="37">
        <v>43348</v>
      </c>
      <c r="C264" s="93">
        <v>6833</v>
      </c>
      <c r="D264" s="87">
        <v>5739</v>
      </c>
      <c r="E264" s="24">
        <f>Tabla1820[Transactions 
Complete]/Tabla1820[Total]</f>
        <v>0.83989462900629297</v>
      </c>
      <c r="F264" s="87">
        <v>850</v>
      </c>
      <c r="G264" s="24">
        <f>Tabla1820[Transactions 
Failed]/Tabla1820[Total]</f>
        <v>0.12439631201522025</v>
      </c>
      <c r="H264" s="34">
        <v>0</v>
      </c>
      <c r="I264" s="24">
        <f>Tabla1820[Transactions 
In_Prog]/Tabla1820[Total]</f>
        <v>0</v>
      </c>
      <c r="J264" s="87">
        <v>244</v>
      </c>
      <c r="K264" s="24">
        <f>Tabla1820[Transactions 
Timeout]/Tabla1820[Total]</f>
        <v>3.5709058978486759E-2</v>
      </c>
      <c r="L264" s="34">
        <v>0</v>
      </c>
      <c r="M264" s="24">
        <f>Tabla1820[Transactions
Trans Fail]/Tabla1820[Total]</f>
        <v>0</v>
      </c>
    </row>
    <row r="265" spans="2:13" s="33" customFormat="1" hidden="1" x14ac:dyDescent="0.3">
      <c r="B265" s="37">
        <v>43349</v>
      </c>
      <c r="C265" s="93">
        <v>3328</v>
      </c>
      <c r="D265" s="87">
        <v>2604</v>
      </c>
      <c r="E265" s="24">
        <f>Tabla1820[Transactions 
Complete]/Tabla1820[Total]</f>
        <v>0.78245192307692313</v>
      </c>
      <c r="F265" s="87">
        <v>401</v>
      </c>
      <c r="G265" s="24">
        <f>Tabla1820[Transactions 
Failed]/Tabla1820[Total]</f>
        <v>0.12049278846153846</v>
      </c>
      <c r="H265" s="34">
        <v>0</v>
      </c>
      <c r="I265" s="24">
        <f>Tabla1820[Transactions 
In_Prog]/Tabla1820[Total]</f>
        <v>0</v>
      </c>
      <c r="J265" s="87">
        <v>323</v>
      </c>
      <c r="K265" s="24">
        <f>Tabla1820[Transactions 
Timeout]/Tabla1820[Total]</f>
        <v>9.7055288461538464E-2</v>
      </c>
      <c r="L265" s="34">
        <v>0</v>
      </c>
      <c r="M265" s="24">
        <f>Tabla1820[Transactions
Trans Fail]/Tabla1820[Total]</f>
        <v>0</v>
      </c>
    </row>
    <row r="266" spans="2:13" s="33" customFormat="1" hidden="1" x14ac:dyDescent="0.3">
      <c r="B266" s="37">
        <v>43350</v>
      </c>
      <c r="C266" s="93">
        <v>2695</v>
      </c>
      <c r="D266" s="87">
        <v>1986</v>
      </c>
      <c r="E266" s="24">
        <f>Tabla1820[Transactions 
Complete]/Tabla1820[Total]</f>
        <v>0.7369202226345084</v>
      </c>
      <c r="F266" s="87">
        <v>403</v>
      </c>
      <c r="G266" s="24">
        <f>Tabla1820[Transactions 
Failed]/Tabla1820[Total]</f>
        <v>0.14953617810760667</v>
      </c>
      <c r="H266" s="34">
        <v>0</v>
      </c>
      <c r="I266" s="24">
        <f>Tabla1820[Transactions 
In_Prog]/Tabla1820[Total]</f>
        <v>0</v>
      </c>
      <c r="J266" s="87">
        <v>306</v>
      </c>
      <c r="K266" s="24">
        <f>Tabla1820[Transactions 
Timeout]/Tabla1820[Total]</f>
        <v>0.11354359925788497</v>
      </c>
      <c r="L266" s="34">
        <v>0</v>
      </c>
      <c r="M266" s="24">
        <f>Tabla1820[Transactions
Trans Fail]/Tabla1820[Total]</f>
        <v>0</v>
      </c>
    </row>
    <row r="267" spans="2:13" s="33" customFormat="1" hidden="1" x14ac:dyDescent="0.3">
      <c r="B267" s="37">
        <v>43351</v>
      </c>
      <c r="C267" s="93">
        <v>1610</v>
      </c>
      <c r="D267" s="87">
        <v>1163</v>
      </c>
      <c r="E267" s="24">
        <f>Tabla1820[Transactions 
Complete]/Tabla1820[Total]</f>
        <v>0.72236024844720492</v>
      </c>
      <c r="F267" s="87">
        <v>205</v>
      </c>
      <c r="G267" s="24">
        <f>Tabla1820[Transactions 
Failed]/Tabla1820[Total]</f>
        <v>0.12732919254658384</v>
      </c>
      <c r="H267" s="34">
        <v>0</v>
      </c>
      <c r="I267" s="24">
        <f>Tabla1820[Transactions 
In_Prog]/Tabla1820[Total]</f>
        <v>0</v>
      </c>
      <c r="J267" s="87">
        <v>242</v>
      </c>
      <c r="K267" s="24">
        <f>Tabla1820[Transactions 
Timeout]/Tabla1820[Total]</f>
        <v>0.15031055900621118</v>
      </c>
      <c r="L267" s="34">
        <v>0</v>
      </c>
      <c r="M267" s="24">
        <f>Tabla1820[Transactions
Trans Fail]/Tabla1820[Total]</f>
        <v>0</v>
      </c>
    </row>
    <row r="268" spans="2:13" s="33" customFormat="1" hidden="1" x14ac:dyDescent="0.3">
      <c r="B268" s="37">
        <v>43352</v>
      </c>
      <c r="C268" s="93">
        <v>358</v>
      </c>
      <c r="D268" s="87">
        <v>99</v>
      </c>
      <c r="E268" s="24">
        <f>Tabla1820[Transactions 
Complete]/Tabla1820[Total]</f>
        <v>0.27653631284916202</v>
      </c>
      <c r="F268" s="87">
        <v>17</v>
      </c>
      <c r="G268" s="24">
        <f>Tabla1820[Transactions 
Failed]/Tabla1820[Total]</f>
        <v>4.7486033519553071E-2</v>
      </c>
      <c r="H268" s="34">
        <v>0</v>
      </c>
      <c r="I268" s="24">
        <f>Tabla1820[Transactions 
In_Prog]/Tabla1820[Total]</f>
        <v>0</v>
      </c>
      <c r="J268" s="87">
        <v>242</v>
      </c>
      <c r="K268" s="24">
        <f>Tabla1820[Transactions 
Timeout]/Tabla1820[Total]</f>
        <v>0.67597765363128492</v>
      </c>
      <c r="L268" s="34">
        <v>0</v>
      </c>
      <c r="M268" s="24">
        <f>Tabla1820[Transactions
Trans Fail]/Tabla1820[Total]</f>
        <v>0</v>
      </c>
    </row>
    <row r="269" spans="2:13" s="33" customFormat="1" hidden="1" x14ac:dyDescent="0.3">
      <c r="B269" s="37">
        <v>43353</v>
      </c>
      <c r="C269" s="93">
        <v>5974</v>
      </c>
      <c r="D269" s="87">
        <v>4809</v>
      </c>
      <c r="E269" s="24">
        <f>Tabla1820[Transactions 
Complete]/Tabla1820[Total]</f>
        <v>0.80498828255775023</v>
      </c>
      <c r="F269" s="87">
        <v>905</v>
      </c>
      <c r="G269" s="24">
        <f>Tabla1820[Transactions 
Failed]/Tabla1820[Total]</f>
        <v>0.15148978908603949</v>
      </c>
      <c r="H269" s="34">
        <v>0</v>
      </c>
      <c r="I269" s="24">
        <f>Tabla1820[Transactions 
In_Prog]/Tabla1820[Total]</f>
        <v>0</v>
      </c>
      <c r="J269" s="87">
        <v>260</v>
      </c>
      <c r="K269" s="24">
        <f>Tabla1820[Transactions 
Timeout]/Tabla1820[Total]</f>
        <v>4.3521928356210243E-2</v>
      </c>
      <c r="L269" s="34">
        <v>0</v>
      </c>
      <c r="M269" s="24">
        <f>Tabla1820[Transactions
Trans Fail]/Tabla1820[Total]</f>
        <v>0</v>
      </c>
    </row>
    <row r="270" spans="2:13" s="33" customFormat="1" hidden="1" x14ac:dyDescent="0.3">
      <c r="B270" s="37">
        <v>43354</v>
      </c>
      <c r="C270" s="93">
        <v>2944</v>
      </c>
      <c r="D270" s="87">
        <v>2178</v>
      </c>
      <c r="E270" s="24">
        <f>Tabla1820[Transactions 
Complete]/Tabla1820[Total]</f>
        <v>0.73980978260869568</v>
      </c>
      <c r="F270" s="87">
        <v>433</v>
      </c>
      <c r="G270" s="24">
        <f>Tabla1820[Transactions 
Failed]/Tabla1820[Total]</f>
        <v>0.14707880434782608</v>
      </c>
      <c r="H270" s="34">
        <v>0</v>
      </c>
      <c r="I270" s="24">
        <f>Tabla1820[Transactions 
In_Prog]/Tabla1820[Total]</f>
        <v>0</v>
      </c>
      <c r="J270" s="87">
        <v>333</v>
      </c>
      <c r="K270" s="24">
        <f>Tabla1820[Transactions 
Timeout]/Tabla1820[Total]</f>
        <v>0.11311141304347826</v>
      </c>
      <c r="L270" s="34">
        <v>0</v>
      </c>
      <c r="M270" s="24">
        <f>Tabla1820[Transactions
Trans Fail]/Tabla1820[Total]</f>
        <v>0</v>
      </c>
    </row>
    <row r="271" spans="2:13" s="33" customFormat="1" hidden="1" x14ac:dyDescent="0.3">
      <c r="B271" s="37">
        <v>43355</v>
      </c>
      <c r="C271" s="93">
        <v>3126</v>
      </c>
      <c r="D271" s="87">
        <v>2311</v>
      </c>
      <c r="E271" s="24">
        <f>Tabla1820[Transactions 
Complete]/Tabla1820[Total]</f>
        <v>0.73928342930262314</v>
      </c>
      <c r="F271" s="87">
        <v>511</v>
      </c>
      <c r="G271" s="24">
        <f>Tabla1820[Transactions 
Failed]/Tabla1820[Total]</f>
        <v>0.1634676903390915</v>
      </c>
      <c r="H271" s="34">
        <v>0</v>
      </c>
      <c r="I271" s="24">
        <f>Tabla1820[Transactions 
In_Prog]/Tabla1820[Total]</f>
        <v>0</v>
      </c>
      <c r="J271" s="87">
        <v>304</v>
      </c>
      <c r="K271" s="24">
        <f>Tabla1820[Transactions 
Timeout]/Tabla1820[Total]</f>
        <v>9.7248880358285356E-2</v>
      </c>
      <c r="L271" s="34">
        <v>0</v>
      </c>
      <c r="M271" s="24">
        <f>Tabla1820[Transactions
Trans Fail]/Tabla1820[Total]</f>
        <v>0</v>
      </c>
    </row>
    <row r="272" spans="2:13" s="33" customFormat="1" hidden="1" x14ac:dyDescent="0.3">
      <c r="B272" s="37">
        <v>43356</v>
      </c>
      <c r="C272" s="93">
        <v>4834</v>
      </c>
      <c r="D272" s="87">
        <v>4045</v>
      </c>
      <c r="E272" s="24">
        <f>Tabla1820[Transactions 
Complete]/Tabla1820[Total]</f>
        <v>0.83678113363673978</v>
      </c>
      <c r="F272" s="87">
        <v>448</v>
      </c>
      <c r="G272" s="24">
        <f>Tabla1820[Transactions 
Failed]/Tabla1820[Total]</f>
        <v>9.2676872155564749E-2</v>
      </c>
      <c r="H272" s="34">
        <v>0</v>
      </c>
      <c r="I272" s="24">
        <f>Tabla1820[Transactions 
In_Prog]/Tabla1820[Total]</f>
        <v>0</v>
      </c>
      <c r="J272" s="87">
        <v>341</v>
      </c>
      <c r="K272" s="24">
        <f>Tabla1820[Transactions 
Timeout]/Tabla1820[Total]</f>
        <v>7.0541994207695496E-2</v>
      </c>
      <c r="L272" s="34">
        <v>0</v>
      </c>
      <c r="M272" s="24">
        <f>Tabla1820[Transactions
Trans Fail]/Tabla1820[Total]</f>
        <v>0</v>
      </c>
    </row>
    <row r="273" spans="2:13" s="33" customFormat="1" hidden="1" x14ac:dyDescent="0.3">
      <c r="B273" s="37">
        <v>43357</v>
      </c>
      <c r="C273" s="93">
        <v>2637</v>
      </c>
      <c r="D273" s="87">
        <v>2032</v>
      </c>
      <c r="E273" s="24">
        <f>Tabla1820[Transactions 
Complete]/Tabla1820[Total]</f>
        <v>0.77057262040197194</v>
      </c>
      <c r="F273" s="87">
        <v>311</v>
      </c>
      <c r="G273" s="24">
        <f>Tabla1820[Transactions 
Failed]/Tabla1820[Total]</f>
        <v>0.11793704967766401</v>
      </c>
      <c r="H273" s="34">
        <v>0</v>
      </c>
      <c r="I273" s="24">
        <f>Tabla1820[Transactions 
In_Prog]/Tabla1820[Total]</f>
        <v>0</v>
      </c>
      <c r="J273" s="87">
        <v>294</v>
      </c>
      <c r="K273" s="24">
        <f>Tabla1820[Transactions 
Timeout]/Tabla1820[Total]</f>
        <v>0.11149032992036405</v>
      </c>
      <c r="L273" s="34">
        <v>0</v>
      </c>
      <c r="M273" s="24">
        <f>Tabla1820[Transactions
Trans Fail]/Tabla1820[Total]</f>
        <v>0</v>
      </c>
    </row>
    <row r="274" spans="2:13" s="33" customFormat="1" hidden="1" x14ac:dyDescent="0.3">
      <c r="B274" s="37">
        <v>43358</v>
      </c>
      <c r="C274" s="93">
        <v>1255</v>
      </c>
      <c r="D274" s="87">
        <v>858</v>
      </c>
      <c r="E274" s="24">
        <f>Tabla1820[Transactions 
Complete]/Tabla1820[Total]</f>
        <v>0.68366533864541834</v>
      </c>
      <c r="F274" s="87">
        <v>104</v>
      </c>
      <c r="G274" s="24">
        <f>Tabla1820[Transactions 
Failed]/Tabla1820[Total]</f>
        <v>8.2868525896414344E-2</v>
      </c>
      <c r="H274" s="34">
        <v>0</v>
      </c>
      <c r="I274" s="24">
        <f>Tabla1820[Transactions 
In_Prog]/Tabla1820[Total]</f>
        <v>0</v>
      </c>
      <c r="J274" s="87">
        <v>293</v>
      </c>
      <c r="K274" s="24">
        <f>Tabla1820[Transactions 
Timeout]/Tabla1820[Total]</f>
        <v>0.23346613545816733</v>
      </c>
      <c r="L274" s="34">
        <v>0</v>
      </c>
      <c r="M274" s="24">
        <f>Tabla1820[Transactions
Trans Fail]/Tabla1820[Total]</f>
        <v>0</v>
      </c>
    </row>
    <row r="275" spans="2:13" s="33" customFormat="1" hidden="1" x14ac:dyDescent="0.3">
      <c r="B275" s="37">
        <v>43359</v>
      </c>
      <c r="C275" s="93">
        <v>379</v>
      </c>
      <c r="D275" s="87">
        <v>75</v>
      </c>
      <c r="E275" s="24">
        <f>Tabla1820[Transactions 
Complete]/Tabla1820[Total]</f>
        <v>0.19788918205804748</v>
      </c>
      <c r="F275" s="87">
        <v>18</v>
      </c>
      <c r="G275" s="24">
        <f>Tabla1820[Transactions 
Failed]/Tabla1820[Total]</f>
        <v>4.7493403693931395E-2</v>
      </c>
      <c r="H275" s="34">
        <v>0</v>
      </c>
      <c r="I275" s="24">
        <f>Tabla1820[Transactions 
In_Prog]/Tabla1820[Total]</f>
        <v>0</v>
      </c>
      <c r="J275" s="87">
        <v>286</v>
      </c>
      <c r="K275" s="24">
        <f>Tabla1820[Transactions 
Timeout]/Tabla1820[Total]</f>
        <v>0.75461741424802109</v>
      </c>
      <c r="L275" s="34">
        <v>0</v>
      </c>
      <c r="M275" s="24">
        <f>Tabla1820[Transactions
Trans Fail]/Tabla1820[Total]</f>
        <v>0</v>
      </c>
    </row>
    <row r="276" spans="2:13" s="33" customFormat="1" hidden="1" x14ac:dyDescent="0.3">
      <c r="B276" s="37">
        <v>43360</v>
      </c>
      <c r="C276" s="93">
        <v>7611</v>
      </c>
      <c r="D276" s="87">
        <v>6299</v>
      </c>
      <c r="E276" s="24">
        <f>Tabla1820[Transactions 
Complete]/Tabla1820[Total]</f>
        <v>0.82761792142950996</v>
      </c>
      <c r="F276" s="87">
        <v>981</v>
      </c>
      <c r="G276" s="24">
        <f>Tabla1820[Transactions 
Failed]/Tabla1820[Total]</f>
        <v>0.12889239258967283</v>
      </c>
      <c r="H276" s="34">
        <v>0</v>
      </c>
      <c r="I276" s="24">
        <f>Tabla1820[Transactions 
In_Prog]/Tabla1820[Total]</f>
        <v>0</v>
      </c>
      <c r="J276" s="87">
        <v>331</v>
      </c>
      <c r="K276" s="24">
        <f>Tabla1820[Transactions 
Timeout]/Tabla1820[Total]</f>
        <v>4.348968598081724E-2</v>
      </c>
      <c r="L276" s="34">
        <v>0</v>
      </c>
      <c r="M276" s="24">
        <f>Tabla1820[Transactions
Trans Fail]/Tabla1820[Total]</f>
        <v>0</v>
      </c>
    </row>
    <row r="277" spans="2:13" s="33" customFormat="1" hidden="1" x14ac:dyDescent="0.3">
      <c r="B277" s="37">
        <v>43361</v>
      </c>
      <c r="C277" s="93">
        <v>3628</v>
      </c>
      <c r="D277" s="87">
        <v>2729</v>
      </c>
      <c r="E277" s="24">
        <f>Tabla1820[Transactions 
Complete]/Tabla1820[Total]</f>
        <v>0.75220507166482908</v>
      </c>
      <c r="F277" s="87">
        <v>536</v>
      </c>
      <c r="G277" s="24">
        <f>Tabla1820[Transactions 
Failed]/Tabla1820[Total]</f>
        <v>0.14773980154355015</v>
      </c>
      <c r="H277" s="34">
        <v>0</v>
      </c>
      <c r="I277" s="24">
        <f>Tabla1820[Transactions 
In_Prog]/Tabla1820[Total]</f>
        <v>0</v>
      </c>
      <c r="J277" s="87">
        <v>363</v>
      </c>
      <c r="K277" s="24">
        <f>Tabla1820[Transactions 
Timeout]/Tabla1820[Total]</f>
        <v>0.10005512679162072</v>
      </c>
      <c r="L277" s="34">
        <v>0</v>
      </c>
      <c r="M277" s="24">
        <f>Tabla1820[Transactions
Trans Fail]/Tabla1820[Total]</f>
        <v>0</v>
      </c>
    </row>
    <row r="278" spans="2:13" s="33" customFormat="1" hidden="1" x14ac:dyDescent="0.3">
      <c r="B278" s="37">
        <v>43362</v>
      </c>
      <c r="C278" s="93">
        <v>3294</v>
      </c>
      <c r="D278" s="87">
        <v>2537</v>
      </c>
      <c r="E278" s="24">
        <f>Tabla1820[Transactions 
Complete]/Tabla1820[Total]</f>
        <v>0.77018822100789319</v>
      </c>
      <c r="F278" s="87">
        <v>393</v>
      </c>
      <c r="G278" s="24">
        <f>Tabla1820[Transactions 
Failed]/Tabla1820[Total]</f>
        <v>0.11930783242258652</v>
      </c>
      <c r="H278" s="34">
        <v>0</v>
      </c>
      <c r="I278" s="24">
        <f>Tabla1820[Transactions 
In_Prog]/Tabla1820[Total]</f>
        <v>0</v>
      </c>
      <c r="J278" s="87">
        <v>364</v>
      </c>
      <c r="K278" s="24">
        <f>Tabla1820[Transactions 
Timeout]/Tabla1820[Total]</f>
        <v>0.11050394656952034</v>
      </c>
      <c r="L278" s="34">
        <v>0</v>
      </c>
      <c r="M278" s="24">
        <f>Tabla1820[Transactions
Trans Fail]/Tabla1820[Total]</f>
        <v>0</v>
      </c>
    </row>
    <row r="279" spans="2:13" s="33" customFormat="1" hidden="1" x14ac:dyDescent="0.3">
      <c r="B279" s="37">
        <v>43363</v>
      </c>
      <c r="C279" s="93">
        <v>4928</v>
      </c>
      <c r="D279" s="87">
        <v>3870</v>
      </c>
      <c r="E279" s="24">
        <f>Tabla1820[Transactions 
Complete]/Tabla1820[Total]</f>
        <v>0.78530844155844159</v>
      </c>
      <c r="F279" s="87">
        <v>690</v>
      </c>
      <c r="G279" s="24">
        <f>Tabla1820[Transactions 
Failed]/Tabla1820[Total]</f>
        <v>0.14001623376623376</v>
      </c>
      <c r="H279" s="34">
        <v>0</v>
      </c>
      <c r="I279" s="24">
        <f>Tabla1820[Transactions 
In_Prog]/Tabla1820[Total]</f>
        <v>0</v>
      </c>
      <c r="J279" s="87">
        <v>368</v>
      </c>
      <c r="K279" s="24">
        <f>Tabla1820[Transactions 
Timeout]/Tabla1820[Total]</f>
        <v>7.4675324675324672E-2</v>
      </c>
      <c r="L279" s="34">
        <v>0</v>
      </c>
      <c r="M279" s="24">
        <f>Tabla1820[Transactions
Trans Fail]/Tabla1820[Total]</f>
        <v>0</v>
      </c>
    </row>
    <row r="280" spans="2:13" s="33" customFormat="1" hidden="1" x14ac:dyDescent="0.3">
      <c r="B280" s="37">
        <v>43364</v>
      </c>
      <c r="C280" s="93">
        <v>2375</v>
      </c>
      <c r="D280" s="87">
        <v>1634</v>
      </c>
      <c r="E280" s="24">
        <f>Tabla1820[Transactions 
Complete]/Tabla1820[Total]</f>
        <v>0.68799999999999994</v>
      </c>
      <c r="F280" s="87">
        <v>338</v>
      </c>
      <c r="G280" s="24">
        <f>Tabla1820[Transactions 
Failed]/Tabla1820[Total]</f>
        <v>0.1423157894736842</v>
      </c>
      <c r="H280" s="34">
        <v>0</v>
      </c>
      <c r="I280" s="24">
        <f>Tabla1820[Transactions 
In_Prog]/Tabla1820[Total]</f>
        <v>0</v>
      </c>
      <c r="J280" s="87">
        <v>403</v>
      </c>
      <c r="K280" s="24">
        <f>Tabla1820[Transactions 
Timeout]/Tabla1820[Total]</f>
        <v>0.1696842105263158</v>
      </c>
      <c r="L280" s="34">
        <v>0</v>
      </c>
      <c r="M280" s="24">
        <f>Tabla1820[Transactions
Trans Fail]/Tabla1820[Total]</f>
        <v>0</v>
      </c>
    </row>
    <row r="281" spans="2:13" s="33" customFormat="1" hidden="1" x14ac:dyDescent="0.3">
      <c r="B281" s="37">
        <v>43365</v>
      </c>
      <c r="C281" s="93">
        <v>1240</v>
      </c>
      <c r="D281" s="87">
        <v>779</v>
      </c>
      <c r="E281" s="24">
        <f>Tabla1820[Transactions 
Complete]/Tabla1820[Total]</f>
        <v>0.62822580645161286</v>
      </c>
      <c r="F281" s="87">
        <v>138</v>
      </c>
      <c r="G281" s="24">
        <f>Tabla1820[Transactions 
Failed]/Tabla1820[Total]</f>
        <v>0.11129032258064517</v>
      </c>
      <c r="H281" s="34">
        <v>0</v>
      </c>
      <c r="I281" s="24">
        <f>Tabla1820[Transactions 
In_Prog]/Tabla1820[Total]</f>
        <v>0</v>
      </c>
      <c r="J281" s="87">
        <v>323</v>
      </c>
      <c r="K281" s="24">
        <f>Tabla1820[Transactions 
Timeout]/Tabla1820[Total]</f>
        <v>0.26048387096774195</v>
      </c>
      <c r="L281" s="34">
        <v>0</v>
      </c>
      <c r="M281" s="24">
        <f>Tabla1820[Transactions
Trans Fail]/Tabla1820[Total]</f>
        <v>0</v>
      </c>
    </row>
    <row r="282" spans="2:13" s="33" customFormat="1" hidden="1" x14ac:dyDescent="0.3">
      <c r="B282" s="37">
        <v>43366</v>
      </c>
      <c r="C282" s="93">
        <v>557</v>
      </c>
      <c r="D282" s="87">
        <v>239</v>
      </c>
      <c r="E282" s="24">
        <f>Tabla1820[Transactions 
Complete]/Tabla1820[Total]</f>
        <v>0.42908438061041293</v>
      </c>
      <c r="F282" s="87">
        <v>16</v>
      </c>
      <c r="G282" s="24">
        <f>Tabla1820[Transactions 
Failed]/Tabla1820[Total]</f>
        <v>2.8725314183123879E-2</v>
      </c>
      <c r="H282" s="34">
        <v>0</v>
      </c>
      <c r="I282" s="24">
        <f>Tabla1820[Transactions 
In_Prog]/Tabla1820[Total]</f>
        <v>0</v>
      </c>
      <c r="J282" s="87">
        <v>302</v>
      </c>
      <c r="K282" s="24">
        <f>Tabla1820[Transactions 
Timeout]/Tabla1820[Total]</f>
        <v>0.54219030520646316</v>
      </c>
      <c r="L282" s="34">
        <v>0</v>
      </c>
      <c r="M282" s="24">
        <f>Tabla1820[Transactions
Trans Fail]/Tabla1820[Total]</f>
        <v>0</v>
      </c>
    </row>
    <row r="283" spans="2:13" s="33" customFormat="1" hidden="1" x14ac:dyDescent="0.3">
      <c r="B283" s="37">
        <v>43367</v>
      </c>
      <c r="C283" s="110">
        <v>5646</v>
      </c>
      <c r="D283" s="87">
        <v>4677</v>
      </c>
      <c r="E283" s="24">
        <f>Tabla1820[Transactions 
Complete]/Tabla1820[Total]</f>
        <v>0.8283740701381509</v>
      </c>
      <c r="F283" s="87">
        <v>554</v>
      </c>
      <c r="G283" s="24">
        <f>Tabla1820[Transactions 
Failed]/Tabla1820[Total]</f>
        <v>9.8122564647538074E-2</v>
      </c>
      <c r="H283" s="39">
        <v>0</v>
      </c>
      <c r="I283" s="24">
        <f>Tabla1820[Transactions 
In_Prog]/Tabla1820[Total]</f>
        <v>0</v>
      </c>
      <c r="J283" s="87">
        <v>415</v>
      </c>
      <c r="K283" s="24">
        <f>Tabla1820[Transactions 
Timeout]/Tabla1820[Total]</f>
        <v>7.3503365214311014E-2</v>
      </c>
      <c r="L283" s="39">
        <v>0</v>
      </c>
      <c r="M283" s="24">
        <f>Tabla1820[Transactions
Trans Fail]/Tabla1820[Total]</f>
        <v>0</v>
      </c>
    </row>
    <row r="284" spans="2:13" s="33" customFormat="1" hidden="1" x14ac:dyDescent="0.3">
      <c r="B284" s="37">
        <v>43368</v>
      </c>
      <c r="C284" s="110">
        <v>3484</v>
      </c>
      <c r="D284" s="87">
        <v>2634</v>
      </c>
      <c r="E284" s="24">
        <f>Tabla1820[Transactions 
Complete]/Tabla1820[Total]</f>
        <v>0.75602755453501724</v>
      </c>
      <c r="F284" s="87">
        <v>461</v>
      </c>
      <c r="G284" s="24">
        <f>Tabla1820[Transactions 
Failed]/Tabla1820[Total]</f>
        <v>0.13231917336394949</v>
      </c>
      <c r="H284" s="39">
        <v>0</v>
      </c>
      <c r="I284" s="24">
        <f>Tabla1820[Transactions 
In_Prog]/Tabla1820[Total]</f>
        <v>0</v>
      </c>
      <c r="J284" s="87">
        <v>389</v>
      </c>
      <c r="K284" s="24">
        <f>Tabla1820[Transactions 
Timeout]/Tabla1820[Total]</f>
        <v>0.11165327210103329</v>
      </c>
      <c r="L284" s="39">
        <v>0</v>
      </c>
      <c r="M284" s="24">
        <f>Tabla1820[Transactions
Trans Fail]/Tabla1820[Total]</f>
        <v>0</v>
      </c>
    </row>
    <row r="285" spans="2:13" s="33" customFormat="1" hidden="1" x14ac:dyDescent="0.3">
      <c r="B285" s="37">
        <v>43369</v>
      </c>
      <c r="C285" s="110">
        <v>3639</v>
      </c>
      <c r="D285" s="87">
        <v>2773</v>
      </c>
      <c r="E285" s="24">
        <f>Tabla1820[Transactions 
Complete]/Tabla1820[Total]</f>
        <v>0.76202253366309425</v>
      </c>
      <c r="F285" s="87">
        <v>484</v>
      </c>
      <c r="G285" s="24">
        <f>Tabla1820[Transactions 
Failed]/Tabla1820[Total]</f>
        <v>0.13300357241000274</v>
      </c>
      <c r="H285" s="39">
        <v>0</v>
      </c>
      <c r="I285" s="24">
        <f>Tabla1820[Transactions 
In_Prog]/Tabla1820[Total]</f>
        <v>0</v>
      </c>
      <c r="J285" s="87">
        <v>382</v>
      </c>
      <c r="K285" s="24">
        <f>Tabla1820[Transactions 
Timeout]/Tabla1820[Total]</f>
        <v>0.104973893926903</v>
      </c>
      <c r="L285" s="39">
        <v>0</v>
      </c>
      <c r="M285" s="24">
        <f>Tabla1820[Transactions
Trans Fail]/Tabla1820[Total]</f>
        <v>0</v>
      </c>
    </row>
    <row r="286" spans="2:13" s="33" customFormat="1" hidden="1" x14ac:dyDescent="0.3">
      <c r="B286" s="37">
        <v>43370</v>
      </c>
      <c r="C286" s="110">
        <v>3765</v>
      </c>
      <c r="D286" s="87">
        <v>2914</v>
      </c>
      <c r="E286" s="24">
        <f>Tabla1820[Transactions 
Complete]/Tabla1820[Total]</f>
        <v>0.77397078353253657</v>
      </c>
      <c r="F286" s="87">
        <v>564</v>
      </c>
      <c r="G286" s="24">
        <f>Tabla1820[Transactions 
Failed]/Tabla1820[Total]</f>
        <v>0.14980079681274899</v>
      </c>
      <c r="H286" s="39">
        <v>0</v>
      </c>
      <c r="I286" s="24">
        <f>Tabla1820[Transactions 
In_Prog]/Tabla1820[Total]</f>
        <v>0</v>
      </c>
      <c r="J286" s="87">
        <v>287</v>
      </c>
      <c r="K286" s="24">
        <f>Tabla1820[Transactions 
Timeout]/Tabla1820[Total]</f>
        <v>7.6228419654714469E-2</v>
      </c>
      <c r="L286" s="39">
        <v>0</v>
      </c>
      <c r="M286" s="24">
        <f>Tabla1820[Transactions
Trans Fail]/Tabla1820[Total]</f>
        <v>0</v>
      </c>
    </row>
    <row r="287" spans="2:13" s="33" customFormat="1" hidden="1" x14ac:dyDescent="0.3">
      <c r="B287" s="37">
        <v>43371</v>
      </c>
      <c r="C287" s="110">
        <v>2426</v>
      </c>
      <c r="D287" s="87">
        <v>2185</v>
      </c>
      <c r="E287" s="24">
        <f>Tabla1820[Transactions 
Complete]/Tabla1820[Total]</f>
        <v>0.9006595218466612</v>
      </c>
      <c r="F287" s="87">
        <v>195</v>
      </c>
      <c r="G287" s="24">
        <f>Tabla1820[Transactions 
Failed]/Tabla1820[Total]</f>
        <v>8.0379225061830178E-2</v>
      </c>
      <c r="H287" s="39">
        <v>8</v>
      </c>
      <c r="I287" s="24">
        <f>Tabla1820[Transactions 
In_Prog]/Tabla1820[Total]</f>
        <v>3.2976092333058533E-3</v>
      </c>
      <c r="J287" s="87">
        <v>29</v>
      </c>
      <c r="K287" s="24">
        <f>Tabla1820[Transactions 
Timeout]/Tabla1820[Total]</f>
        <v>1.1953833470733718E-2</v>
      </c>
      <c r="L287" s="39">
        <v>0</v>
      </c>
      <c r="M287" s="24">
        <f>Tabla1820[Transactions
Trans Fail]/Tabla1820[Total]</f>
        <v>0</v>
      </c>
    </row>
    <row r="288" spans="2:13" s="33" customFormat="1" hidden="1" x14ac:dyDescent="0.3">
      <c r="B288" s="37">
        <v>43372</v>
      </c>
      <c r="C288" s="110">
        <v>2203</v>
      </c>
      <c r="D288" s="87">
        <v>1419</v>
      </c>
      <c r="E288" s="24">
        <f>Tabla1820[Transactions 
Complete]/Tabla1820[Total]</f>
        <v>0.64412165229232865</v>
      </c>
      <c r="F288" s="87">
        <v>540</v>
      </c>
      <c r="G288" s="24">
        <f>Tabla1820[Transactions 
Failed]/Tabla1820[Total]</f>
        <v>0.24512029051293691</v>
      </c>
      <c r="H288" s="39">
        <v>0</v>
      </c>
      <c r="I288" s="24">
        <f>Tabla1820[Transactions 
In_Prog]/Tabla1820[Total]</f>
        <v>0</v>
      </c>
      <c r="J288" s="87">
        <v>244</v>
      </c>
      <c r="K288" s="24">
        <f>Tabla1820[Transactions 
Timeout]/Tabla1820[Total]</f>
        <v>0.11075805719473446</v>
      </c>
      <c r="L288" s="39">
        <v>0</v>
      </c>
      <c r="M288" s="24">
        <f>Tabla1820[Transactions
Trans Fail]/Tabla1820[Total]</f>
        <v>0</v>
      </c>
    </row>
    <row r="289" spans="2:13" s="33" customFormat="1" hidden="1" x14ac:dyDescent="0.3">
      <c r="B289" s="37">
        <v>43373</v>
      </c>
      <c r="C289" s="110">
        <v>451</v>
      </c>
      <c r="D289" s="87">
        <v>190</v>
      </c>
      <c r="E289" s="24">
        <f>Tabla1820[Transactions 
Complete]/Tabla1820[Total]</f>
        <v>0.42128603104212858</v>
      </c>
      <c r="F289" s="87">
        <v>22</v>
      </c>
      <c r="G289" s="24">
        <f>Tabla1820[Transactions 
Failed]/Tabla1820[Total]</f>
        <v>4.878048780487805E-2</v>
      </c>
      <c r="H289" s="39">
        <v>0</v>
      </c>
      <c r="I289" s="24">
        <f>Tabla1820[Transactions 
In_Prog]/Tabla1820[Total]</f>
        <v>0</v>
      </c>
      <c r="J289" s="87">
        <v>239</v>
      </c>
      <c r="K289" s="24">
        <f>Tabla1820[Transactions 
Timeout]/Tabla1820[Total]</f>
        <v>0.52993348115299332</v>
      </c>
      <c r="L289" s="39">
        <v>0</v>
      </c>
      <c r="M289" s="24">
        <f>Tabla1820[Transactions
Trans Fail]/Tabla1820[Total]</f>
        <v>0</v>
      </c>
    </row>
    <row r="290" spans="2:13" s="33" customFormat="1" hidden="1" x14ac:dyDescent="0.3">
      <c r="B290" s="111">
        <v>43374</v>
      </c>
      <c r="C290" s="110">
        <v>7745</v>
      </c>
      <c r="D290" s="87">
        <v>6541</v>
      </c>
      <c r="E290" s="24">
        <f>Tabla1820[Transactions 
Complete]/Tabla1820[Total]</f>
        <v>0.84454486765655257</v>
      </c>
      <c r="F290" s="87">
        <v>959</v>
      </c>
      <c r="G290" s="24">
        <f>Tabla1820[Transactions 
Failed]/Tabla1820[Total]</f>
        <v>0.12382182052937379</v>
      </c>
      <c r="H290" s="39">
        <v>0</v>
      </c>
      <c r="I290" s="24">
        <f>Tabla1820[Transactions 
In_Prog]/Tabla1820[Total]</f>
        <v>0</v>
      </c>
      <c r="J290" s="87">
        <v>245</v>
      </c>
      <c r="K290" s="24">
        <f>Tabla1820[Transactions 
Timeout]/Tabla1820[Total]</f>
        <v>3.1633311814073597E-2</v>
      </c>
      <c r="L290" s="39">
        <v>0</v>
      </c>
      <c r="M290" s="24">
        <f>Tabla1820[Transactions
Trans Fail]/Tabla1820[Total]</f>
        <v>0</v>
      </c>
    </row>
    <row r="291" spans="2:13" s="33" customFormat="1" hidden="1" x14ac:dyDescent="0.3">
      <c r="B291" s="111">
        <v>43375</v>
      </c>
      <c r="C291" s="110">
        <v>3865</v>
      </c>
      <c r="D291" s="87">
        <v>3179</v>
      </c>
      <c r="E291" s="24">
        <f>Tabla1820[Transactions 
Complete]/Tabla1820[Total]</f>
        <v>0.82250970245795596</v>
      </c>
      <c r="F291" s="87">
        <v>410</v>
      </c>
      <c r="G291" s="24">
        <f>Tabla1820[Transactions 
Failed]/Tabla1820[Total]</f>
        <v>0.10608020698576973</v>
      </c>
      <c r="H291" s="39">
        <v>0</v>
      </c>
      <c r="I291" s="24">
        <f>Tabla1820[Transactions 
In_Prog]/Tabla1820[Total]</f>
        <v>0</v>
      </c>
      <c r="J291" s="87">
        <v>276</v>
      </c>
      <c r="K291" s="24">
        <f>Tabla1820[Transactions 
Timeout]/Tabla1820[Total]</f>
        <v>7.1410090556274258E-2</v>
      </c>
      <c r="L291" s="39">
        <v>0</v>
      </c>
      <c r="M291" s="24">
        <f>Tabla1820[Transactions
Trans Fail]/Tabla1820[Total]</f>
        <v>0</v>
      </c>
    </row>
    <row r="292" spans="2:13" s="33" customFormat="1" hidden="1" x14ac:dyDescent="0.3">
      <c r="B292" s="111">
        <v>43376</v>
      </c>
      <c r="C292" s="110">
        <v>5114</v>
      </c>
      <c r="D292" s="87">
        <v>4277</v>
      </c>
      <c r="E292" s="24">
        <f>Tabla1820[Transactions 
Complete]/Tabla1820[Total]</f>
        <v>0.83633163863903015</v>
      </c>
      <c r="F292" s="87">
        <v>564</v>
      </c>
      <c r="G292" s="24">
        <f>Tabla1820[Transactions 
Failed]/Tabla1820[Total]</f>
        <v>0.11028549080954243</v>
      </c>
      <c r="H292" s="39">
        <v>0</v>
      </c>
      <c r="I292" s="24">
        <f>Tabla1820[Transactions 
In_Prog]/Tabla1820[Total]</f>
        <v>0</v>
      </c>
      <c r="J292" s="87">
        <v>273</v>
      </c>
      <c r="K292" s="24">
        <f>Tabla1820[Transactions 
Timeout]/Tabla1820[Total]</f>
        <v>5.3382870551427451E-2</v>
      </c>
      <c r="L292" s="39">
        <v>0</v>
      </c>
      <c r="M292" s="24">
        <f>Tabla1820[Transactions
Trans Fail]/Tabla1820[Total]</f>
        <v>0</v>
      </c>
    </row>
    <row r="293" spans="2:13" s="33" customFormat="1" hidden="1" x14ac:dyDescent="0.3">
      <c r="B293" s="111">
        <v>43377</v>
      </c>
      <c r="C293" s="110">
        <v>1079</v>
      </c>
      <c r="D293" s="87">
        <v>808</v>
      </c>
      <c r="E293" s="24">
        <f>Tabla1820[Transactions 
Complete]/Tabla1820[Total]</f>
        <v>0.74884151992585724</v>
      </c>
      <c r="F293" s="87">
        <v>118</v>
      </c>
      <c r="G293" s="24">
        <f>Tabla1820[Transactions 
Failed]/Tabla1820[Total]</f>
        <v>0.10936051899907322</v>
      </c>
      <c r="H293" s="39">
        <v>0</v>
      </c>
      <c r="I293" s="24">
        <f>Tabla1820[Transactions 
In_Prog]/Tabla1820[Total]</f>
        <v>0</v>
      </c>
      <c r="J293" s="87">
        <v>153</v>
      </c>
      <c r="K293" s="24">
        <f>Tabla1820[Transactions 
Timeout]/Tabla1820[Total]</f>
        <v>0.14179796107506951</v>
      </c>
      <c r="L293" s="39">
        <v>0</v>
      </c>
      <c r="M293" s="24">
        <f>Tabla1820[Transactions
Trans Fail]/Tabla1820[Total]</f>
        <v>0</v>
      </c>
    </row>
    <row r="294" spans="2:13" s="33" customFormat="1" hidden="1" x14ac:dyDescent="0.3">
      <c r="B294" s="111">
        <v>43378</v>
      </c>
      <c r="C294" s="110">
        <v>4516</v>
      </c>
      <c r="D294" s="87">
        <v>3579</v>
      </c>
      <c r="E294" s="24">
        <f>Tabla1820[Transactions 
Complete]/Tabla1820[Total]</f>
        <v>0.79251550044286978</v>
      </c>
      <c r="F294" s="87">
        <v>591</v>
      </c>
      <c r="G294" s="24">
        <f>Tabla1820[Transactions 
Failed]/Tabla1820[Total]</f>
        <v>0.13086802480070858</v>
      </c>
      <c r="H294" s="39">
        <v>0</v>
      </c>
      <c r="I294" s="24">
        <f>Tabla1820[Transactions 
In_Prog]/Tabla1820[Total]</f>
        <v>0</v>
      </c>
      <c r="J294" s="87">
        <v>346</v>
      </c>
      <c r="K294" s="24">
        <f>Tabla1820[Transactions 
Timeout]/Tabla1820[Total]</f>
        <v>7.661647475642161E-2</v>
      </c>
      <c r="L294" s="39">
        <v>0</v>
      </c>
      <c r="M294" s="24">
        <f>Tabla1820[Transactions
Trans Fail]/Tabla1820[Total]</f>
        <v>0</v>
      </c>
    </row>
    <row r="295" spans="2:13" s="33" customFormat="1" hidden="1" x14ac:dyDescent="0.3">
      <c r="B295" s="111">
        <v>43379</v>
      </c>
      <c r="C295" s="110">
        <v>2133</v>
      </c>
      <c r="D295" s="87">
        <v>1301</v>
      </c>
      <c r="E295" s="24">
        <f>Tabla1820[Transactions 
Complete]/Tabla1820[Total]</f>
        <v>0.60993905297702766</v>
      </c>
      <c r="F295" s="87">
        <v>575</v>
      </c>
      <c r="G295" s="24">
        <f>Tabla1820[Transactions 
Failed]/Tabla1820[Total]</f>
        <v>0.26957337083919364</v>
      </c>
      <c r="H295" s="39">
        <v>0</v>
      </c>
      <c r="I295" s="24">
        <f>Tabla1820[Transactions 
In_Prog]/Tabla1820[Total]</f>
        <v>0</v>
      </c>
      <c r="J295" s="87">
        <v>257</v>
      </c>
      <c r="K295" s="24">
        <f>Tabla1820[Transactions 
Timeout]/Tabla1820[Total]</f>
        <v>0.12048757618377871</v>
      </c>
      <c r="L295" s="39">
        <v>0</v>
      </c>
      <c r="M295" s="24">
        <f>Tabla1820[Transactions
Trans Fail]/Tabla1820[Total]</f>
        <v>0</v>
      </c>
    </row>
    <row r="296" spans="2:13" s="33" customFormat="1" hidden="1" x14ac:dyDescent="0.3">
      <c r="B296" s="111">
        <v>43380</v>
      </c>
      <c r="C296" s="110">
        <v>401</v>
      </c>
      <c r="D296" s="87">
        <v>81</v>
      </c>
      <c r="E296" s="24">
        <f>Tabla1820[Transactions 
Complete]/Tabla1820[Total]</f>
        <v>0.20199501246882792</v>
      </c>
      <c r="F296" s="87">
        <v>63</v>
      </c>
      <c r="G296" s="24">
        <f>Tabla1820[Transactions 
Failed]/Tabla1820[Total]</f>
        <v>0.15710723192019951</v>
      </c>
      <c r="H296" s="39">
        <v>0</v>
      </c>
      <c r="I296" s="24">
        <f>Tabla1820[Transactions 
In_Prog]/Tabla1820[Total]</f>
        <v>0</v>
      </c>
      <c r="J296" s="87">
        <v>257</v>
      </c>
      <c r="K296" s="24">
        <f>Tabla1820[Transactions 
Timeout]/Tabla1820[Total]</f>
        <v>0.64089775561097262</v>
      </c>
      <c r="L296" s="39">
        <v>0</v>
      </c>
      <c r="M296" s="24">
        <f>Tabla1820[Transactions
Trans Fail]/Tabla1820[Total]</f>
        <v>0</v>
      </c>
    </row>
    <row r="297" spans="2:13" s="33" customFormat="1" x14ac:dyDescent="0.3">
      <c r="B297" s="111">
        <v>43381</v>
      </c>
      <c r="C297" s="110">
        <v>5774</v>
      </c>
      <c r="D297" s="87">
        <v>4948</v>
      </c>
      <c r="E297" s="24">
        <f>Tabla1820[Transactions 
Complete]/Tabla1820[Total]</f>
        <v>0.85694492552822998</v>
      </c>
      <c r="F297" s="87">
        <v>553</v>
      </c>
      <c r="G297" s="24">
        <f>Tabla1820[Transactions 
Failed]/Tabla1820[Total]</f>
        <v>9.5774160027710428E-2</v>
      </c>
      <c r="H297" s="39">
        <v>0</v>
      </c>
      <c r="I297" s="24">
        <f>Tabla1820[Transactions 
In_Prog]/Tabla1820[Total]</f>
        <v>0</v>
      </c>
      <c r="J297" s="87">
        <v>273</v>
      </c>
      <c r="K297" s="24">
        <f>Tabla1820[Transactions 
Timeout]/Tabla1820[Total]</f>
        <v>4.7280914444059574E-2</v>
      </c>
      <c r="L297" s="39">
        <v>0</v>
      </c>
      <c r="M297" s="24">
        <f>Tabla1820[Transactions
Trans Fail]/Tabla1820[Total]</f>
        <v>0</v>
      </c>
    </row>
    <row r="298" spans="2:13" s="33" customFormat="1" x14ac:dyDescent="0.3">
      <c r="B298" s="111">
        <v>43382</v>
      </c>
      <c r="C298" s="110">
        <v>4390</v>
      </c>
      <c r="D298" s="87">
        <v>3625</v>
      </c>
      <c r="E298" s="24">
        <f>Tabla1820[Transactions 
Complete]/Tabla1820[Total]</f>
        <v>0.82574031890660593</v>
      </c>
      <c r="F298" s="87">
        <v>326</v>
      </c>
      <c r="G298" s="24">
        <f>Tabla1820[Transactions 
Failed]/Tabla1820[Total]</f>
        <v>7.4259681093394078E-2</v>
      </c>
      <c r="H298" s="39">
        <v>0</v>
      </c>
      <c r="I298" s="24">
        <f>Tabla1820[Transactions 
In_Prog]/Tabla1820[Total]</f>
        <v>0</v>
      </c>
      <c r="J298" s="87">
        <v>439</v>
      </c>
      <c r="K298" s="24">
        <f>Tabla1820[Transactions 
Timeout]/Tabla1820[Total]</f>
        <v>0.1</v>
      </c>
      <c r="L298" s="39">
        <v>0</v>
      </c>
      <c r="M298" s="24">
        <f>Tabla1820[Transactions
Trans Fail]/Tabla1820[Total]</f>
        <v>0</v>
      </c>
    </row>
    <row r="299" spans="2:13" s="33" customFormat="1" x14ac:dyDescent="0.3">
      <c r="B299" s="111">
        <v>43383</v>
      </c>
      <c r="C299" s="110">
        <v>5223</v>
      </c>
      <c r="D299" s="87">
        <v>4084</v>
      </c>
      <c r="E299" s="24">
        <f>Tabla1820[Transactions 
Complete]/Tabla1820[Total]</f>
        <v>0.78192609611334485</v>
      </c>
      <c r="F299" s="87">
        <v>620</v>
      </c>
      <c r="G299" s="24">
        <f>Tabla1820[Transactions 
Failed]/Tabla1820[Total]</f>
        <v>0.11870572467930308</v>
      </c>
      <c r="H299" s="39">
        <v>0</v>
      </c>
      <c r="I299" s="24">
        <f>Tabla1820[Transactions 
In_Prog]/Tabla1820[Total]</f>
        <v>0</v>
      </c>
      <c r="J299" s="87">
        <v>519</v>
      </c>
      <c r="K299" s="24">
        <f>Tabla1820[Transactions 
Timeout]/Tabla1820[Total]</f>
        <v>9.9368179207352095E-2</v>
      </c>
      <c r="L299" s="39">
        <v>0</v>
      </c>
      <c r="M299" s="24">
        <f>Tabla1820[Transactions
Trans Fail]/Tabla1820[Total]</f>
        <v>0</v>
      </c>
    </row>
    <row r="300" spans="2:13" s="33" customFormat="1" x14ac:dyDescent="0.3">
      <c r="B300" s="111">
        <v>43384</v>
      </c>
      <c r="C300" s="110">
        <v>3473</v>
      </c>
      <c r="D300" s="87">
        <v>2998</v>
      </c>
      <c r="E300" s="24">
        <f>Tabla1820[Transactions 
Complete]/Tabla1820[Total]</f>
        <v>0.86323063633746044</v>
      </c>
      <c r="F300" s="87">
        <v>304</v>
      </c>
      <c r="G300" s="24">
        <f>Tabla1820[Transactions 
Failed]/Tabla1820[Total]</f>
        <v>8.7532392744025342E-2</v>
      </c>
      <c r="H300" s="39">
        <v>0</v>
      </c>
      <c r="I300" s="24">
        <f>Tabla1820[Transactions 
In_Prog]/Tabla1820[Total]</f>
        <v>0</v>
      </c>
      <c r="J300" s="87">
        <v>171</v>
      </c>
      <c r="K300" s="24">
        <f>Tabla1820[Transactions 
Timeout]/Tabla1820[Total]</f>
        <v>4.9236970918514256E-2</v>
      </c>
      <c r="L300" s="39">
        <v>0</v>
      </c>
      <c r="M300" s="24">
        <f>Tabla1820[Transactions
Trans Fail]/Tabla1820[Total]</f>
        <v>0</v>
      </c>
    </row>
    <row r="301" spans="2:13" s="33" customFormat="1" x14ac:dyDescent="0.3">
      <c r="B301" s="111">
        <v>43385</v>
      </c>
      <c r="C301" s="110">
        <v>2715</v>
      </c>
      <c r="D301" s="87">
        <v>2079</v>
      </c>
      <c r="E301" s="24">
        <f>Tabla1820[Transactions 
Complete]/Tabla1820[Total]</f>
        <v>0.76574585635359116</v>
      </c>
      <c r="F301" s="87">
        <v>254</v>
      </c>
      <c r="G301" s="24">
        <f>Tabla1820[Transactions 
Failed]/Tabla1820[Total]</f>
        <v>9.3554327808471449E-2</v>
      </c>
      <c r="H301" s="39">
        <v>0</v>
      </c>
      <c r="I301" s="24">
        <f>Tabla1820[Transactions 
In_Prog]/Tabla1820[Total]</f>
        <v>0</v>
      </c>
      <c r="J301" s="87">
        <v>382</v>
      </c>
      <c r="K301" s="24">
        <f>Tabla1820[Transactions 
Timeout]/Tabla1820[Total]</f>
        <v>0.14069981583793739</v>
      </c>
      <c r="L301" s="39">
        <v>0</v>
      </c>
      <c r="M301" s="24">
        <f>Tabla1820[Transactions
Trans Fail]/Tabla1820[Total]</f>
        <v>0</v>
      </c>
    </row>
    <row r="302" spans="2:13" s="33" customFormat="1" x14ac:dyDescent="0.3">
      <c r="B302" s="111">
        <v>43386</v>
      </c>
      <c r="C302" s="110">
        <v>1172</v>
      </c>
      <c r="D302" s="87">
        <v>783</v>
      </c>
      <c r="E302" s="24">
        <f>Tabla1820[Transactions 
Complete]/Tabla1820[Total]</f>
        <v>0.66808873720136519</v>
      </c>
      <c r="F302" s="87">
        <v>115</v>
      </c>
      <c r="G302" s="24">
        <f>Tabla1820[Transactions 
Failed]/Tabla1820[Total]</f>
        <v>9.8122866894197955E-2</v>
      </c>
      <c r="H302" s="39">
        <v>0</v>
      </c>
      <c r="I302" s="24">
        <f>Tabla1820[Transactions 
In_Prog]/Tabla1820[Total]</f>
        <v>0</v>
      </c>
      <c r="J302" s="87">
        <v>274</v>
      </c>
      <c r="K302" s="24">
        <f>Tabla1820[Transactions 
Timeout]/Tabla1820[Total]</f>
        <v>0.23378839590443687</v>
      </c>
      <c r="L302" s="39">
        <v>0</v>
      </c>
      <c r="M302" s="24">
        <f>Tabla1820[Transactions
Trans Fail]/Tabla1820[Total]</f>
        <v>0</v>
      </c>
    </row>
    <row r="303" spans="2:13" s="33" customFormat="1" x14ac:dyDescent="0.3">
      <c r="B303" s="111">
        <v>43387</v>
      </c>
      <c r="C303" s="110">
        <v>525</v>
      </c>
      <c r="D303" s="87">
        <v>203</v>
      </c>
      <c r="E303" s="24">
        <f>Tabla1820[Transactions 
Complete]/Tabla1820[Total]</f>
        <v>0.38666666666666666</v>
      </c>
      <c r="F303" s="87">
        <v>28</v>
      </c>
      <c r="G303" s="24">
        <f>Tabla1820[Transactions 
Failed]/Tabla1820[Total]</f>
        <v>5.3333333333333337E-2</v>
      </c>
      <c r="H303" s="39">
        <v>0</v>
      </c>
      <c r="I303" s="24">
        <f>Tabla1820[Transactions 
In_Prog]/Tabla1820[Total]</f>
        <v>0</v>
      </c>
      <c r="J303" s="87">
        <v>294</v>
      </c>
      <c r="K303" s="24">
        <f>Tabla1820[Transactions 
Timeout]/Tabla1820[Total]</f>
        <v>0.56000000000000005</v>
      </c>
      <c r="L303" s="39">
        <v>0</v>
      </c>
      <c r="M303" s="24">
        <f>Tabla1820[Transactions
Trans Fail]/Tabla1820[Total]</f>
        <v>0</v>
      </c>
    </row>
    <row r="304" spans="2:13" ht="24" x14ac:dyDescent="0.3">
      <c r="B304" s="38" t="s">
        <v>26</v>
      </c>
      <c r="C304" s="39">
        <f>SUM(C297:C303)</f>
        <v>23272</v>
      </c>
      <c r="D304" s="39">
        <f>SUM(D297:D303)</f>
        <v>18720</v>
      </c>
      <c r="E304" s="94">
        <f>AVERAGE(E297:E303)</f>
        <v>0.73547760530103778</v>
      </c>
      <c r="F304" s="39">
        <f>SUM(F297:F303)</f>
        <v>2200</v>
      </c>
      <c r="G304" s="94">
        <f>AVERAGE(G297:G303)</f>
        <v>8.8754640940062246E-2</v>
      </c>
      <c r="H304" s="39">
        <f>SUM(H297:H303)</f>
        <v>0</v>
      </c>
      <c r="I304" s="94">
        <f>AVERAGE(I297:I303)</f>
        <v>0</v>
      </c>
      <c r="J304" s="39">
        <f>SUM(J297:J303)</f>
        <v>2352</v>
      </c>
      <c r="K304" s="94">
        <f>AVERAGE(K297:K303)</f>
        <v>0.17576775375890002</v>
      </c>
      <c r="L304" s="39">
        <f>SUM(L297:L303)</f>
        <v>0</v>
      </c>
      <c r="M304" s="94">
        <f>AVERAGE(M297:M303)</f>
        <v>0</v>
      </c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  <row r="333" spans="4:4" x14ac:dyDescent="0.3">
      <c r="D333" s="1"/>
    </row>
    <row r="334" spans="4:4" x14ac:dyDescent="0.3">
      <c r="D334" s="1"/>
    </row>
    <row r="335" spans="4:4" x14ac:dyDescent="0.3">
      <c r="D335" s="1"/>
    </row>
    <row r="336" spans="4:4" x14ac:dyDescent="0.3">
      <c r="D336" s="1"/>
    </row>
    <row r="337" spans="4:4" x14ac:dyDescent="0.3">
      <c r="D337" s="1"/>
    </row>
    <row r="338" spans="4:4" x14ac:dyDescent="0.3">
      <c r="D338" s="1"/>
    </row>
    <row r="339" spans="4:4" x14ac:dyDescent="0.3">
      <c r="D339" s="1"/>
    </row>
    <row r="340" spans="4:4" x14ac:dyDescent="0.3">
      <c r="D340" s="1"/>
    </row>
    <row r="341" spans="4:4" x14ac:dyDescent="0.3">
      <c r="D341" s="1"/>
    </row>
    <row r="342" spans="4:4" x14ac:dyDescent="0.3">
      <c r="D342" s="1"/>
    </row>
    <row r="343" spans="4:4" x14ac:dyDescent="0.3">
      <c r="D343" s="1"/>
    </row>
    <row r="344" spans="4:4" x14ac:dyDescent="0.3">
      <c r="D344" s="1"/>
    </row>
    <row r="345" spans="4:4" x14ac:dyDescent="0.3">
      <c r="D345" s="1"/>
    </row>
    <row r="346" spans="4:4" x14ac:dyDescent="0.3">
      <c r="D346" s="1"/>
    </row>
    <row r="347" spans="4:4" x14ac:dyDescent="0.3">
      <c r="D347" s="1"/>
    </row>
    <row r="348" spans="4:4" x14ac:dyDescent="0.3">
      <c r="D348" s="1"/>
    </row>
    <row r="349" spans="4:4" x14ac:dyDescent="0.3">
      <c r="D349" s="1"/>
    </row>
    <row r="350" spans="4:4" x14ac:dyDescent="0.3">
      <c r="D350" s="1"/>
    </row>
    <row r="351" spans="4:4" x14ac:dyDescent="0.3">
      <c r="D351" s="1"/>
    </row>
    <row r="352" spans="4:4" x14ac:dyDescent="0.3">
      <c r="D352" s="1"/>
    </row>
    <row r="353" spans="4:4" x14ac:dyDescent="0.3">
      <c r="D353" s="1"/>
    </row>
    <row r="354" spans="4:4" x14ac:dyDescent="0.3">
      <c r="D354" s="1"/>
    </row>
    <row r="355" spans="4:4" x14ac:dyDescent="0.3">
      <c r="D355" s="1"/>
    </row>
    <row r="356" spans="4:4" x14ac:dyDescent="0.3">
      <c r="D356" s="1"/>
    </row>
    <row r="357" spans="4:4" x14ac:dyDescent="0.3">
      <c r="D357" s="1"/>
    </row>
    <row r="358" spans="4:4" x14ac:dyDescent="0.3">
      <c r="D358" s="1"/>
    </row>
    <row r="359" spans="4:4" x14ac:dyDescent="0.3">
      <c r="D359" s="1"/>
    </row>
    <row r="360" spans="4:4" x14ac:dyDescent="0.3">
      <c r="D360" s="1"/>
    </row>
    <row r="361" spans="4:4" x14ac:dyDescent="0.3">
      <c r="D361" s="1"/>
    </row>
    <row r="362" spans="4:4" x14ac:dyDescent="0.3">
      <c r="D362" s="1"/>
    </row>
    <row r="363" spans="4:4" x14ac:dyDescent="0.3">
      <c r="D363" s="1"/>
    </row>
    <row r="364" spans="4:4" x14ac:dyDescent="0.3">
      <c r="D364" s="1"/>
    </row>
    <row r="365" spans="4:4" x14ac:dyDescent="0.3">
      <c r="D365" s="1"/>
    </row>
    <row r="366" spans="4:4" x14ac:dyDescent="0.3">
      <c r="D366" s="1"/>
    </row>
    <row r="367" spans="4:4" x14ac:dyDescent="0.3">
      <c r="D367" s="1"/>
    </row>
    <row r="368" spans="4:4" x14ac:dyDescent="0.3">
      <c r="D368" s="1"/>
    </row>
    <row r="369" spans="4:4" x14ac:dyDescent="0.3">
      <c r="D369" s="1"/>
    </row>
    <row r="370" spans="4:4" x14ac:dyDescent="0.3">
      <c r="D370" s="1"/>
    </row>
    <row r="371" spans="4:4" x14ac:dyDescent="0.3">
      <c r="D371" s="1"/>
    </row>
    <row r="372" spans="4:4" x14ac:dyDescent="0.3">
      <c r="D372" s="1"/>
    </row>
    <row r="373" spans="4:4" x14ac:dyDescent="0.3">
      <c r="D373" s="1"/>
    </row>
    <row r="374" spans="4:4" x14ac:dyDescent="0.3">
      <c r="D374" s="1"/>
    </row>
    <row r="375" spans="4:4" x14ac:dyDescent="0.3">
      <c r="D375" s="1"/>
    </row>
    <row r="376" spans="4:4" x14ac:dyDescent="0.3">
      <c r="D376" s="1"/>
    </row>
    <row r="377" spans="4:4" x14ac:dyDescent="0.3">
      <c r="D377" s="1"/>
    </row>
    <row r="378" spans="4:4" x14ac:dyDescent="0.3">
      <c r="D378" s="1"/>
    </row>
    <row r="379" spans="4:4" x14ac:dyDescent="0.3">
      <c r="D379" s="1"/>
    </row>
    <row r="380" spans="4:4" x14ac:dyDescent="0.3">
      <c r="D380" s="1"/>
    </row>
    <row r="381" spans="4:4" x14ac:dyDescent="0.3">
      <c r="D381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5" t="s">
        <v>2</v>
      </c>
      <c r="D2" s="115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5" t="s">
        <v>2</v>
      </c>
      <c r="D2" s="115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5" t="s">
        <v>2</v>
      </c>
      <c r="D2" s="115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5" t="s">
        <v>2</v>
      </c>
      <c r="D2" s="115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5" t="s">
        <v>2</v>
      </c>
      <c r="D2" s="115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6" t="s">
        <v>12</v>
      </c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sheetPr>
    <tabColor theme="9"/>
  </sheetPr>
  <dimension ref="A1:L32"/>
  <sheetViews>
    <sheetView zoomScale="90" zoomScaleNormal="90" workbookViewId="0">
      <selection activeCell="D7" sqref="D7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F5EB-F6DD-46A8-841F-504DA8B64483}">
  <sheetPr>
    <tabColor theme="9"/>
  </sheetPr>
  <dimension ref="B2:M33"/>
  <sheetViews>
    <sheetView topLeftCell="A25" zoomScale="80" zoomScaleNormal="80" workbookViewId="0">
      <selection activeCell="R42" sqref="R42"/>
    </sheetView>
  </sheetViews>
  <sheetFormatPr baseColWidth="10" defaultRowHeight="14.4" x14ac:dyDescent="0.3"/>
  <cols>
    <col min="5" max="5" width="11.44140625" customWidth="1"/>
  </cols>
  <sheetData>
    <row r="2" spans="2:13" x14ac:dyDescent="0.3">
      <c r="B2" s="97">
        <v>43313</v>
      </c>
      <c r="C2" s="98">
        <v>447</v>
      </c>
      <c r="D2" s="99">
        <v>367</v>
      </c>
      <c r="E2" s="96">
        <f>D2/C2</f>
        <v>0.82102908277404918</v>
      </c>
      <c r="F2" s="99">
        <v>80</v>
      </c>
      <c r="G2" s="96">
        <f>F2/C2</f>
        <v>0.17897091722595079</v>
      </c>
      <c r="H2" s="100">
        <v>0</v>
      </c>
      <c r="I2" s="96">
        <f>H2/C2</f>
        <v>0</v>
      </c>
      <c r="J2" s="99">
        <v>0</v>
      </c>
      <c r="K2" s="96">
        <f>J2/C2</f>
        <v>0</v>
      </c>
      <c r="L2" s="100">
        <v>0</v>
      </c>
      <c r="M2" s="107">
        <f>L2/C2</f>
        <v>0</v>
      </c>
    </row>
    <row r="3" spans="2:13" x14ac:dyDescent="0.3">
      <c r="B3" s="101">
        <v>43314</v>
      </c>
      <c r="C3" s="95">
        <v>750</v>
      </c>
      <c r="D3" s="102">
        <v>552</v>
      </c>
      <c r="E3" s="96">
        <f t="shared" ref="E3:E16" si="0">D3/C3</f>
        <v>0.73599999999999999</v>
      </c>
      <c r="F3" s="102">
        <v>181</v>
      </c>
      <c r="G3" s="96">
        <f t="shared" ref="G3:G16" si="1">F3/C3</f>
        <v>0.24133333333333334</v>
      </c>
      <c r="H3" s="106">
        <v>0</v>
      </c>
      <c r="I3" s="96">
        <f t="shared" ref="I3:I16" si="2">H3/C3</f>
        <v>0</v>
      </c>
      <c r="J3" s="102">
        <v>17</v>
      </c>
      <c r="K3" s="96">
        <f t="shared" ref="K3:K16" si="3">J3/C3</f>
        <v>2.2666666666666668E-2</v>
      </c>
      <c r="L3" s="106">
        <v>0</v>
      </c>
      <c r="M3" s="107">
        <f t="shared" ref="M3:M16" si="4">L3/C3</f>
        <v>0</v>
      </c>
    </row>
    <row r="4" spans="2:13" x14ac:dyDescent="0.3">
      <c r="B4" s="97">
        <v>43315</v>
      </c>
      <c r="C4" s="98">
        <v>432</v>
      </c>
      <c r="D4" s="99">
        <v>342</v>
      </c>
      <c r="E4" s="96">
        <f t="shared" si="0"/>
        <v>0.79166666666666663</v>
      </c>
      <c r="F4" s="99">
        <v>85</v>
      </c>
      <c r="G4" s="96">
        <f t="shared" si="1"/>
        <v>0.19675925925925927</v>
      </c>
      <c r="H4" s="100">
        <v>0</v>
      </c>
      <c r="I4" s="96">
        <f t="shared" si="2"/>
        <v>0</v>
      </c>
      <c r="J4" s="99">
        <v>5</v>
      </c>
      <c r="K4" s="96">
        <f t="shared" si="3"/>
        <v>1.1574074074074073E-2</v>
      </c>
      <c r="L4" s="100">
        <v>0</v>
      </c>
      <c r="M4" s="107">
        <f t="shared" si="4"/>
        <v>0</v>
      </c>
    </row>
    <row r="5" spans="2:13" x14ac:dyDescent="0.3">
      <c r="B5" s="101">
        <v>43316</v>
      </c>
      <c r="C5" s="95">
        <v>139</v>
      </c>
      <c r="D5" s="102">
        <v>112</v>
      </c>
      <c r="E5" s="96">
        <f t="shared" si="0"/>
        <v>0.80575539568345322</v>
      </c>
      <c r="F5" s="102">
        <v>22</v>
      </c>
      <c r="G5" s="96">
        <f t="shared" si="1"/>
        <v>0.15827338129496402</v>
      </c>
      <c r="H5" s="106">
        <v>0</v>
      </c>
      <c r="I5" s="96">
        <f t="shared" si="2"/>
        <v>0</v>
      </c>
      <c r="J5" s="102">
        <v>5</v>
      </c>
      <c r="K5" s="96">
        <f t="shared" si="3"/>
        <v>3.5971223021582732E-2</v>
      </c>
      <c r="L5" s="106">
        <v>0</v>
      </c>
      <c r="M5" s="107">
        <f t="shared" si="4"/>
        <v>0</v>
      </c>
    </row>
    <row r="6" spans="2:13" x14ac:dyDescent="0.3">
      <c r="B6" s="97">
        <v>43317</v>
      </c>
      <c r="C6" s="98">
        <v>5</v>
      </c>
      <c r="D6" s="99">
        <v>5</v>
      </c>
      <c r="E6" s="96">
        <f t="shared" si="0"/>
        <v>1</v>
      </c>
      <c r="F6" s="99">
        <v>0</v>
      </c>
      <c r="G6" s="96">
        <f t="shared" si="1"/>
        <v>0</v>
      </c>
      <c r="H6" s="100">
        <v>0</v>
      </c>
      <c r="I6" s="96">
        <f t="shared" si="2"/>
        <v>0</v>
      </c>
      <c r="J6" s="99">
        <v>0</v>
      </c>
      <c r="K6" s="96">
        <f t="shared" si="3"/>
        <v>0</v>
      </c>
      <c r="L6" s="100">
        <v>0</v>
      </c>
      <c r="M6" s="107">
        <f t="shared" si="4"/>
        <v>0</v>
      </c>
    </row>
    <row r="7" spans="2:13" x14ac:dyDescent="0.3">
      <c r="B7" s="101">
        <v>43318</v>
      </c>
      <c r="C7" s="95">
        <v>225</v>
      </c>
      <c r="D7" s="102">
        <v>195</v>
      </c>
      <c r="E7" s="96">
        <f t="shared" si="0"/>
        <v>0.8666666666666667</v>
      </c>
      <c r="F7" s="102">
        <v>23</v>
      </c>
      <c r="G7" s="96">
        <f t="shared" si="1"/>
        <v>0.10222222222222223</v>
      </c>
      <c r="H7" s="106">
        <v>0</v>
      </c>
      <c r="I7" s="96">
        <f t="shared" si="2"/>
        <v>0</v>
      </c>
      <c r="J7" s="102">
        <v>7</v>
      </c>
      <c r="K7" s="96">
        <f t="shared" si="3"/>
        <v>3.111111111111111E-2</v>
      </c>
      <c r="L7" s="106">
        <v>0</v>
      </c>
      <c r="M7" s="107">
        <f t="shared" si="4"/>
        <v>0</v>
      </c>
    </row>
    <row r="8" spans="2:13" x14ac:dyDescent="0.3">
      <c r="B8" s="97">
        <v>43319</v>
      </c>
      <c r="C8" s="98">
        <v>8055</v>
      </c>
      <c r="D8" s="99">
        <v>7234</v>
      </c>
      <c r="E8" s="96">
        <f t="shared" si="0"/>
        <v>0.89807572936064561</v>
      </c>
      <c r="F8" s="99">
        <v>684</v>
      </c>
      <c r="G8" s="96">
        <f t="shared" si="1"/>
        <v>8.4916201117318429E-2</v>
      </c>
      <c r="H8" s="100">
        <v>1</v>
      </c>
      <c r="I8" s="96">
        <f t="shared" si="2"/>
        <v>1.2414649286157667E-4</v>
      </c>
      <c r="J8" s="99">
        <v>136</v>
      </c>
      <c r="K8" s="96">
        <f t="shared" si="3"/>
        <v>1.6883923029174425E-2</v>
      </c>
      <c r="L8" s="100">
        <v>0</v>
      </c>
      <c r="M8" s="107">
        <f t="shared" si="4"/>
        <v>0</v>
      </c>
    </row>
    <row r="9" spans="2:13" x14ac:dyDescent="0.3">
      <c r="B9" s="101">
        <v>43320</v>
      </c>
      <c r="C9" s="95">
        <v>5142</v>
      </c>
      <c r="D9" s="102">
        <v>3399</v>
      </c>
      <c r="E9" s="96">
        <f t="shared" si="0"/>
        <v>0.661026837806301</v>
      </c>
      <c r="F9" s="102">
        <v>1557</v>
      </c>
      <c r="G9" s="96">
        <f t="shared" si="1"/>
        <v>0.30280046674445743</v>
      </c>
      <c r="H9" s="106">
        <v>0</v>
      </c>
      <c r="I9" s="96">
        <f t="shared" si="2"/>
        <v>0</v>
      </c>
      <c r="J9" s="102">
        <v>186</v>
      </c>
      <c r="K9" s="96">
        <f t="shared" si="3"/>
        <v>3.6172695449241538E-2</v>
      </c>
      <c r="L9" s="106">
        <v>0</v>
      </c>
      <c r="M9" s="107">
        <f t="shared" si="4"/>
        <v>0</v>
      </c>
    </row>
    <row r="10" spans="2:13" x14ac:dyDescent="0.3">
      <c r="B10" s="97">
        <v>43321</v>
      </c>
      <c r="C10" s="98">
        <v>3250</v>
      </c>
      <c r="D10" s="99">
        <v>1707</v>
      </c>
      <c r="E10" s="96">
        <f t="shared" si="0"/>
        <v>0.52523076923076928</v>
      </c>
      <c r="F10" s="99">
        <v>1351</v>
      </c>
      <c r="G10" s="96">
        <f t="shared" si="1"/>
        <v>0.41569230769230769</v>
      </c>
      <c r="H10" s="100">
        <v>0</v>
      </c>
      <c r="I10" s="96">
        <f t="shared" si="2"/>
        <v>0</v>
      </c>
      <c r="J10" s="99">
        <v>192</v>
      </c>
      <c r="K10" s="96">
        <f t="shared" si="3"/>
        <v>5.9076923076923075E-2</v>
      </c>
      <c r="L10" s="100">
        <v>0</v>
      </c>
      <c r="M10" s="107">
        <f t="shared" si="4"/>
        <v>0</v>
      </c>
    </row>
    <row r="11" spans="2:13" x14ac:dyDescent="0.3">
      <c r="B11" s="101">
        <v>43322</v>
      </c>
      <c r="C11" s="95">
        <v>2952</v>
      </c>
      <c r="D11" s="102">
        <v>1371</v>
      </c>
      <c r="E11" s="96">
        <f t="shared" si="0"/>
        <v>0.46443089430894308</v>
      </c>
      <c r="F11" s="102">
        <v>1372</v>
      </c>
      <c r="G11" s="96">
        <f t="shared" si="1"/>
        <v>0.46476964769647694</v>
      </c>
      <c r="H11" s="106">
        <v>0</v>
      </c>
      <c r="I11" s="96">
        <f t="shared" si="2"/>
        <v>0</v>
      </c>
      <c r="J11" s="102">
        <v>209</v>
      </c>
      <c r="K11" s="96">
        <f t="shared" si="3"/>
        <v>7.0799457994579942E-2</v>
      </c>
      <c r="L11" s="106">
        <v>0</v>
      </c>
      <c r="M11" s="107">
        <f t="shared" si="4"/>
        <v>0</v>
      </c>
    </row>
    <row r="12" spans="2:13" x14ac:dyDescent="0.3">
      <c r="B12" s="97">
        <v>43323</v>
      </c>
      <c r="C12" s="98">
        <v>1600</v>
      </c>
      <c r="D12" s="99">
        <v>468</v>
      </c>
      <c r="E12" s="96">
        <f t="shared" si="0"/>
        <v>0.29249999999999998</v>
      </c>
      <c r="F12" s="99">
        <v>945</v>
      </c>
      <c r="G12" s="96">
        <f t="shared" si="1"/>
        <v>0.59062499999999996</v>
      </c>
      <c r="H12" s="100">
        <v>0</v>
      </c>
      <c r="I12" s="96">
        <f t="shared" si="2"/>
        <v>0</v>
      </c>
      <c r="J12" s="99">
        <v>187</v>
      </c>
      <c r="K12" s="96">
        <f t="shared" si="3"/>
        <v>0.11687500000000001</v>
      </c>
      <c r="L12" s="100">
        <v>0</v>
      </c>
      <c r="M12" s="107">
        <f t="shared" si="4"/>
        <v>0</v>
      </c>
    </row>
    <row r="13" spans="2:13" x14ac:dyDescent="0.3">
      <c r="B13" s="101">
        <v>43324</v>
      </c>
      <c r="C13" s="95">
        <v>383</v>
      </c>
      <c r="D13" s="102">
        <v>38</v>
      </c>
      <c r="E13" s="96">
        <f t="shared" si="0"/>
        <v>9.921671018276762E-2</v>
      </c>
      <c r="F13" s="102">
        <v>168</v>
      </c>
      <c r="G13" s="96">
        <f t="shared" si="1"/>
        <v>0.43864229765013057</v>
      </c>
      <c r="H13" s="106">
        <v>0</v>
      </c>
      <c r="I13" s="96">
        <f t="shared" si="2"/>
        <v>0</v>
      </c>
      <c r="J13" s="102">
        <v>177</v>
      </c>
      <c r="K13" s="96">
        <f t="shared" si="3"/>
        <v>0.46214099216710181</v>
      </c>
      <c r="L13" s="106">
        <v>0</v>
      </c>
      <c r="M13" s="107">
        <f t="shared" si="4"/>
        <v>0</v>
      </c>
    </row>
    <row r="14" spans="2:13" x14ac:dyDescent="0.3">
      <c r="B14" s="97">
        <v>43325</v>
      </c>
      <c r="C14" s="98">
        <v>4329</v>
      </c>
      <c r="D14" s="99">
        <v>2530</v>
      </c>
      <c r="E14" s="96">
        <f t="shared" si="0"/>
        <v>0.58443058443058438</v>
      </c>
      <c r="F14" s="99">
        <v>1603</v>
      </c>
      <c r="G14" s="96">
        <f t="shared" si="1"/>
        <v>0.37029337029337028</v>
      </c>
      <c r="H14" s="100">
        <v>0</v>
      </c>
      <c r="I14" s="96">
        <f t="shared" si="2"/>
        <v>0</v>
      </c>
      <c r="J14" s="99">
        <v>196</v>
      </c>
      <c r="K14" s="96">
        <f t="shared" si="3"/>
        <v>4.5276045276045278E-2</v>
      </c>
      <c r="L14" s="100">
        <v>0</v>
      </c>
      <c r="M14" s="107">
        <f t="shared" si="4"/>
        <v>0</v>
      </c>
    </row>
    <row r="15" spans="2:13" x14ac:dyDescent="0.3">
      <c r="B15" s="101">
        <v>43326</v>
      </c>
      <c r="C15" s="95">
        <v>3937</v>
      </c>
      <c r="D15" s="102">
        <v>2115</v>
      </c>
      <c r="E15" s="96">
        <f t="shared" si="0"/>
        <v>0.53721107442214888</v>
      </c>
      <c r="F15" s="102">
        <v>1621</v>
      </c>
      <c r="G15" s="96">
        <f t="shared" si="1"/>
        <v>0.41173482346964696</v>
      </c>
      <c r="H15" s="106">
        <v>0</v>
      </c>
      <c r="I15" s="96">
        <f t="shared" si="2"/>
        <v>0</v>
      </c>
      <c r="J15" s="102">
        <v>201</v>
      </c>
      <c r="K15" s="96">
        <f t="shared" si="3"/>
        <v>5.1054102108204213E-2</v>
      </c>
      <c r="L15" s="106">
        <v>0</v>
      </c>
      <c r="M15" s="107">
        <f t="shared" si="4"/>
        <v>0</v>
      </c>
    </row>
    <row r="16" spans="2:13" x14ac:dyDescent="0.3">
      <c r="B16" s="97">
        <v>43327</v>
      </c>
      <c r="C16" s="98">
        <v>4204</v>
      </c>
      <c r="D16" s="99">
        <v>3007</v>
      </c>
      <c r="E16" s="96">
        <f t="shared" si="0"/>
        <v>0.71527117031398668</v>
      </c>
      <c r="F16" s="99">
        <v>1001</v>
      </c>
      <c r="G16" s="96">
        <f t="shared" si="1"/>
        <v>0.23810656517602283</v>
      </c>
      <c r="H16" s="100">
        <v>0</v>
      </c>
      <c r="I16" s="96">
        <f t="shared" si="2"/>
        <v>0</v>
      </c>
      <c r="J16" s="99">
        <v>196</v>
      </c>
      <c r="K16" s="96">
        <f t="shared" si="3"/>
        <v>4.6622264509990484E-2</v>
      </c>
      <c r="L16" s="100">
        <v>0</v>
      </c>
      <c r="M16" s="107">
        <f t="shared" si="4"/>
        <v>0</v>
      </c>
    </row>
    <row r="17" spans="2:13" x14ac:dyDescent="0.3">
      <c r="B17" s="101">
        <v>43328</v>
      </c>
      <c r="C17" s="95">
        <v>3825</v>
      </c>
      <c r="D17" s="102">
        <v>3096</v>
      </c>
      <c r="E17" s="96">
        <f>Tabla1820[Transactions 
Complete]/Tabla1820[Total]</f>
        <v>0.35202086049543679</v>
      </c>
      <c r="F17" s="102">
        <v>534</v>
      </c>
      <c r="G17" s="96">
        <f>Tabla1820[Transactions 
Failed]/Tabla1820[Total]</f>
        <v>6.2581486310299875E-2</v>
      </c>
      <c r="H17" s="106">
        <v>0</v>
      </c>
      <c r="I17" s="96">
        <f>Tabla1820[Transactions 
In_Prog]/Tabla1820[Total]</f>
        <v>0</v>
      </c>
      <c r="J17" s="102">
        <v>195</v>
      </c>
      <c r="K17" s="96">
        <f>Tabla1820[Transactions 
Timeout]/Tabla1820[Total]</f>
        <v>0.5853976531942634</v>
      </c>
      <c r="L17" s="106">
        <v>0</v>
      </c>
      <c r="M17" s="107">
        <f>Tabla1820[Transactions
Trans Fail]/Tabla1820[Total]</f>
        <v>0</v>
      </c>
    </row>
    <row r="18" spans="2:13" x14ac:dyDescent="0.3">
      <c r="B18" s="97">
        <v>43329</v>
      </c>
      <c r="C18" s="98">
        <v>2212</v>
      </c>
      <c r="D18" s="99">
        <v>1645</v>
      </c>
      <c r="E18" s="96">
        <f>Tabla1820[Transactions 
Complete]/Tabla1820[Total]</f>
        <v>0.83809290354210075</v>
      </c>
      <c r="F18" s="99">
        <v>368</v>
      </c>
      <c r="G18" s="96">
        <f>Tabla1820[Transactions 
Failed]/Tabla1820[Total]</f>
        <v>0.14940556440740288</v>
      </c>
      <c r="H18" s="100">
        <v>0</v>
      </c>
      <c r="I18" s="96">
        <f>Tabla1820[Transactions 
In_Prog]/Tabla1820[Total]</f>
        <v>0</v>
      </c>
      <c r="J18" s="99">
        <v>199</v>
      </c>
      <c r="K18" s="96">
        <f>Tabla1820[Transactions 
Timeout]/Tabla1820[Total]</f>
        <v>1.2501532050496384E-2</v>
      </c>
      <c r="L18" s="100">
        <v>0</v>
      </c>
      <c r="M18" s="107">
        <f>Tabla1820[Transactions
Trans Fail]/Tabla1820[Total]</f>
        <v>0</v>
      </c>
    </row>
    <row r="19" spans="2:13" x14ac:dyDescent="0.3">
      <c r="B19" s="101">
        <v>43330</v>
      </c>
      <c r="C19" s="95">
        <v>1173</v>
      </c>
      <c r="D19" s="102">
        <v>738</v>
      </c>
      <c r="E19" s="96">
        <f>Tabla1820[Transactions 
Complete]/Tabla1820[Total]</f>
        <v>0.88643982567884683</v>
      </c>
      <c r="F19" s="102">
        <v>238</v>
      </c>
      <c r="G19" s="96">
        <f>Tabla1820[Transactions 
Failed]/Tabla1820[Total]</f>
        <v>0.10526315789473684</v>
      </c>
      <c r="H19" s="106">
        <v>0</v>
      </c>
      <c r="I19" s="96">
        <f>Tabla1820[Transactions 
In_Prog]/Tabla1820[Total]</f>
        <v>0</v>
      </c>
      <c r="J19" s="102">
        <v>197</v>
      </c>
      <c r="K19" s="96">
        <f>Tabla1820[Transactions 
Timeout]/Tabla1820[Total]</f>
        <v>8.2970164264163596E-3</v>
      </c>
      <c r="L19" s="106">
        <v>0</v>
      </c>
      <c r="M19" s="107">
        <f>Tabla1820[Transactions
Trans Fail]/Tabla1820[Total]</f>
        <v>0</v>
      </c>
    </row>
    <row r="20" spans="2:13" x14ac:dyDescent="0.3">
      <c r="B20" s="97">
        <v>43331</v>
      </c>
      <c r="C20" s="98">
        <v>420</v>
      </c>
      <c r="D20" s="99">
        <v>181</v>
      </c>
      <c r="E20" s="96">
        <f>Tabla1820[Transactions 
Complete]/Tabla1820[Total]</f>
        <v>0.75752773375594296</v>
      </c>
      <c r="F20" s="99">
        <v>40</v>
      </c>
      <c r="G20" s="96">
        <f>Tabla1820[Transactions 
Failed]/Tabla1820[Total]</f>
        <v>0.17393026941362916</v>
      </c>
      <c r="H20" s="100">
        <v>0</v>
      </c>
      <c r="I20" s="96">
        <f>Tabla1820[Transactions 
In_Prog]/Tabla1820[Total]</f>
        <v>0</v>
      </c>
      <c r="J20" s="99">
        <v>199</v>
      </c>
      <c r="K20" s="96">
        <f>Tabla1820[Transactions 
Timeout]/Tabla1820[Total]</f>
        <v>6.8541996830427887E-2</v>
      </c>
      <c r="L20" s="100">
        <v>0</v>
      </c>
      <c r="M20" s="107">
        <f>Tabla1820[Transactions
Trans Fail]/Tabla1820[Total]</f>
        <v>0</v>
      </c>
    </row>
    <row r="21" spans="2:13" x14ac:dyDescent="0.3">
      <c r="B21" s="101">
        <v>43332</v>
      </c>
      <c r="C21" s="95">
        <v>5475</v>
      </c>
      <c r="D21" s="102">
        <v>4522</v>
      </c>
      <c r="E21" s="96">
        <f>Tabla1820[Transactions 
Complete]/Tabla1820[Total]</f>
        <v>0.87268542734595667</v>
      </c>
      <c r="F21" s="102">
        <v>746</v>
      </c>
      <c r="G21" s="96">
        <f>Tabla1820[Transactions 
Failed]/Tabla1820[Total]</f>
        <v>0.11423789099278167</v>
      </c>
      <c r="H21" s="106">
        <v>0</v>
      </c>
      <c r="I21" s="96">
        <f>Tabla1820[Transactions 
In_Prog]/Tabla1820[Total]</f>
        <v>0</v>
      </c>
      <c r="J21" s="102">
        <v>207</v>
      </c>
      <c r="K21" s="96">
        <f>Tabla1820[Transactions 
Timeout]/Tabla1820[Total]</f>
        <v>1.3076681661261639E-2</v>
      </c>
      <c r="L21" s="106">
        <v>0</v>
      </c>
      <c r="M21" s="107">
        <f>Tabla1820[Transactions
Trans Fail]/Tabla1820[Total]</f>
        <v>0</v>
      </c>
    </row>
    <row r="22" spans="2:13" x14ac:dyDescent="0.3">
      <c r="B22" s="97">
        <v>43333</v>
      </c>
      <c r="C22" s="98">
        <v>4798</v>
      </c>
      <c r="D22" s="99">
        <v>3992</v>
      </c>
      <c r="E22" s="96">
        <f>Tabla1820[Transactions 
Complete]/Tabla1820[Total]</f>
        <v>0.86064516129032254</v>
      </c>
      <c r="F22" s="99">
        <v>589</v>
      </c>
      <c r="G22" s="96">
        <f>Tabla1820[Transactions 
Failed]/Tabla1820[Total]</f>
        <v>0.13</v>
      </c>
      <c r="H22" s="100">
        <v>0</v>
      </c>
      <c r="I22" s="96">
        <f>Tabla1820[Transactions 
In_Prog]/Tabla1820[Total]</f>
        <v>0</v>
      </c>
      <c r="J22" s="99">
        <v>217</v>
      </c>
      <c r="K22" s="96">
        <f>Tabla1820[Transactions 
Timeout]/Tabla1820[Total]</f>
        <v>9.35483870967742E-3</v>
      </c>
      <c r="L22" s="100">
        <v>0</v>
      </c>
      <c r="M22" s="107">
        <f>Tabla1820[Transactions
Trans Fail]/Tabla1820[Total]</f>
        <v>0</v>
      </c>
    </row>
    <row r="23" spans="2:13" x14ac:dyDescent="0.3">
      <c r="B23" s="101">
        <v>43334</v>
      </c>
      <c r="C23" s="95">
        <v>6818</v>
      </c>
      <c r="D23" s="102">
        <v>4971</v>
      </c>
      <c r="E23" s="96">
        <f>Tabla1820[Transactions 
Complete]/Tabla1820[Total]</f>
        <v>0.55890052356020947</v>
      </c>
      <c r="F23" s="102">
        <v>1638</v>
      </c>
      <c r="G23" s="96">
        <f>Tabla1820[Transactions 
Failed]/Tabla1820[Total]</f>
        <v>0.1400523560209424</v>
      </c>
      <c r="H23" s="106">
        <v>0</v>
      </c>
      <c r="I23" s="96">
        <f>Tabla1820[Transactions 
In_Prog]/Tabla1820[Total]</f>
        <v>0</v>
      </c>
      <c r="J23" s="102">
        <v>209</v>
      </c>
      <c r="K23" s="96">
        <f>Tabla1820[Transactions 
Timeout]/Tabla1820[Total]</f>
        <v>0.30104712041884818</v>
      </c>
      <c r="L23" s="106">
        <v>0</v>
      </c>
      <c r="M23" s="107">
        <f>Tabla1820[Transactions
Trans Fail]/Tabla1820[Total]</f>
        <v>0</v>
      </c>
    </row>
    <row r="24" spans="2:13" x14ac:dyDescent="0.3">
      <c r="B24" s="97">
        <v>43335</v>
      </c>
      <c r="C24" s="98">
        <v>4859</v>
      </c>
      <c r="D24" s="99">
        <v>3846</v>
      </c>
      <c r="E24" s="96">
        <f>Tabla1820[Transactions 
Complete]/Tabla1820[Total]</f>
        <v>0.80511096166778751</v>
      </c>
      <c r="F24" s="99">
        <v>789</v>
      </c>
      <c r="G24" s="96">
        <f>Tabla1820[Transactions 
Failed]/Tabla1820[Total]</f>
        <v>0.11459314055144586</v>
      </c>
      <c r="H24" s="100">
        <v>0</v>
      </c>
      <c r="I24" s="96">
        <f>Tabla1820[Transactions 
In_Prog]/Tabla1820[Total]</f>
        <v>0</v>
      </c>
      <c r="J24" s="99">
        <v>224</v>
      </c>
      <c r="K24" s="96">
        <f>Tabla1820[Transactions 
Timeout]/Tabla1820[Total]</f>
        <v>8.0295897780766651E-2</v>
      </c>
      <c r="L24" s="100">
        <v>0</v>
      </c>
      <c r="M24" s="107">
        <f>Tabla1820[Transactions
Trans Fail]/Tabla1820[Total]</f>
        <v>0</v>
      </c>
    </row>
    <row r="25" spans="2:13" x14ac:dyDescent="0.3">
      <c r="B25" s="101">
        <v>43336</v>
      </c>
      <c r="C25" s="95">
        <v>3627</v>
      </c>
      <c r="D25" s="102">
        <v>2855</v>
      </c>
      <c r="E25" s="96">
        <f>Tabla1820[Transactions 
Complete]/Tabla1820[Total]</f>
        <v>0.87097769096329802</v>
      </c>
      <c r="F25" s="102">
        <v>552</v>
      </c>
      <c r="G25" s="96">
        <f>Tabla1820[Transactions 
Failed]/Tabla1820[Total]</f>
        <v>9.7152256605325379E-2</v>
      </c>
      <c r="H25" s="106">
        <v>0</v>
      </c>
      <c r="I25" s="96">
        <f>Tabla1820[Transactions 
In_Prog]/Tabla1820[Total]</f>
        <v>0</v>
      </c>
      <c r="J25" s="102">
        <v>220</v>
      </c>
      <c r="K25" s="96">
        <f>Tabla1820[Transactions 
Timeout]/Tabla1820[Total]</f>
        <v>3.1870052431376583E-2</v>
      </c>
      <c r="L25" s="106">
        <v>0</v>
      </c>
      <c r="M25" s="107">
        <f>Tabla1820[Transactions
Trans Fail]/Tabla1820[Total]</f>
        <v>0</v>
      </c>
    </row>
    <row r="26" spans="2:13" x14ac:dyDescent="0.3">
      <c r="B26" s="97">
        <v>43337</v>
      </c>
      <c r="C26" s="98">
        <v>1478</v>
      </c>
      <c r="D26" s="99">
        <v>1159</v>
      </c>
      <c r="E26" s="96">
        <f>Tabla1820[Transactions 
Complete]/Tabla1820[Total]</f>
        <v>0.88852051388313302</v>
      </c>
      <c r="F26" s="99">
        <v>167</v>
      </c>
      <c r="G26" s="96">
        <f>Tabla1820[Transactions 
Failed]/Tabla1820[Total]</f>
        <v>9.2692360823318137E-2</v>
      </c>
      <c r="H26" s="100">
        <v>0</v>
      </c>
      <c r="I26" s="96">
        <f>Tabla1820[Transactions 
In_Prog]/Tabla1820[Total]</f>
        <v>0</v>
      </c>
      <c r="J26" s="99">
        <v>152</v>
      </c>
      <c r="K26" s="96">
        <f>Tabla1820[Transactions 
Timeout]/Tabla1820[Total]</f>
        <v>1.8787125293548833E-2</v>
      </c>
      <c r="L26" s="100">
        <v>0</v>
      </c>
      <c r="M26" s="107">
        <f>Tabla1820[Transactions
Trans Fail]/Tabla1820[Total]</f>
        <v>0</v>
      </c>
    </row>
    <row r="27" spans="2:13" x14ac:dyDescent="0.3">
      <c r="B27" s="101">
        <v>43338</v>
      </c>
      <c r="C27" s="95">
        <v>285</v>
      </c>
      <c r="D27" s="102">
        <v>133</v>
      </c>
      <c r="E27" s="96">
        <f>Tabla1820[Transactions 
Complete]/Tabla1820[Total]</f>
        <v>0.80580551523947752</v>
      </c>
      <c r="F27" s="102">
        <v>27</v>
      </c>
      <c r="G27" s="96">
        <f>Tabla1820[Transactions 
Failed]/Tabla1820[Total]</f>
        <v>0.12394775036284471</v>
      </c>
      <c r="H27" s="106">
        <v>0</v>
      </c>
      <c r="I27" s="96">
        <f>Tabla1820[Transactions 
In_Prog]/Tabla1820[Total]</f>
        <v>0</v>
      </c>
      <c r="J27" s="102">
        <v>125</v>
      </c>
      <c r="K27" s="96">
        <f>Tabla1820[Transactions 
Timeout]/Tabla1820[Total]</f>
        <v>7.0246734397677799E-2</v>
      </c>
      <c r="L27" s="106">
        <v>0</v>
      </c>
      <c r="M27" s="107">
        <f>Tabla1820[Transactions
Trans Fail]/Tabla1820[Total]</f>
        <v>0</v>
      </c>
    </row>
    <row r="28" spans="2:13" x14ac:dyDescent="0.3">
      <c r="B28" s="97">
        <v>43339</v>
      </c>
      <c r="C28" s="98">
        <v>7202</v>
      </c>
      <c r="D28" s="99">
        <v>5933</v>
      </c>
      <c r="E28" s="96">
        <f>Tabla1820[Transactions 
Complete]/Tabla1820[Total]</f>
        <v>0.84258177570093462</v>
      </c>
      <c r="F28" s="99">
        <v>873</v>
      </c>
      <c r="G28" s="96">
        <f>Tabla1820[Transactions 
Failed]/Tabla1820[Total]</f>
        <v>0.1530373831775701</v>
      </c>
      <c r="H28" s="100">
        <v>0</v>
      </c>
      <c r="I28" s="96">
        <f>Tabla1820[Transactions 
In_Prog]/Tabla1820[Total]</f>
        <v>0</v>
      </c>
      <c r="J28" s="99">
        <v>396</v>
      </c>
      <c r="K28" s="96">
        <f>Tabla1820[Transactions 
Timeout]/Tabla1820[Total]</f>
        <v>4.3808411214953267E-3</v>
      </c>
      <c r="L28" s="100">
        <v>0</v>
      </c>
      <c r="M28" s="107">
        <f>Tabla1820[Transactions
Trans Fail]/Tabla1820[Total]</f>
        <v>0</v>
      </c>
    </row>
    <row r="29" spans="2:13" x14ac:dyDescent="0.3">
      <c r="B29" s="101">
        <v>43340</v>
      </c>
      <c r="C29" s="95">
        <v>6123</v>
      </c>
      <c r="D29" s="102">
        <v>4561</v>
      </c>
      <c r="E29" s="96">
        <f>Tabla1820[Transactions 
Complete]/Tabla1820[Total]</f>
        <v>0.83045761440360089</v>
      </c>
      <c r="F29" s="102">
        <v>1298</v>
      </c>
      <c r="G29" s="96">
        <f>Tabla1820[Transactions 
Failed]/Tabla1820[Total]</f>
        <v>0.16279069767441862</v>
      </c>
      <c r="H29" s="106">
        <v>0</v>
      </c>
      <c r="I29" s="96">
        <f>Tabla1820[Transactions 
In_Prog]/Tabla1820[Total]</f>
        <v>0</v>
      </c>
      <c r="J29" s="102">
        <v>264</v>
      </c>
      <c r="K29" s="96">
        <f>Tabla1820[Transactions 
Timeout]/Tabla1820[Total]</f>
        <v>6.7516879219804947E-3</v>
      </c>
      <c r="L29" s="106">
        <v>0</v>
      </c>
      <c r="M29" s="107">
        <f>Tabla1820[Transactions
Trans Fail]/Tabla1820[Total]</f>
        <v>0</v>
      </c>
    </row>
    <row r="30" spans="2:13" x14ac:dyDescent="0.3">
      <c r="B30" s="97">
        <v>43341</v>
      </c>
      <c r="C30" s="98">
        <v>4330</v>
      </c>
      <c r="D30" s="99">
        <v>3113</v>
      </c>
      <c r="E30" s="96">
        <f>Tabla1820[Transactions 
Complete]/Tabla1820[Total]</f>
        <v>0.7325905292479109</v>
      </c>
      <c r="F30" s="99">
        <v>968</v>
      </c>
      <c r="G30" s="96">
        <f>Tabla1820[Transactions 
Failed]/Tabla1820[Total]</f>
        <v>0.22562674094707522</v>
      </c>
      <c r="H30" s="100">
        <v>0</v>
      </c>
      <c r="I30" s="96">
        <f>Tabla1820[Transactions 
In_Prog]/Tabla1820[Total]</f>
        <v>0</v>
      </c>
      <c r="J30" s="99">
        <v>249</v>
      </c>
      <c r="K30" s="96">
        <f>Tabla1820[Transactions 
Timeout]/Tabla1820[Total]</f>
        <v>4.1782729805013928E-2</v>
      </c>
      <c r="L30" s="100">
        <v>0</v>
      </c>
      <c r="M30" s="107">
        <f>Tabla1820[Transactions
Trans Fail]/Tabla1820[Total]</f>
        <v>0</v>
      </c>
    </row>
    <row r="31" spans="2:13" x14ac:dyDescent="0.3">
      <c r="B31" s="101">
        <v>43342</v>
      </c>
      <c r="C31" s="95">
        <v>5722</v>
      </c>
      <c r="D31" s="102">
        <v>4139</v>
      </c>
      <c r="E31" s="96">
        <f>Tabla1820[Transactions 
Complete]/Tabla1820[Total]</f>
        <v>0.81938633193863319</v>
      </c>
      <c r="F31" s="102">
        <v>1302</v>
      </c>
      <c r="G31" s="96">
        <f>Tabla1820[Transactions 
Failed]/Tabla1820[Total]</f>
        <v>0.17259414225941422</v>
      </c>
      <c r="H31" s="106">
        <v>0</v>
      </c>
      <c r="I31" s="96">
        <f>Tabla1820[Transactions 
In_Prog]/Tabla1820[Total]</f>
        <v>0</v>
      </c>
      <c r="J31" s="102">
        <v>281</v>
      </c>
      <c r="K31" s="96">
        <f>Tabla1820[Transactions 
Timeout]/Tabla1820[Total]</f>
        <v>8.0195258019525803E-3</v>
      </c>
      <c r="L31" s="106">
        <v>0</v>
      </c>
      <c r="M31" s="107">
        <f>Tabla1820[Transactions
Trans Fail]/Tabla1820[Total]</f>
        <v>0</v>
      </c>
    </row>
    <row r="32" spans="2:13" ht="15" thickBot="1" x14ac:dyDescent="0.35">
      <c r="B32" s="97">
        <v>43343</v>
      </c>
      <c r="C32" s="98">
        <v>3093</v>
      </c>
      <c r="D32" s="99">
        <v>2317</v>
      </c>
      <c r="E32" s="96">
        <f>Tabla1820[Transactions 
Complete]/Tabla1820[Total]</f>
        <v>0.86062765520076745</v>
      </c>
      <c r="F32" s="99">
        <v>459</v>
      </c>
      <c r="G32" s="96">
        <f>Tabla1820[Transactions 
Failed]/Tabla1820[Total]</f>
        <v>0.13169795806495821</v>
      </c>
      <c r="H32" s="100">
        <v>0</v>
      </c>
      <c r="I32" s="96">
        <f>Tabla1820[Transactions 
In_Prog]/Tabla1820[Total]</f>
        <v>0</v>
      </c>
      <c r="J32" s="99">
        <v>317</v>
      </c>
      <c r="K32" s="96">
        <f>Tabla1820[Transactions 
Timeout]/Tabla1820[Total]</f>
        <v>7.6743867342743593E-3</v>
      </c>
      <c r="L32" s="100">
        <v>0</v>
      </c>
      <c r="M32" s="107">
        <f>Tabla1820[Transactions
Trans Fail]/Tabla1820[Total]</f>
        <v>0</v>
      </c>
    </row>
    <row r="33" spans="2:13" ht="24.6" thickTop="1" x14ac:dyDescent="0.3">
      <c r="B33" s="103" t="s">
        <v>26</v>
      </c>
      <c r="C33" s="104">
        <f>SUM(C2:C32)</f>
        <v>97290</v>
      </c>
      <c r="D33" s="104">
        <f>SUM(D2:D32)</f>
        <v>70643</v>
      </c>
      <c r="E33" s="105">
        <f>AVERAGE(E2:E32)</f>
        <v>0.72196395502455946</v>
      </c>
      <c r="F33" s="104">
        <f>SUM(F2:F32)</f>
        <v>21281</v>
      </c>
      <c r="G33" s="105">
        <f>AVERAGE(G2:G32)</f>
        <v>0.20466912737682666</v>
      </c>
      <c r="H33" s="104">
        <f>SUM(H2:H32)</f>
        <v>1</v>
      </c>
      <c r="I33" s="105">
        <f>AVERAGE(I2:I32)</f>
        <v>4.0047255761798924E-6</v>
      </c>
      <c r="J33" s="104">
        <f>SUM(J2:J32)</f>
        <v>5365</v>
      </c>
      <c r="K33" s="105">
        <f>AVERAGE(K28:K32)</f>
        <v>1.3721834276943337E-2</v>
      </c>
      <c r="L33" s="104">
        <f>SUM(L2:L32)</f>
        <v>0</v>
      </c>
      <c r="M33" s="108">
        <f>AVERAGE(M28:M32)</f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D1E5-D4FB-C14F-BCD6-E452AB5C3B16}">
  <sheetPr>
    <tabColor theme="9"/>
  </sheetPr>
  <dimension ref="B3:M33"/>
  <sheetViews>
    <sheetView topLeftCell="A39" workbookViewId="0">
      <selection activeCell="M5" sqref="M1:M1048576"/>
    </sheetView>
  </sheetViews>
  <sheetFormatPr baseColWidth="10" defaultRowHeight="14.4" x14ac:dyDescent="0.3"/>
  <cols>
    <col min="5" max="5" width="10.77734375" style="113"/>
    <col min="7" max="7" width="10.77734375" style="113"/>
    <col min="9" max="9" width="10.77734375" style="113"/>
    <col min="11" max="11" width="10.77734375" style="113"/>
    <col min="13" max="13" width="10.77734375" style="113"/>
  </cols>
  <sheetData>
    <row r="3" spans="2:13" x14ac:dyDescent="0.3">
      <c r="B3" s="112">
        <v>43344</v>
      </c>
      <c r="C3">
        <v>1764</v>
      </c>
      <c r="D3">
        <v>1198</v>
      </c>
      <c r="E3" s="113">
        <v>0.67913832199546487</v>
      </c>
      <c r="F3">
        <v>236</v>
      </c>
      <c r="G3" s="113">
        <v>0.13378684807256236</v>
      </c>
      <c r="H3">
        <v>0</v>
      </c>
      <c r="I3" s="113">
        <v>0</v>
      </c>
      <c r="J3">
        <v>330</v>
      </c>
      <c r="K3" s="113">
        <v>0.1870748299319728</v>
      </c>
      <c r="L3">
        <v>0</v>
      </c>
      <c r="M3" s="113">
        <v>0</v>
      </c>
    </row>
    <row r="4" spans="2:13" x14ac:dyDescent="0.3">
      <c r="B4" s="112">
        <v>43345</v>
      </c>
      <c r="C4">
        <v>480</v>
      </c>
      <c r="D4">
        <v>171</v>
      </c>
      <c r="E4" s="113">
        <v>0.35625000000000001</v>
      </c>
      <c r="F4">
        <v>25</v>
      </c>
      <c r="G4" s="113">
        <v>5.2083333333333336E-2</v>
      </c>
      <c r="H4">
        <v>0</v>
      </c>
      <c r="I4" s="113">
        <v>0</v>
      </c>
      <c r="J4">
        <v>284</v>
      </c>
      <c r="K4" s="113">
        <v>0.59166666666666667</v>
      </c>
      <c r="L4">
        <v>0</v>
      </c>
      <c r="M4" s="113">
        <v>0</v>
      </c>
    </row>
    <row r="5" spans="2:13" x14ac:dyDescent="0.3">
      <c r="B5" s="112">
        <v>43346</v>
      </c>
      <c r="C5">
        <v>5974</v>
      </c>
      <c r="D5">
        <v>4997</v>
      </c>
      <c r="E5" s="113">
        <v>0.83645798459993304</v>
      </c>
      <c r="F5">
        <v>802</v>
      </c>
      <c r="G5" s="113">
        <v>0.13424840977569469</v>
      </c>
      <c r="H5">
        <v>0</v>
      </c>
      <c r="I5" s="113">
        <v>0</v>
      </c>
      <c r="J5">
        <v>175</v>
      </c>
      <c r="K5" s="113">
        <v>2.929360562437228E-2</v>
      </c>
      <c r="L5">
        <v>0</v>
      </c>
      <c r="M5" s="113">
        <v>0</v>
      </c>
    </row>
    <row r="6" spans="2:13" x14ac:dyDescent="0.3">
      <c r="B6" s="112">
        <v>43347</v>
      </c>
      <c r="C6">
        <v>4156</v>
      </c>
      <c r="D6">
        <v>3294</v>
      </c>
      <c r="E6" s="113">
        <v>0.79258902791145336</v>
      </c>
      <c r="F6">
        <v>540</v>
      </c>
      <c r="G6" s="113">
        <v>0.12993262752646775</v>
      </c>
      <c r="H6">
        <v>0</v>
      </c>
      <c r="I6" s="113">
        <v>0</v>
      </c>
      <c r="J6">
        <v>322</v>
      </c>
      <c r="K6" s="113">
        <v>7.7478344562078916E-2</v>
      </c>
      <c r="L6">
        <v>0</v>
      </c>
      <c r="M6" s="113">
        <v>0</v>
      </c>
    </row>
    <row r="7" spans="2:13" x14ac:dyDescent="0.3">
      <c r="B7" s="112">
        <v>43348</v>
      </c>
      <c r="C7">
        <v>6833</v>
      </c>
      <c r="D7">
        <v>5739</v>
      </c>
      <c r="E7" s="113">
        <v>0.83989462900629297</v>
      </c>
      <c r="F7">
        <v>850</v>
      </c>
      <c r="G7" s="113">
        <v>0.12439631201522025</v>
      </c>
      <c r="H7">
        <v>0</v>
      </c>
      <c r="I7" s="113">
        <v>0</v>
      </c>
      <c r="J7">
        <v>244</v>
      </c>
      <c r="K7" s="113">
        <v>3.5709058978486759E-2</v>
      </c>
      <c r="L7">
        <v>0</v>
      </c>
      <c r="M7" s="113">
        <v>0</v>
      </c>
    </row>
    <row r="8" spans="2:13" x14ac:dyDescent="0.3">
      <c r="B8" s="112">
        <v>43349</v>
      </c>
      <c r="C8">
        <v>3328</v>
      </c>
      <c r="D8">
        <v>2604</v>
      </c>
      <c r="E8" s="113">
        <v>0.78245192307692313</v>
      </c>
      <c r="F8">
        <v>401</v>
      </c>
      <c r="G8" s="113">
        <v>0.12049278846153846</v>
      </c>
      <c r="H8">
        <v>0</v>
      </c>
      <c r="I8" s="113">
        <v>0</v>
      </c>
      <c r="J8">
        <v>323</v>
      </c>
      <c r="K8" s="113">
        <v>9.7055288461538464E-2</v>
      </c>
      <c r="L8">
        <v>0</v>
      </c>
      <c r="M8" s="113">
        <v>0</v>
      </c>
    </row>
    <row r="9" spans="2:13" x14ac:dyDescent="0.3">
      <c r="B9" s="112">
        <v>43350</v>
      </c>
      <c r="C9">
        <v>2695</v>
      </c>
      <c r="D9">
        <v>1986</v>
      </c>
      <c r="E9" s="113">
        <v>0.7369202226345084</v>
      </c>
      <c r="F9">
        <v>403</v>
      </c>
      <c r="G9" s="113">
        <v>0.14953617810760667</v>
      </c>
      <c r="H9">
        <v>0</v>
      </c>
      <c r="I9" s="113">
        <v>0</v>
      </c>
      <c r="J9">
        <v>306</v>
      </c>
      <c r="K9" s="113">
        <v>0.11354359925788497</v>
      </c>
      <c r="L9">
        <v>0</v>
      </c>
      <c r="M9" s="113">
        <v>0</v>
      </c>
    </row>
    <row r="10" spans="2:13" x14ac:dyDescent="0.3">
      <c r="B10" s="112">
        <v>43351</v>
      </c>
      <c r="C10">
        <v>1610</v>
      </c>
      <c r="D10">
        <v>1163</v>
      </c>
      <c r="E10" s="113">
        <v>0.72236024844720492</v>
      </c>
      <c r="F10">
        <v>205</v>
      </c>
      <c r="G10" s="113">
        <v>0.12732919254658384</v>
      </c>
      <c r="H10">
        <v>0</v>
      </c>
      <c r="I10" s="113">
        <v>0</v>
      </c>
      <c r="J10">
        <v>242</v>
      </c>
      <c r="K10" s="113">
        <v>0.15031055900621118</v>
      </c>
      <c r="L10">
        <v>0</v>
      </c>
      <c r="M10" s="113">
        <v>0</v>
      </c>
    </row>
    <row r="11" spans="2:13" x14ac:dyDescent="0.3">
      <c r="B11" s="112">
        <v>43352</v>
      </c>
      <c r="C11">
        <v>358</v>
      </c>
      <c r="D11">
        <v>99</v>
      </c>
      <c r="E11" s="113">
        <v>0.27653631284916202</v>
      </c>
      <c r="F11">
        <v>17</v>
      </c>
      <c r="G11" s="113">
        <v>4.7486033519553071E-2</v>
      </c>
      <c r="H11">
        <v>0</v>
      </c>
      <c r="I11" s="113">
        <v>0</v>
      </c>
      <c r="J11">
        <v>242</v>
      </c>
      <c r="K11" s="113">
        <v>0.67597765363128492</v>
      </c>
      <c r="L11">
        <v>0</v>
      </c>
      <c r="M11" s="113">
        <v>0</v>
      </c>
    </row>
    <row r="12" spans="2:13" x14ac:dyDescent="0.3">
      <c r="B12" s="112">
        <v>43353</v>
      </c>
      <c r="C12">
        <v>5974</v>
      </c>
      <c r="D12">
        <v>4809</v>
      </c>
      <c r="E12" s="113">
        <v>0.80498828255775023</v>
      </c>
      <c r="F12">
        <v>905</v>
      </c>
      <c r="G12" s="113">
        <v>0.15148978908603949</v>
      </c>
      <c r="H12">
        <v>0</v>
      </c>
      <c r="I12" s="113">
        <v>0</v>
      </c>
      <c r="J12">
        <v>260</v>
      </c>
      <c r="K12" s="113">
        <v>4.3521928356210243E-2</v>
      </c>
      <c r="L12">
        <v>0</v>
      </c>
      <c r="M12" s="113">
        <v>0</v>
      </c>
    </row>
    <row r="13" spans="2:13" x14ac:dyDescent="0.3">
      <c r="B13" s="112">
        <v>43354</v>
      </c>
      <c r="C13">
        <v>2944</v>
      </c>
      <c r="D13">
        <v>2178</v>
      </c>
      <c r="E13" s="113">
        <v>0.73980978260869568</v>
      </c>
      <c r="F13">
        <v>433</v>
      </c>
      <c r="G13" s="113">
        <v>0.14707880434782608</v>
      </c>
      <c r="H13">
        <v>0</v>
      </c>
      <c r="I13" s="113">
        <v>0</v>
      </c>
      <c r="J13">
        <v>333</v>
      </c>
      <c r="K13" s="113">
        <v>0.11311141304347826</v>
      </c>
      <c r="L13">
        <v>0</v>
      </c>
      <c r="M13" s="113">
        <v>0</v>
      </c>
    </row>
    <row r="14" spans="2:13" x14ac:dyDescent="0.3">
      <c r="B14" s="112">
        <v>43355</v>
      </c>
      <c r="C14">
        <v>3126</v>
      </c>
      <c r="D14">
        <v>2311</v>
      </c>
      <c r="E14" s="113">
        <v>0.73928342930262314</v>
      </c>
      <c r="F14">
        <v>511</v>
      </c>
      <c r="G14" s="113">
        <v>0.1634676903390915</v>
      </c>
      <c r="H14">
        <v>0</v>
      </c>
      <c r="I14" s="113">
        <v>0</v>
      </c>
      <c r="J14">
        <v>304</v>
      </c>
      <c r="K14" s="113">
        <v>9.7248880358285356E-2</v>
      </c>
      <c r="L14">
        <v>0</v>
      </c>
      <c r="M14" s="113">
        <v>0</v>
      </c>
    </row>
    <row r="15" spans="2:13" x14ac:dyDescent="0.3">
      <c r="B15" s="112">
        <v>43356</v>
      </c>
      <c r="C15">
        <v>4834</v>
      </c>
      <c r="D15">
        <v>4045</v>
      </c>
      <c r="E15" s="113">
        <v>0.83678113363673978</v>
      </c>
      <c r="F15">
        <v>448</v>
      </c>
      <c r="G15" s="113">
        <v>9.2676872155564749E-2</v>
      </c>
      <c r="H15">
        <v>0</v>
      </c>
      <c r="I15" s="113">
        <v>0</v>
      </c>
      <c r="J15">
        <v>341</v>
      </c>
      <c r="K15" s="113">
        <v>7.0541994207695496E-2</v>
      </c>
      <c r="L15">
        <v>0</v>
      </c>
      <c r="M15" s="113">
        <v>0</v>
      </c>
    </row>
    <row r="16" spans="2:13" x14ac:dyDescent="0.3">
      <c r="B16" s="112">
        <v>43357</v>
      </c>
      <c r="C16">
        <v>2637</v>
      </c>
      <c r="D16">
        <v>2032</v>
      </c>
      <c r="E16" s="113">
        <v>0.77057262040197194</v>
      </c>
      <c r="F16">
        <v>311</v>
      </c>
      <c r="G16" s="113">
        <v>0.11793704967766401</v>
      </c>
      <c r="H16">
        <v>0</v>
      </c>
      <c r="I16" s="113">
        <v>0</v>
      </c>
      <c r="J16">
        <v>294</v>
      </c>
      <c r="K16" s="113">
        <v>0.11149032992036405</v>
      </c>
      <c r="L16">
        <v>0</v>
      </c>
      <c r="M16" s="113">
        <v>0</v>
      </c>
    </row>
    <row r="17" spans="2:13" x14ac:dyDescent="0.3">
      <c r="B17" s="112">
        <v>43358</v>
      </c>
      <c r="C17">
        <v>1255</v>
      </c>
      <c r="D17">
        <v>858</v>
      </c>
      <c r="E17" s="113">
        <v>0.35202086049543679</v>
      </c>
      <c r="F17">
        <v>104</v>
      </c>
      <c r="G17" s="113">
        <v>6.2581486310299875E-2</v>
      </c>
      <c r="H17">
        <v>0</v>
      </c>
      <c r="I17" s="113">
        <v>0</v>
      </c>
      <c r="J17">
        <v>293</v>
      </c>
      <c r="K17" s="113">
        <v>0.5853976531942634</v>
      </c>
      <c r="L17">
        <v>0</v>
      </c>
      <c r="M17" s="113">
        <v>0</v>
      </c>
    </row>
    <row r="18" spans="2:13" x14ac:dyDescent="0.3">
      <c r="B18" s="112">
        <v>43359</v>
      </c>
      <c r="C18">
        <v>379</v>
      </c>
      <c r="D18">
        <v>75</v>
      </c>
      <c r="E18" s="113">
        <v>0.83809290354210075</v>
      </c>
      <c r="F18">
        <v>18</v>
      </c>
      <c r="G18" s="113">
        <v>0.14940556440740288</v>
      </c>
      <c r="H18">
        <v>0</v>
      </c>
      <c r="I18" s="113">
        <v>0</v>
      </c>
      <c r="J18">
        <v>286</v>
      </c>
      <c r="K18" s="113">
        <v>1.2501532050496384E-2</v>
      </c>
      <c r="L18">
        <v>0</v>
      </c>
      <c r="M18" s="113">
        <v>0</v>
      </c>
    </row>
    <row r="19" spans="2:13" x14ac:dyDescent="0.3">
      <c r="B19" s="112">
        <v>43360</v>
      </c>
      <c r="C19">
        <v>7611</v>
      </c>
      <c r="D19">
        <v>6299</v>
      </c>
      <c r="E19" s="113">
        <v>0.88643982567884683</v>
      </c>
      <c r="F19">
        <v>981</v>
      </c>
      <c r="G19" s="113">
        <v>0.10526315789473684</v>
      </c>
      <c r="H19">
        <v>0</v>
      </c>
      <c r="I19" s="113">
        <v>0</v>
      </c>
      <c r="J19">
        <v>331</v>
      </c>
      <c r="K19" s="113">
        <v>8.2970164264163596E-3</v>
      </c>
      <c r="L19">
        <v>0</v>
      </c>
      <c r="M19" s="113">
        <v>0</v>
      </c>
    </row>
    <row r="20" spans="2:13" x14ac:dyDescent="0.3">
      <c r="B20" s="112">
        <v>43361</v>
      </c>
      <c r="C20">
        <v>3628</v>
      </c>
      <c r="D20">
        <v>2729</v>
      </c>
      <c r="E20" s="113">
        <v>0.75752773375594296</v>
      </c>
      <c r="F20">
        <v>536</v>
      </c>
      <c r="G20" s="113">
        <v>0.17393026941362916</v>
      </c>
      <c r="H20">
        <v>0</v>
      </c>
      <c r="I20" s="113">
        <v>0</v>
      </c>
      <c r="J20">
        <v>363</v>
      </c>
      <c r="K20" s="113">
        <v>6.8541996830427887E-2</v>
      </c>
      <c r="L20">
        <v>0</v>
      </c>
      <c r="M20" s="113">
        <v>0</v>
      </c>
    </row>
    <row r="21" spans="2:13" x14ac:dyDescent="0.3">
      <c r="B21" s="112">
        <v>43362</v>
      </c>
      <c r="C21">
        <v>3294</v>
      </c>
      <c r="D21">
        <v>2537</v>
      </c>
      <c r="E21" s="113">
        <v>0.87268542734595667</v>
      </c>
      <c r="F21">
        <v>393</v>
      </c>
      <c r="G21" s="113">
        <v>0.11423789099278167</v>
      </c>
      <c r="H21">
        <v>0</v>
      </c>
      <c r="I21" s="113">
        <v>0</v>
      </c>
      <c r="J21">
        <v>364</v>
      </c>
      <c r="K21" s="113">
        <v>1.3076681661261639E-2</v>
      </c>
      <c r="L21">
        <v>0</v>
      </c>
      <c r="M21" s="113">
        <v>0</v>
      </c>
    </row>
    <row r="22" spans="2:13" x14ac:dyDescent="0.3">
      <c r="B22" s="112">
        <v>43363</v>
      </c>
      <c r="C22">
        <v>4928</v>
      </c>
      <c r="D22">
        <v>3870</v>
      </c>
      <c r="E22" s="113">
        <v>0.86064516129032254</v>
      </c>
      <c r="F22">
        <v>690</v>
      </c>
      <c r="G22" s="113">
        <v>0.13</v>
      </c>
      <c r="H22">
        <v>0</v>
      </c>
      <c r="I22" s="113">
        <v>0</v>
      </c>
      <c r="J22">
        <v>368</v>
      </c>
      <c r="K22" s="113">
        <v>9.35483870967742E-3</v>
      </c>
      <c r="L22">
        <v>0</v>
      </c>
      <c r="M22" s="113">
        <v>0</v>
      </c>
    </row>
    <row r="23" spans="2:13" x14ac:dyDescent="0.3">
      <c r="B23" s="112">
        <v>43364</v>
      </c>
      <c r="C23">
        <v>2375</v>
      </c>
      <c r="D23">
        <v>1634</v>
      </c>
      <c r="E23" s="113">
        <v>0.55890052356020947</v>
      </c>
      <c r="F23">
        <v>338</v>
      </c>
      <c r="G23" s="113">
        <v>0.1400523560209424</v>
      </c>
      <c r="H23">
        <v>0</v>
      </c>
      <c r="I23" s="113">
        <v>0</v>
      </c>
      <c r="J23">
        <v>403</v>
      </c>
      <c r="K23" s="113">
        <v>0.30104712041884818</v>
      </c>
      <c r="L23">
        <v>0</v>
      </c>
      <c r="M23" s="113">
        <v>0</v>
      </c>
    </row>
    <row r="24" spans="2:13" x14ac:dyDescent="0.3">
      <c r="B24" s="112">
        <v>43365</v>
      </c>
      <c r="C24">
        <v>1240</v>
      </c>
      <c r="D24">
        <v>779</v>
      </c>
      <c r="E24" s="113">
        <v>0.80511096166778751</v>
      </c>
      <c r="F24">
        <v>138</v>
      </c>
      <c r="G24" s="113">
        <v>0.11459314055144586</v>
      </c>
      <c r="H24">
        <v>0</v>
      </c>
      <c r="I24" s="113">
        <v>0</v>
      </c>
      <c r="J24">
        <v>323</v>
      </c>
      <c r="K24" s="113">
        <v>8.0295897780766651E-2</v>
      </c>
      <c r="L24">
        <v>0</v>
      </c>
      <c r="M24" s="113">
        <v>0</v>
      </c>
    </row>
    <row r="25" spans="2:13" x14ac:dyDescent="0.3">
      <c r="B25" s="112">
        <v>43366</v>
      </c>
      <c r="C25">
        <v>557</v>
      </c>
      <c r="D25">
        <v>239</v>
      </c>
      <c r="E25" s="113">
        <v>0.87097769096329802</v>
      </c>
      <c r="F25">
        <v>16</v>
      </c>
      <c r="G25" s="113">
        <v>9.7152256605325379E-2</v>
      </c>
      <c r="H25">
        <v>0</v>
      </c>
      <c r="I25" s="113">
        <v>0</v>
      </c>
      <c r="J25">
        <v>302</v>
      </c>
      <c r="K25" s="113">
        <v>3.1870052431376583E-2</v>
      </c>
      <c r="L25">
        <v>0</v>
      </c>
      <c r="M25" s="113">
        <v>0</v>
      </c>
    </row>
    <row r="26" spans="2:13" x14ac:dyDescent="0.3">
      <c r="B26" s="112">
        <v>43367</v>
      </c>
      <c r="C26">
        <v>5646</v>
      </c>
      <c r="D26">
        <v>4677</v>
      </c>
      <c r="E26" s="113">
        <v>0.88852051388313302</v>
      </c>
      <c r="F26">
        <v>554</v>
      </c>
      <c r="G26" s="113">
        <v>9.2692360823318137E-2</v>
      </c>
      <c r="H26">
        <v>0</v>
      </c>
      <c r="I26" s="113">
        <v>0</v>
      </c>
      <c r="J26">
        <v>415</v>
      </c>
      <c r="K26" s="113">
        <v>1.8787125293548833E-2</v>
      </c>
      <c r="L26">
        <v>0</v>
      </c>
      <c r="M26" s="113">
        <v>0</v>
      </c>
    </row>
    <row r="27" spans="2:13" x14ac:dyDescent="0.3">
      <c r="B27" s="112">
        <v>43368</v>
      </c>
      <c r="C27">
        <v>3484</v>
      </c>
      <c r="D27">
        <v>2634</v>
      </c>
      <c r="E27" s="113">
        <v>0.80580551523947752</v>
      </c>
      <c r="F27">
        <v>461</v>
      </c>
      <c r="G27" s="113">
        <v>0.12394775036284471</v>
      </c>
      <c r="H27">
        <v>0</v>
      </c>
      <c r="I27" s="113">
        <v>0</v>
      </c>
      <c r="J27">
        <v>389</v>
      </c>
      <c r="K27" s="113">
        <v>7.0246734397677799E-2</v>
      </c>
      <c r="L27">
        <v>0</v>
      </c>
      <c r="M27" s="113">
        <v>0</v>
      </c>
    </row>
    <row r="28" spans="2:13" x14ac:dyDescent="0.3">
      <c r="B28" s="112">
        <v>43369</v>
      </c>
      <c r="C28">
        <v>3639</v>
      </c>
      <c r="D28">
        <v>2773</v>
      </c>
      <c r="E28" s="113">
        <v>0.84258177570093462</v>
      </c>
      <c r="F28">
        <v>484</v>
      </c>
      <c r="G28" s="113">
        <v>0.1530373831775701</v>
      </c>
      <c r="H28">
        <v>0</v>
      </c>
      <c r="I28" s="113">
        <v>0</v>
      </c>
      <c r="J28">
        <v>382</v>
      </c>
      <c r="K28" s="113">
        <v>4.3808411214953267E-3</v>
      </c>
      <c r="L28">
        <v>0</v>
      </c>
      <c r="M28" s="113">
        <v>0</v>
      </c>
    </row>
    <row r="29" spans="2:13" x14ac:dyDescent="0.3">
      <c r="B29" s="112">
        <v>43370</v>
      </c>
      <c r="C29">
        <v>3765</v>
      </c>
      <c r="D29">
        <v>2914</v>
      </c>
      <c r="E29" s="113">
        <v>0.83045761440360089</v>
      </c>
      <c r="F29">
        <v>564</v>
      </c>
      <c r="G29" s="113">
        <v>0.16279069767441862</v>
      </c>
      <c r="H29">
        <v>0</v>
      </c>
      <c r="I29" s="113">
        <v>0</v>
      </c>
      <c r="J29">
        <v>287</v>
      </c>
      <c r="K29" s="113">
        <v>6.7516879219804947E-3</v>
      </c>
      <c r="L29">
        <v>0</v>
      </c>
      <c r="M29" s="113">
        <v>0</v>
      </c>
    </row>
    <row r="30" spans="2:13" x14ac:dyDescent="0.3">
      <c r="B30" s="112">
        <v>43371</v>
      </c>
      <c r="C30">
        <v>2426</v>
      </c>
      <c r="D30">
        <v>2185</v>
      </c>
      <c r="E30" s="113">
        <v>0.7325905292479109</v>
      </c>
      <c r="F30">
        <v>195</v>
      </c>
      <c r="G30" s="113">
        <v>0.22562674094707522</v>
      </c>
      <c r="H30">
        <v>8</v>
      </c>
      <c r="I30" s="114">
        <v>0</v>
      </c>
      <c r="J30">
        <v>29</v>
      </c>
      <c r="K30" s="113">
        <v>4.1782729805013928E-2</v>
      </c>
      <c r="L30">
        <v>0</v>
      </c>
      <c r="M30" s="113">
        <v>0</v>
      </c>
    </row>
    <row r="31" spans="2:13" x14ac:dyDescent="0.3">
      <c r="B31" s="112">
        <v>43372</v>
      </c>
      <c r="C31">
        <v>2203</v>
      </c>
      <c r="D31">
        <v>1419</v>
      </c>
      <c r="E31" s="113">
        <v>0.81938633193863319</v>
      </c>
      <c r="F31">
        <v>540</v>
      </c>
      <c r="G31" s="113">
        <v>0.17259414225941422</v>
      </c>
      <c r="H31">
        <v>0</v>
      </c>
      <c r="I31" s="113">
        <v>0</v>
      </c>
      <c r="J31">
        <v>244</v>
      </c>
      <c r="K31" s="113">
        <v>8.0195258019525803E-3</v>
      </c>
      <c r="L31">
        <v>0</v>
      </c>
      <c r="M31" s="113">
        <v>0</v>
      </c>
    </row>
    <row r="32" spans="2:13" x14ac:dyDescent="0.3">
      <c r="B32" s="112">
        <v>43373</v>
      </c>
      <c r="C32">
        <v>451</v>
      </c>
      <c r="D32">
        <v>190</v>
      </c>
      <c r="E32" s="113">
        <v>0.86062765520076745</v>
      </c>
      <c r="F32">
        <v>22</v>
      </c>
      <c r="G32" s="113">
        <v>0.13169795806495821</v>
      </c>
      <c r="H32">
        <v>0</v>
      </c>
      <c r="I32" s="113">
        <v>0</v>
      </c>
      <c r="J32">
        <v>239</v>
      </c>
      <c r="K32" s="113">
        <v>7.6743867342743593E-3</v>
      </c>
      <c r="L32">
        <v>0</v>
      </c>
      <c r="M32" s="113">
        <v>0</v>
      </c>
    </row>
    <row r="33" spans="2:13" x14ac:dyDescent="0.3">
      <c r="B33" t="s">
        <v>26</v>
      </c>
      <c r="C33">
        <v>93594</v>
      </c>
      <c r="D33">
        <v>72438</v>
      </c>
      <c r="E33" s="113">
        <v>0.7498801647647696</v>
      </c>
      <c r="F33">
        <v>12121</v>
      </c>
      <c r="G33" s="113">
        <v>0.12805150281569694</v>
      </c>
      <c r="H33">
        <v>8</v>
      </c>
      <c r="I33" s="113">
        <v>0</v>
      </c>
      <c r="J33">
        <v>9018</v>
      </c>
      <c r="K33" s="113">
        <v>0.12206833241953365</v>
      </c>
      <c r="L33">
        <v>0</v>
      </c>
      <c r="M33" s="1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WASSPerformance</vt:lpstr>
      <vt:lpstr>02</vt:lpstr>
      <vt:lpstr>03</vt:lpstr>
      <vt:lpstr>04</vt:lpstr>
      <vt:lpstr>05</vt:lpstr>
      <vt:lpstr>06</vt:lpstr>
      <vt:lpstr>07</vt:lpstr>
      <vt:lpstr>08</vt:lpstr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2018-10-15T21:53:28Z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