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119A7FF2-7A90-954C-A92D-D0374DAB046B}" xr6:coauthVersionLast="36" xr6:coauthVersionMax="36" xr10:uidLastSave="{00000000-0000-0000-0000-000000000000}"/>
  <bookViews>
    <workbookView xWindow="180" yWindow="1720" windowWidth="25600" windowHeight="14440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48" i="1" l="1"/>
  <c r="J248" i="1"/>
  <c r="H248" i="1"/>
  <c r="F248" i="1"/>
  <c r="D248" i="1"/>
  <c r="C248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K248" i="1" l="1"/>
  <c r="G248" i="1"/>
  <c r="E248" i="1"/>
  <c r="I248" i="1"/>
  <c r="M248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<sst xmlns="http://schemas.openxmlformats.org/spreadsheetml/2006/main" count="163" uniqueCount="28">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</sst>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164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64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164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164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Accent5" xfId="4" builtinId="47"/>
    <cellStyle name="60% - Accent5" xfId="5" builtinId="48"/>
    <cellStyle name="60% - Énfasis6 2" xfId="6" xr:uid="{00000000-0005-0000-0000-000002000000}"/>
    <cellStyle name="Accent5" xfId="3" builtinId="45"/>
    <cellStyle name="Comma" xfId="1" builtinId="3"/>
    <cellStyle name="Millares 2" xfId="7" xr:uid="{00000000-0005-0000-0000-000005000000}"/>
    <cellStyle name="Neutral" xfId="8" builtinId="28" customBuiltin="1"/>
    <cellStyle name="Normal" xfId="0" builtinId="0"/>
    <cellStyle name="Percent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164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JAMUPerformance!$C$241:$C$247</c:f>
              <c:numCache>
                <c:formatCode>#,##0</c:formatCode>
                <c:ptCount val="7"/>
                <c:pt idx="0">
                  <c:v>8353</c:v>
                </c:pt>
                <c:pt idx="1">
                  <c:v>11435</c:v>
                </c:pt>
                <c:pt idx="2">
                  <c:v>14747</c:v>
                </c:pt>
                <c:pt idx="3">
                  <c:v>11675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JAMUPerformance!$D$241:$D$247</c:f>
              <c:numCache>
                <c:formatCode>#,##0</c:formatCode>
                <c:ptCount val="7"/>
                <c:pt idx="0">
                  <c:v>7784</c:v>
                </c:pt>
                <c:pt idx="1">
                  <c:v>10889</c:v>
                </c:pt>
                <c:pt idx="2">
                  <c:v>13769</c:v>
                </c:pt>
                <c:pt idx="3">
                  <c:v>11194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JAMUPerformance!$F$241:$F$247</c:f>
              <c:numCache>
                <c:formatCode>#,##0</c:formatCode>
                <c:ptCount val="7"/>
                <c:pt idx="0">
                  <c:v>526</c:v>
                </c:pt>
                <c:pt idx="1">
                  <c:v>503</c:v>
                </c:pt>
                <c:pt idx="2">
                  <c:v>930</c:v>
                </c:pt>
                <c:pt idx="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JAMUPerformance!$H$241:$H$247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JAMUPerformance!$J$241:$J$247</c:f>
              <c:numCache>
                <c:formatCode>#,##0</c:formatCode>
                <c:ptCount val="7"/>
                <c:pt idx="0">
                  <c:v>43</c:v>
                </c:pt>
                <c:pt idx="1">
                  <c:v>43</c:v>
                </c:pt>
                <c:pt idx="2">
                  <c:v>48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JAMUPerformance!$L$241:$L$247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2/1/18</c:v>
                </c:pt>
                <c:pt idx="1">
                  <c:v>2/2/18</c:v>
                </c:pt>
                <c:pt idx="2">
                  <c:v>2/3/18</c:v>
                </c:pt>
                <c:pt idx="3">
                  <c:v>2/4/18</c:v>
                </c:pt>
                <c:pt idx="4">
                  <c:v>2/5/18</c:v>
                </c:pt>
                <c:pt idx="5">
                  <c:v>2/6/18</c:v>
                </c:pt>
                <c:pt idx="6">
                  <c:v>2/7/18</c:v>
                </c:pt>
                <c:pt idx="7">
                  <c:v>2/8/18</c:v>
                </c:pt>
                <c:pt idx="8">
                  <c:v>2/9/18</c:v>
                </c:pt>
                <c:pt idx="9">
                  <c:v>2/10/18</c:v>
                </c:pt>
                <c:pt idx="10">
                  <c:v>2/11/18</c:v>
                </c:pt>
                <c:pt idx="11">
                  <c:v>2/12/18</c:v>
                </c:pt>
                <c:pt idx="12">
                  <c:v>2/13/18</c:v>
                </c:pt>
                <c:pt idx="13">
                  <c:v>2/14/18</c:v>
                </c:pt>
                <c:pt idx="14">
                  <c:v>2/15/18</c:v>
                </c:pt>
                <c:pt idx="15">
                  <c:v>2/16/18</c:v>
                </c:pt>
                <c:pt idx="16">
                  <c:v>2/17/18</c:v>
                </c:pt>
                <c:pt idx="17">
                  <c:v>2/18/18</c:v>
                </c:pt>
                <c:pt idx="18">
                  <c:v>2/19/18</c:v>
                </c:pt>
                <c:pt idx="19">
                  <c:v>2/20/18</c:v>
                </c:pt>
                <c:pt idx="20">
                  <c:v>2/21/18</c:v>
                </c:pt>
                <c:pt idx="21">
                  <c:v>2/22/18</c:v>
                </c:pt>
                <c:pt idx="22">
                  <c:v>2/23/18</c:v>
                </c:pt>
                <c:pt idx="23">
                  <c:v>2/24/18</c:v>
                </c:pt>
                <c:pt idx="24">
                  <c:v>2/25/18</c:v>
                </c:pt>
                <c:pt idx="25">
                  <c:v>2/26/18</c:v>
                </c:pt>
                <c:pt idx="26">
                  <c:v>2/27/18</c:v>
                </c:pt>
                <c:pt idx="27">
                  <c:v>2/28/18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248</xdr:row>
      <xdr:rowOff>143435</xdr:rowOff>
    </xdr:from>
    <xdr:to>
      <xdr:col>13</xdr:col>
      <xdr:colOff>18055</xdr:colOff>
      <xdr:row>276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8" totalsRowCount="1" headerRowDxfId="161" dataDxfId="160" totalsRowDxfId="159">
  <autoFilter ref="B16:M247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SUM(C241:C247)</totalsRowFormula>
    </tableColumn>
    <tableColumn id="3" xr3:uid="{00000000-0010-0000-0000-000003000000}" name="Transactions _x000a_Complete" totalsRowFunction="custom" dataDxfId="156" totalsRowDxfId="9">
      <totalsRowFormula>SUM(D241:D247)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AVERAGE(E241:E247)</totalsRowFormula>
    </tableColumn>
    <tableColumn id="5" xr3:uid="{00000000-0010-0000-0000-000005000000}" name="Transactions _x000a_Failed" totalsRowFunction="custom" dataDxfId="154" totalsRowDxfId="7">
      <totalsRowFormula>SUM(F241:F247)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AVERAGE(G241:G247)</totalsRowFormula>
    </tableColumn>
    <tableColumn id="7" xr3:uid="{00000000-0010-0000-0000-000007000000}" name="Transactions _x000a_In_Prog" totalsRowFunction="custom" dataDxfId="152" totalsRowDxfId="5">
      <totalsRowFormula>SUM(H241:H247)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AVERAGE(I241:I247)</totalsRowFormula>
    </tableColumn>
    <tableColumn id="9" xr3:uid="{00000000-0010-0000-0000-000009000000}" name="Transactions _x000a_Timeout" totalsRowFunction="custom" dataDxfId="150" totalsRowDxfId="3">
      <totalsRowFormula>SUM(J241:J247)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AVERAGE(K241:K247)</totalsRowFormula>
    </tableColumn>
    <tableColumn id="11" xr3:uid="{00000000-0010-0000-0000-00000B000000}" name="Transactions_x000a_Trans Fail" totalsRowFunction="custom" dataDxfId="148" totalsRowDxfId="1">
      <totalsRowFormula>SUM(L241:L247)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AVERAGE(M241:M247)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52"/>
  <sheetViews>
    <sheetView tabSelected="1" topLeftCell="A11" zoomScale="120" zoomScaleNormal="120" workbookViewId="0">
      <selection activeCell="L244" sqref="L244"/>
    </sheetView>
  </sheetViews>
  <sheetFormatPr baseColWidth="10" defaultColWidth="11.5" defaultRowHeight="15" x14ac:dyDescent="0.2"/>
  <cols>
    <col min="1" max="1" width="3.5" style="1" customWidth="1"/>
    <col min="2" max="2" width="18.5" style="1" bestFit="1" customWidth="1"/>
    <col min="3" max="3" width="11.1640625" style="1" bestFit="1" customWidth="1"/>
    <col min="4" max="4" width="15.1640625" style="1" bestFit="1" customWidth="1"/>
    <col min="5" max="5" width="13.33203125" style="1" bestFit="1" customWidth="1"/>
    <col min="6" max="6" width="15.1640625" style="1" bestFit="1" customWidth="1"/>
    <col min="7" max="7" width="10.1640625" style="1" bestFit="1" customWidth="1"/>
    <col min="8" max="8" width="15.1640625" style="1" bestFit="1" customWidth="1"/>
    <col min="9" max="9" width="11.5" style="1" bestFit="1" customWidth="1"/>
    <col min="10" max="10" width="15.1640625" style="1" bestFit="1" customWidth="1"/>
    <col min="11" max="11" width="12.1640625" style="1" bestFit="1" customWidth="1"/>
    <col min="12" max="12" width="15.1640625" style="1" bestFit="1" customWidth="1"/>
    <col min="13" max="13" width="12.664062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1916199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1734635</v>
      </c>
      <c r="D6" s="14">
        <f>C6/C5</f>
        <v>0.9052478369939656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118100</v>
      </c>
      <c r="D7" s="14">
        <f>C7/C5</f>
        <v>6.1632429617174418E-2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22</v>
      </c>
      <c r="D8" s="14">
        <f>C8/C5</f>
        <v>1.1481062248753914E-5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63442</v>
      </c>
      <c r="D9" s="14">
        <f>C9/C5</f>
        <v>3.3108252326611173E-2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1916199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SUM(Tabla18[Total])</f>
        <v>1916204.1</v>
      </c>
      <c r="D15" s="17">
        <f>SUM(Tabla18[Transactions 
Complete])</f>
        <v>1734635</v>
      </c>
      <c r="E15" s="18">
        <f>AVERAGE(Tabla18[%
Complete])</f>
        <v>0.87560512989438366</v>
      </c>
      <c r="F15" s="17">
        <f>SUM(Tabla18[Transactions 
Failed])</f>
        <v>118100</v>
      </c>
      <c r="G15" s="18">
        <f>AVERAGE(Tabla18[% 
Failed])</f>
        <v>5.0320112455838534E-2</v>
      </c>
      <c r="H15" s="17">
        <f>SUM(Tabla18[Transactions 
In_Prog])</f>
        <v>22</v>
      </c>
      <c r="I15" s="18">
        <f>AVERAGE(Tabla18[%
In_Prog])</f>
        <v>1.3355685137919065E-5</v>
      </c>
      <c r="J15" s="17">
        <f>SUM(Tabla18[Transactions 
Timeout])</f>
        <v>63442</v>
      </c>
      <c r="K15" s="18">
        <f>AVERAGE(Tabla18[%
Timeout])</f>
        <v>3.0766393340503833E-2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2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2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2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2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2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2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2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2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2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2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2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2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2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2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2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2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2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2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2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2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2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2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2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2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2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2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2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2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2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2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2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2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2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2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2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2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2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2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2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2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2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2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2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2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2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2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2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2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2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2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2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2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2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2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2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2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2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2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2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2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2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2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2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2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2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2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2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2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2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2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2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2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2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2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2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2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2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2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2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2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2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2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2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2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2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2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2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2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2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2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2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2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2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2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2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2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2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2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2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2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2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C819</f>
        <v>0</v>
      </c>
      <c r="M117" s="35">
        <f>Tabla18[Transactions
Trans Fail]/Tabla18[Total]</f>
        <v>0</v>
      </c>
    </row>
    <row r="118" spans="2:13" s="33" customFormat="1" hidden="1" x14ac:dyDescent="0.2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2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2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2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2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2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2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2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2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2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2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2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2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2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2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2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2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2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2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2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2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2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2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2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2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2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2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2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2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2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2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2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2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2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2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2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2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2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2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2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2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2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2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2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2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2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2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2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2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2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2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2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2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2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2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2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2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2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2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2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2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2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15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2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15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15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15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15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15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15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15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15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15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15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15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2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2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2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2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2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2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2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2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2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2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2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2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2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2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2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2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2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2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2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2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2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2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2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2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2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2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2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2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2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2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2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2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2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2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2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2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2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2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2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2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2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2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2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2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2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2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2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2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x14ac:dyDescent="0.2">
      <c r="B241" s="79">
        <v>43325</v>
      </c>
      <c r="C241" s="120">
        <v>8353</v>
      </c>
      <c r="D241" s="120">
        <v>7784</v>
      </c>
      <c r="E241" s="121">
        <f>Tabla18[Transactions 
Complete]/Tabla18[Total]</f>
        <v>0.93188076140308873</v>
      </c>
      <c r="F241" s="120">
        <v>526</v>
      </c>
      <c r="G241" s="121">
        <f>Tabla18[Transactions 
Failed]/Tabla18[Total]</f>
        <v>6.2971387525439959E-2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5.1478510714713273E-3</v>
      </c>
      <c r="L241" s="120">
        <v>0</v>
      </c>
      <c r="M241" s="121">
        <f>Tabla18[Transactions
Trans Fail]/Tabla18[Total]</f>
        <v>0</v>
      </c>
    </row>
    <row r="242" spans="2:13" s="33" customFormat="1" x14ac:dyDescent="0.2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x14ac:dyDescent="0.2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x14ac:dyDescent="0.2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x14ac:dyDescent="0.2">
      <c r="B245" s="79">
        <v>43329</v>
      </c>
      <c r="C245" s="120">
        <v>0.01</v>
      </c>
      <c r="D245" s="120"/>
      <c r="E245" s="121">
        <f>Tabla18[Transactions 
Complete]/Tabla18[Total]</f>
        <v>0</v>
      </c>
      <c r="F245" s="120"/>
      <c r="G245" s="121">
        <f>Tabla18[Transactions 
Failed]/Tabla18[Total]</f>
        <v>0</v>
      </c>
      <c r="H245" s="120"/>
      <c r="I245" s="121">
        <f>Tabla18[Transactions 
In_Prog]/Tabla18[Total]</f>
        <v>0</v>
      </c>
      <c r="J245" s="120"/>
      <c r="K245" s="121">
        <f>Tabla18[Transactions 
Timeout]/Tabla18[Total]</f>
        <v>0</v>
      </c>
      <c r="L245" s="120"/>
      <c r="M245" s="121">
        <f>Tabla18[Transactions
Trans Fail]/Tabla18[Total]</f>
        <v>0</v>
      </c>
    </row>
    <row r="246" spans="2:13" s="33" customFormat="1" x14ac:dyDescent="0.2">
      <c r="B246" s="79">
        <v>43330</v>
      </c>
      <c r="C246" s="120">
        <v>0.01</v>
      </c>
      <c r="D246" s="120"/>
      <c r="E246" s="121">
        <f>Tabla18[Transactions 
Complete]/Tabla18[Total]</f>
        <v>0</v>
      </c>
      <c r="F246" s="120"/>
      <c r="G246" s="121">
        <f>Tabla18[Transactions 
Failed]/Tabla18[Total]</f>
        <v>0</v>
      </c>
      <c r="H246" s="120"/>
      <c r="I246" s="121">
        <f>Tabla18[Transactions 
In_Prog]/Tabla18[Total]</f>
        <v>0</v>
      </c>
      <c r="J246" s="120"/>
      <c r="K246" s="121">
        <f>Tabla18[Transactions 
Timeout]/Tabla18[Total]</f>
        <v>0</v>
      </c>
      <c r="L246" s="120"/>
      <c r="M246" s="121">
        <f>Tabla18[Transactions
Trans Fail]/Tabla18[Total]</f>
        <v>0</v>
      </c>
    </row>
    <row r="247" spans="2:13" s="33" customFormat="1" x14ac:dyDescent="0.2">
      <c r="B247" s="79">
        <v>43331</v>
      </c>
      <c r="C247" s="120">
        <v>0.01</v>
      </c>
      <c r="D247" s="120"/>
      <c r="E247" s="121">
        <f>Tabla18[Transactions 
Complete]/Tabla18[Total]</f>
        <v>0</v>
      </c>
      <c r="F247" s="120"/>
      <c r="G247" s="121">
        <f>Tabla18[Transactions 
Failed]/Tabla18[Total]</f>
        <v>0</v>
      </c>
      <c r="H247" s="120"/>
      <c r="I247" s="121">
        <f>Tabla18[Transactions 
In_Prog]/Tabla18[Total]</f>
        <v>0</v>
      </c>
      <c r="J247" s="120"/>
      <c r="K247" s="121">
        <f>Tabla18[Transactions 
Timeout]/Tabla18[Total]</f>
        <v>0</v>
      </c>
      <c r="L247" s="120"/>
      <c r="M247" s="121">
        <f>Tabla18[Transactions
Trans Fail]/Tabla18[Total]</f>
        <v>0</v>
      </c>
    </row>
    <row r="248" spans="2:13" ht="24" x14ac:dyDescent="0.2">
      <c r="B248" s="29" t="s">
        <v>26</v>
      </c>
      <c r="C248" s="39">
        <f>SUM(C241:C247)</f>
        <v>46210.030000000006</v>
      </c>
      <c r="D248" s="39">
        <f>SUM(D241:D247)</f>
        <v>43636</v>
      </c>
      <c r="E248" s="36">
        <f>AVERAGE(E241:E247)</f>
        <v>0.53951641471352685</v>
      </c>
      <c r="F248" s="39">
        <f>SUM(F241:F247)</f>
        <v>2391</v>
      </c>
      <c r="G248" s="36">
        <f>AVERAGE(G241:G247)</f>
        <v>2.9574994243914417E-2</v>
      </c>
      <c r="H248" s="39">
        <f>SUM(H241:H247)</f>
        <v>0</v>
      </c>
      <c r="I248" s="36">
        <f>AVERAGE(I241:I247)</f>
        <v>0</v>
      </c>
      <c r="J248" s="39">
        <f>SUM(J241:J247)</f>
        <v>183</v>
      </c>
      <c r="K248" s="36">
        <f>AVERAGE(K241:K247)</f>
        <v>2.3371624711301504E-3</v>
      </c>
      <c r="L248" s="39">
        <f>SUM(L241:L247)</f>
        <v>0</v>
      </c>
      <c r="M248" s="36">
        <f>AVERAGE(M241:M247)</f>
        <v>0</v>
      </c>
    </row>
    <row r="249" spans="2:13" x14ac:dyDescent="0.2">
      <c r="E249" s="26"/>
    </row>
    <row r="250" spans="2:13" x14ac:dyDescent="0.2">
      <c r="E250" s="26"/>
    </row>
    <row r="251" spans="2:13" x14ac:dyDescent="0.2">
      <c r="E251" s="26"/>
    </row>
    <row r="252" spans="2:13" x14ac:dyDescent="0.2">
      <c r="E2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5" defaultRowHeight="15" x14ac:dyDescent="0.2"/>
  <cols>
    <col min="4" max="4" width="11.83203125" bestFit="1" customWidth="1"/>
  </cols>
  <sheetData>
    <row r="1" spans="1:12" x14ac:dyDescent="0.2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2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2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2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2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2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2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2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2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2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2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2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2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2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2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2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2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2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2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2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2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2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2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2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2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2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2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2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2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2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2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2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2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2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2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2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2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2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2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2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2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2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2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2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2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2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2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2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2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2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2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2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2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2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2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2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2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2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2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4" x14ac:dyDescent="0.2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2">
      <c r="E46" s="26"/>
    </row>
    <row r="47" spans="2:13" x14ac:dyDescent="0.2">
      <c r="E47" s="26"/>
    </row>
    <row r="48" spans="2:13" x14ac:dyDescent="0.2">
      <c r="E48" s="26"/>
    </row>
    <row r="49" spans="5:5" x14ac:dyDescent="0.2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2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2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2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2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2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2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2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2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2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2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2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2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2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2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2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2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2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2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2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2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2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2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2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2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2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2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2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2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2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2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4" x14ac:dyDescent="0.2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2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2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2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2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2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2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2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2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2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2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2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2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2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2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2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2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2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2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2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2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2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2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2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2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2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2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2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2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2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4" x14ac:dyDescent="0.2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2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2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2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2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2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2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2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2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2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2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2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2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2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2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2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2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2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2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2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2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2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2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2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2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2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2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2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2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2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2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4" x14ac:dyDescent="0.2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2">
      <c r="E49" s="26"/>
    </row>
    <row r="50" spans="5:5" x14ac:dyDescent="0.2">
      <c r="E50" s="26"/>
    </row>
    <row r="51" spans="5:5" x14ac:dyDescent="0.2">
      <c r="E51" s="26"/>
    </row>
    <row r="52" spans="5:5" x14ac:dyDescent="0.2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5" defaultRowHeight="15" x14ac:dyDescent="0.2"/>
  <cols>
    <col min="1" max="1" width="3.5" style="33" customWidth="1"/>
    <col min="2" max="2" width="18.5" style="33" bestFit="1" customWidth="1"/>
    <col min="3" max="3" width="11.1640625" style="33" bestFit="1" customWidth="1"/>
    <col min="4" max="4" width="15.1640625" style="33" bestFit="1" customWidth="1"/>
    <col min="5" max="5" width="13.33203125" style="33" bestFit="1" customWidth="1"/>
    <col min="6" max="6" width="15.1640625" style="33" bestFit="1" customWidth="1"/>
    <col min="7" max="7" width="10.1640625" style="33" bestFit="1" customWidth="1"/>
    <col min="8" max="8" width="15.1640625" style="33" bestFit="1" customWidth="1"/>
    <col min="9" max="9" width="11.5" style="33" bestFit="1" customWidth="1"/>
    <col min="10" max="10" width="15.1640625" style="33" bestFit="1" customWidth="1"/>
    <col min="11" max="11" width="12.1640625" style="33" bestFit="1" customWidth="1"/>
    <col min="12" max="12" width="15.1640625" style="33" bestFit="1" customWidth="1"/>
    <col min="13" max="13" width="12.6640625" style="33" bestFit="1" customWidth="1"/>
    <col min="14" max="16384" width="11.5" style="33"/>
  </cols>
  <sheetData>
    <row r="1" spans="2:13" x14ac:dyDescent="0.2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2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2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2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2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2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2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2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2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2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2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30" x14ac:dyDescent="0.2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6" x14ac:dyDescent="0.2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2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2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2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2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2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2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2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2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2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2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2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2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15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2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15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15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15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15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15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15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15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15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15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15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15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2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2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2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2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2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4" x14ac:dyDescent="0.2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2">
      <c r="E48" s="26"/>
    </row>
    <row r="49" spans="5:5" x14ac:dyDescent="0.2">
      <c r="E49" s="26"/>
    </row>
    <row r="50" spans="5:5" x14ac:dyDescent="0.2">
      <c r="E50" s="26"/>
    </row>
    <row r="51" spans="5:5" x14ac:dyDescent="0.2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5" x14ac:dyDescent="0.2"/>
  <sheetData>
    <row r="2" spans="1:12" x14ac:dyDescent="0.2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2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2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2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2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2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2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2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2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2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2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2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2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2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2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2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2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2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2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2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2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2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2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2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2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2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2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2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2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2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6" thickBot="1" x14ac:dyDescent="0.2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5" thickTop="1" x14ac:dyDescent="0.2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2016-06-03T14:29:21Z</dcterms:created>
  <dcterms:modified xsi:type="dcterms:W3CDTF">2018-08-17T15:07:14Z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