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7E7F642B-6AF9-5C4A-A67D-99A5724AD385}" xr6:coauthVersionLast="36" xr6:coauthVersionMax="36" xr10:uidLastSave="{00000000-0000-0000-0000-000000000000}"/>
  <bookViews>
    <workbookView xWindow="480" yWindow="3120" windowWidth="25600" windowHeight="144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8" i="1" l="1"/>
  <c r="J248" i="1"/>
  <c r="H248" i="1"/>
  <c r="F248" i="1"/>
  <c r="D248" i="1"/>
  <c r="C248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I248" i="1" s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G248" i="1" l="1"/>
  <c r="K248" i="1"/>
  <c r="E248" i="1"/>
  <c r="M248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<sst xmlns="http://schemas.openxmlformats.org/spreadsheetml/2006/main" count="163" uniqueCount="27">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</sst>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WASSPerformance!$C$241:$C$247</c:f>
              <c:numCache>
                <c:formatCode>#,##0</c:formatCode>
                <c:ptCount val="7"/>
                <c:pt idx="0">
                  <c:v>4329</c:v>
                </c:pt>
                <c:pt idx="1">
                  <c:v>3937</c:v>
                </c:pt>
                <c:pt idx="2">
                  <c:v>4204</c:v>
                </c:pt>
                <c:pt idx="3">
                  <c:v>3825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WASSPerformance!$D$241:$D$247</c:f>
              <c:numCache>
                <c:formatCode>General</c:formatCode>
                <c:ptCount val="7"/>
                <c:pt idx="0">
                  <c:v>2530</c:v>
                </c:pt>
                <c:pt idx="1">
                  <c:v>2115</c:v>
                </c:pt>
                <c:pt idx="2">
                  <c:v>3007</c:v>
                </c:pt>
                <c:pt idx="3">
                  <c:v>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WASSPerformance!$F$241:$F$247</c:f>
              <c:numCache>
                <c:formatCode>General</c:formatCode>
                <c:ptCount val="7"/>
                <c:pt idx="0">
                  <c:v>1603</c:v>
                </c:pt>
                <c:pt idx="1">
                  <c:v>1621</c:v>
                </c:pt>
                <c:pt idx="2">
                  <c:v>1001</c:v>
                </c:pt>
                <c:pt idx="3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WASSPerformance!$H$241:$H$247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WASSPerformance!$J$241:$J$247</c:f>
              <c:numCache>
                <c:formatCode>General</c:formatCode>
                <c:ptCount val="7"/>
                <c:pt idx="0">
                  <c:v>196</c:v>
                </c:pt>
                <c:pt idx="1">
                  <c:v>201</c:v>
                </c:pt>
                <c:pt idx="2">
                  <c:v>196</c:v>
                </c:pt>
                <c:pt idx="3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WASSPerformance!$L$241:$L$247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248</xdr:row>
      <xdr:rowOff>128587</xdr:rowOff>
    </xdr:from>
    <xdr:to>
      <xdr:col>11</xdr:col>
      <xdr:colOff>866774</xdr:colOff>
      <xdr:row>274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48" totalsRowCount="1" headerRowDxfId="95" dataDxfId="94" totalsRowDxfId="93">
  <autoFilter ref="B16:M247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SUM(C241:C247)</totalsRowFormula>
    </tableColumn>
    <tableColumn id="3" xr3:uid="{00000000-0010-0000-0000-000003000000}" name="Transactions _x000a_Complete" totalsRowFunction="custom" totalsRowDxfId="9">
      <totalsRowFormula>SUM(D241:D247)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AVERAGE(E241:E247)</totalsRowFormula>
    </tableColumn>
    <tableColumn id="5" xr3:uid="{00000000-0010-0000-0000-000005000000}" name="Transactions _x000a_Failed" totalsRowFunction="custom" totalsRowDxfId="7">
      <totalsRowFormula>SUM(F241:F247)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AVERAGE(G241:G247)</totalsRowFormula>
    </tableColumn>
    <tableColumn id="7" xr3:uid="{00000000-0010-0000-0000-000007000000}" name="Transactions _x000a_In_Prog" totalsRowFunction="custom" totalsRowDxfId="5">
      <totalsRowFormula>SUM(H241:H247)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AVERAGE(I241:I247)</totalsRowFormula>
    </tableColumn>
    <tableColumn id="9" xr3:uid="{00000000-0010-0000-0000-000009000000}" name="Transactions _x000a_Timeout" totalsRowFunction="custom" totalsRowDxfId="3">
      <totalsRowFormula>SUM(J241:J247)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AVERAGE(K241:K247)</totalsRowFormula>
    </tableColumn>
    <tableColumn id="11" xr3:uid="{00000000-0010-0000-0000-00000B000000}" name="Transactions_x000a_Trans Fail" totalsRowFunction="custom" totalsRowDxfId="1">
      <totalsRowFormula>SUM(L241:L247)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AVERAGE(M241:M247)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25"/>
  <sheetViews>
    <sheetView tabSelected="1" topLeftCell="A15" zoomScale="110" zoomScaleNormal="110" workbookViewId="0">
      <selection activeCell="N249" sqref="N2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882748.06</v>
      </c>
      <c r="D6" s="4"/>
    </row>
    <row r="7" spans="2:13" x14ac:dyDescent="0.2">
      <c r="B7" s="9" t="s">
        <v>6</v>
      </c>
      <c r="C7" s="11">
        <f>D15</f>
        <v>754404</v>
      </c>
      <c r="D7" s="12">
        <f>C7/C6</f>
        <v>0.85460850517190601</v>
      </c>
    </row>
    <row r="8" spans="2:13" x14ac:dyDescent="0.2">
      <c r="B8" s="9" t="s">
        <v>7</v>
      </c>
      <c r="C8" s="11">
        <f>F15</f>
        <v>105903</v>
      </c>
      <c r="D8" s="12">
        <f>C8/C6</f>
        <v>0.11996967741849242</v>
      </c>
    </row>
    <row r="9" spans="2:13" x14ac:dyDescent="0.2">
      <c r="B9" s="9" t="s">
        <v>8</v>
      </c>
      <c r="C9" s="11">
        <f>H15</f>
        <v>3</v>
      </c>
      <c r="D9" s="12">
        <f>C9/C6</f>
        <v>3.3984781569500132E-6</v>
      </c>
    </row>
    <row r="10" spans="2:13" x14ac:dyDescent="0.2">
      <c r="B10" s="9" t="s">
        <v>9</v>
      </c>
      <c r="C10" s="11">
        <f>J15</f>
        <v>22422</v>
      </c>
      <c r="D10" s="12">
        <f>C10/C6</f>
        <v>2.54002257450444E-2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882732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30" x14ac:dyDescent="0.2">
      <c r="B15" s="13" t="s">
        <v>13</v>
      </c>
      <c r="C15" s="14">
        <f>SUM(Tabla1820[Total])</f>
        <v>882748.06</v>
      </c>
      <c r="D15" s="14">
        <f>SUM(Tabla1820[Transactions 
Complete])</f>
        <v>754404</v>
      </c>
      <c r="E15" s="15">
        <f>AVERAGE(Tabla1820[%
Complete])</f>
        <v>0.78830595583931873</v>
      </c>
      <c r="F15" s="14">
        <f>SUM(Tabla1820[Transactions 
Failed])</f>
        <v>105903</v>
      </c>
      <c r="G15" s="15">
        <f>AVERAGE(Tabla1820[% 
Failed])</f>
        <v>0.14175778698922661</v>
      </c>
      <c r="H15" s="14">
        <f>SUM(Tabla1820[Transactions 
In_Prog])</f>
        <v>3</v>
      </c>
      <c r="I15" s="15">
        <f>AVERAGE(Tabla1820[%
In_Prog])</f>
        <v>3.9275397163298251E-6</v>
      </c>
      <c r="J15" s="14">
        <f>SUM(Tabla1820[Transactions 
Timeout])</f>
        <v>22422</v>
      </c>
      <c r="K15" s="15">
        <f>AVERAGE(Tabla1820[%
Timeout])</f>
        <v>4.3913553814061083E-2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A818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x14ac:dyDescent="0.2">
      <c r="B245" s="37">
        <v>43329</v>
      </c>
      <c r="C245" s="93">
        <v>0.01</v>
      </c>
      <c r="D245" s="87"/>
      <c r="E245" s="24">
        <f>Tabla1820[Transactions 
Complete]/Tabla1820[Total]</f>
        <v>0</v>
      </c>
      <c r="F245" s="87"/>
      <c r="G245" s="24">
        <f>Tabla1820[Transactions 
Failed]/Tabla1820[Total]</f>
        <v>0</v>
      </c>
      <c r="H245" s="34"/>
      <c r="I245" s="24">
        <f>Tabla1820[Transactions 
In_Prog]/Tabla1820[Total]</f>
        <v>0</v>
      </c>
      <c r="J245" s="87"/>
      <c r="K245" s="24">
        <f>Tabla1820[Transactions 
Timeout]/Tabla1820[Total]</f>
        <v>0</v>
      </c>
      <c r="L245" s="34"/>
      <c r="M245" s="24">
        <f>Tabla1820[Transactions
Trans Fail]/Tabla1820[Total]</f>
        <v>0</v>
      </c>
    </row>
    <row r="246" spans="2:13" s="33" customFormat="1" x14ac:dyDescent="0.2">
      <c r="B246" s="37">
        <v>43330</v>
      </c>
      <c r="C246" s="93">
        <v>0.01</v>
      </c>
      <c r="D246" s="87"/>
      <c r="E246" s="24">
        <f>Tabla1820[Transactions 
Complete]/Tabla1820[Total]</f>
        <v>0</v>
      </c>
      <c r="F246" s="87"/>
      <c r="G246" s="24">
        <f>Tabla1820[Transactions 
Failed]/Tabla1820[Total]</f>
        <v>0</v>
      </c>
      <c r="H246" s="34"/>
      <c r="I246" s="24">
        <f>Tabla1820[Transactions 
In_Prog]/Tabla1820[Total]</f>
        <v>0</v>
      </c>
      <c r="J246" s="87"/>
      <c r="K246" s="24">
        <f>Tabla1820[Transactions 
Timeout]/Tabla1820[Total]</f>
        <v>0</v>
      </c>
      <c r="L246" s="34"/>
      <c r="M246" s="24">
        <f>Tabla1820[Transactions
Trans Fail]/Tabla1820[Total]</f>
        <v>0</v>
      </c>
    </row>
    <row r="247" spans="2:13" s="33" customFormat="1" x14ac:dyDescent="0.2">
      <c r="B247" s="37">
        <v>43331</v>
      </c>
      <c r="C247" s="93">
        <v>0.01</v>
      </c>
      <c r="D247" s="87"/>
      <c r="E247" s="24">
        <f>Tabla1820[Transactions 
Complete]/Tabla1820[Total]</f>
        <v>0</v>
      </c>
      <c r="F247" s="87"/>
      <c r="G247" s="24">
        <f>Tabla1820[Transactions 
Failed]/Tabla1820[Total]</f>
        <v>0</v>
      </c>
      <c r="H247" s="34"/>
      <c r="I247" s="24">
        <f>Tabla1820[Transactions 
In_Prog]/Tabla1820[Total]</f>
        <v>0</v>
      </c>
      <c r="J247" s="87"/>
      <c r="K247" s="24">
        <f>Tabla1820[Transactions 
Timeout]/Tabla1820[Total]</f>
        <v>0</v>
      </c>
      <c r="L247" s="34"/>
      <c r="M247" s="24">
        <f>Tabla1820[Transactions
Trans Fail]/Tabla1820[Total]</f>
        <v>0</v>
      </c>
    </row>
    <row r="248" spans="2:13" ht="26" x14ac:dyDescent="0.2">
      <c r="B248" s="38" t="s">
        <v>26</v>
      </c>
      <c r="C248" s="39">
        <f>SUM(C241:C247)</f>
        <v>16295.03</v>
      </c>
      <c r="D248" s="39">
        <f>SUM(D241:D247)</f>
        <v>10748</v>
      </c>
      <c r="E248" s="94">
        <f>AVERAGE(E241:E247)</f>
        <v>0.37804637055322887</v>
      </c>
      <c r="F248" s="39">
        <f>SUM(F241:F247)</f>
        <v>4759</v>
      </c>
      <c r="G248" s="94">
        <f>AVERAGE(G241:G247)</f>
        <v>0.16567751458232788</v>
      </c>
      <c r="H248" s="39">
        <f>SUM(H241:H247)</f>
        <v>0</v>
      </c>
      <c r="I248" s="94">
        <f>AVERAGE(I241:I247)</f>
        <v>0</v>
      </c>
      <c r="J248" s="39">
        <f>SUM(J241:J247)</f>
        <v>788</v>
      </c>
      <c r="K248" s="94">
        <f>AVERAGE(K241:K247)</f>
        <v>2.7704686293014678E-2</v>
      </c>
      <c r="L248" s="39">
        <f>SUM(L241:L247)</f>
        <v>0</v>
      </c>
      <c r="M248" s="94">
        <f>AVERAGE(M241:M247)</f>
        <v>0</v>
      </c>
    </row>
    <row r="249" spans="2:13" x14ac:dyDescent="0.2">
      <c r="D249" s="1"/>
    </row>
    <row r="250" spans="2:13" x14ac:dyDescent="0.2">
      <c r="D250" s="1"/>
    </row>
    <row r="251" spans="2:13" x14ac:dyDescent="0.2">
      <c r="D251" s="1"/>
    </row>
    <row r="252" spans="2:13" x14ac:dyDescent="0.2">
      <c r="D252" s="1"/>
    </row>
    <row r="253" spans="2:13" x14ac:dyDescent="0.2">
      <c r="D253" s="1"/>
    </row>
    <row r="254" spans="2:13" x14ac:dyDescent="0.2">
      <c r="D254" s="1"/>
    </row>
    <row r="255" spans="2:13" x14ac:dyDescent="0.2">
      <c r="D255" s="1"/>
    </row>
    <row r="256" spans="2:13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dimension ref="A1:L32"/>
  <sheetViews>
    <sheetView zoomScale="90" zoomScaleNormal="90" workbookViewId="0">
      <selection activeCell="N26" sqref="N26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2018-08-17T15:06:09Z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