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5386F98D-6187-4C4C-A682-0081F80E023C}" xr6:coauthVersionLast="36" xr6:coauthVersionMax="36" xr10:uidLastSave="{00000000-0000-0000-0000-000000000000}"/>
  <bookViews>
    <workbookView xWindow="1080" yWindow="2640" windowWidth="25600" windowHeight="1036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2" i="1" l="1"/>
  <c r="C262" i="1"/>
  <c r="L262" i="1"/>
  <c r="J262" i="1"/>
  <c r="H262" i="1"/>
  <c r="F262" i="1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K262" i="1" s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G262" i="1" l="1"/>
  <c r="E262" i="1"/>
  <c r="M262" i="1"/>
  <c r="I262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<sst xmlns="http://schemas.openxmlformats.org/spreadsheetml/2006/main" count="163" uniqueCount="28">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</sst>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JAMUPerformance!$C$255:$C$261</c:f>
              <c:numCache>
                <c:formatCode>#,##0</c:formatCode>
                <c:ptCount val="7"/>
                <c:pt idx="0">
                  <c:v>13043</c:v>
                </c:pt>
                <c:pt idx="1">
                  <c:v>14275</c:v>
                </c:pt>
                <c:pt idx="2">
                  <c:v>10191</c:v>
                </c:pt>
                <c:pt idx="3">
                  <c:v>14040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JAMUPerformance!$D$255:$D$261</c:f>
              <c:numCache>
                <c:formatCode>#,##0</c:formatCode>
                <c:ptCount val="7"/>
                <c:pt idx="0">
                  <c:v>10562</c:v>
                </c:pt>
                <c:pt idx="1">
                  <c:v>11952</c:v>
                </c:pt>
                <c:pt idx="2">
                  <c:v>7782</c:v>
                </c:pt>
                <c:pt idx="3">
                  <c:v>11972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JAMUPerformance!$F$255:$F$261</c:f>
              <c:numCache>
                <c:formatCode>#,##0</c:formatCode>
                <c:ptCount val="7"/>
                <c:pt idx="0">
                  <c:v>2408</c:v>
                </c:pt>
                <c:pt idx="1">
                  <c:v>2278</c:v>
                </c:pt>
                <c:pt idx="2">
                  <c:v>2362</c:v>
                </c:pt>
                <c:pt idx="3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JAMUPerformance!$H$255:$H$261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JAMUPerformance!$J$255:$J$261</c:f>
              <c:numCache>
                <c:formatCode>#,##0</c:formatCode>
                <c:ptCount val="7"/>
                <c:pt idx="0">
                  <c:v>73</c:v>
                </c:pt>
                <c:pt idx="1">
                  <c:v>45</c:v>
                </c:pt>
                <c:pt idx="2">
                  <c:v>46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JAMUPerformance!$L$255:$L$261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262</xdr:row>
      <xdr:rowOff>143435</xdr:rowOff>
    </xdr:from>
    <xdr:to>
      <xdr:col>12</xdr:col>
      <xdr:colOff>810535</xdr:colOff>
      <xdr:row>290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62" totalsRowCount="1" headerRowDxfId="161" dataDxfId="160" totalsRowDxfId="159">
  <autoFilter ref="B16:M261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" totalsRowDxfId="11"/>
    <tableColumn id="2" xr3:uid="{00000000-0010-0000-0000-000002000000}" name="Total" totalsRowFunction="custom" dataDxfId="22" totalsRowDxfId="10">
      <totalsRowFormula>SUM(C255:C261)</totalsRowFormula>
    </tableColumn>
    <tableColumn id="3" xr3:uid="{00000000-0010-0000-0000-000003000000}" name="Transactions _x000a_Complete" totalsRowFunction="custom" dataDxfId="21" totalsRowDxfId="9">
      <totalsRowFormula>SUM(D255:D261)</totalsRowFormula>
    </tableColumn>
    <tableColumn id="4" xr3:uid="{00000000-0010-0000-0000-000004000000}" name="%_x000a_Complete" totalsRowFunction="custom" dataDxfId="20" totalsRowDxfId="8">
      <calculatedColumnFormula>Tabla18[Transactions 
Complete]/Tabla18[Total]</calculatedColumnFormula>
      <totalsRowFormula>AVERAGE(E255:E261)</totalsRowFormula>
    </tableColumn>
    <tableColumn id="5" xr3:uid="{00000000-0010-0000-0000-000005000000}" name="Transactions _x000a_Failed" totalsRowFunction="custom" dataDxfId="19" totalsRowDxfId="7">
      <totalsRowFormula>SUM(F255:F261)</totalsRowFormula>
    </tableColumn>
    <tableColumn id="6" xr3:uid="{00000000-0010-0000-0000-000006000000}" name="% _x000a_Failed" totalsRowFunction="custom" dataDxfId="18" totalsRowDxfId="6">
      <calculatedColumnFormula>Tabla18[Transactions 
Failed]/Tabla18[Total]</calculatedColumnFormula>
      <totalsRowFormula>AVERAGE(G255:G261)</totalsRowFormula>
    </tableColumn>
    <tableColumn id="7" xr3:uid="{00000000-0010-0000-0000-000007000000}" name="Transactions _x000a_In_Prog" totalsRowFunction="custom" dataDxfId="17" totalsRowDxfId="5">
      <totalsRowFormula>SUM(H255:H261)</totalsRowFormula>
    </tableColumn>
    <tableColumn id="8" xr3:uid="{00000000-0010-0000-0000-000008000000}" name="%_x000a_In_Prog" totalsRowFunction="custom" dataDxfId="16" totalsRowDxfId="4">
      <calculatedColumnFormula>Tabla18[Transactions 
In_Prog]/Tabla18[Total]</calculatedColumnFormula>
      <totalsRowFormula>AVERAGE(I255:I261)</totalsRowFormula>
    </tableColumn>
    <tableColumn id="9" xr3:uid="{00000000-0010-0000-0000-000009000000}" name="Transactions _x000a_Timeout" totalsRowFunction="custom" dataDxfId="15" totalsRowDxfId="3">
      <totalsRowFormula>SUM(J255:J261)</totalsRowFormula>
    </tableColumn>
    <tableColumn id="10" xr3:uid="{00000000-0010-0000-0000-00000A000000}" name="%_x000a_Timeout" totalsRowFunction="custom" dataDxfId="14" totalsRowDxfId="2">
      <calculatedColumnFormula>Tabla18[Transactions 
Timeout]/Tabla18[Total]</calculatedColumnFormula>
      <totalsRowFormula>AVERAGE(K255:K261)</totalsRowFormula>
    </tableColumn>
    <tableColumn id="11" xr3:uid="{00000000-0010-0000-0000-00000B000000}" name="Transactions_x000a_Trans Fail" totalsRowFunction="custom" dataDxfId="13" totalsRowDxfId="1">
      <totalsRowFormula>SUM(L255:L261)</totalsRowFormula>
    </tableColumn>
    <tableColumn id="12" xr3:uid="{00000000-0010-0000-0000-00000C000000}" name="% _x000a_Trans Fail" totalsRowFunction="custom" dataDxfId="12" totalsRowDxfId="0">
      <calculatedColumnFormula>Tabla18[Transactions
Trans Fail]/Tabla18[Total]</calculatedColumnFormula>
      <totalsRowFormula>AVERAGE(M255:M261)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58" dataDxfId="157" totalsRowDxfId="15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55" totalsRowDxfId="154"/>
    <tableColumn id="2" xr3:uid="{00000000-0010-0000-0100-000002000000}" name="Total" totalsRowFunction="custom" dataDxfId="153" totalsRowDxfId="152">
      <totalsRowFormula>SUM(C42:C44)</totalsRowFormula>
    </tableColumn>
    <tableColumn id="3" xr3:uid="{00000000-0010-0000-0100-000003000000}" name="Transactions _x000a_Complete" totalsRowFunction="custom" dataDxfId="151" totalsRowDxfId="150">
      <totalsRowFormula>SUM(D42:D44)</totalsRowFormula>
    </tableColumn>
    <tableColumn id="4" xr3:uid="{00000000-0010-0000-0100-000004000000}" name="%_x000a_Complete" totalsRowFunction="custom" dataDxfId="149" totalsRowDxfId="148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47" totalsRowDxfId="146">
      <totalsRowFormula>SUM(F42:F44)</totalsRowFormula>
    </tableColumn>
    <tableColumn id="6" xr3:uid="{00000000-0010-0000-0100-000006000000}" name="% _x000a_Failed" totalsRowFunction="custom" dataDxfId="145" totalsRowDxfId="144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43" totalsRowDxfId="142">
      <totalsRowFormula>SUM(H42:H44)</totalsRowFormula>
    </tableColumn>
    <tableColumn id="8" xr3:uid="{00000000-0010-0000-0100-000008000000}" name="%_x000a_In_Prog" totalsRowFunction="custom" dataDxfId="141" totalsRowDxfId="140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39" totalsRowDxfId="138">
      <totalsRowFormula>SUM(J42:J44)</totalsRowFormula>
    </tableColumn>
    <tableColumn id="10" xr3:uid="{00000000-0010-0000-0100-00000A000000}" name="%_x000a_Timeout" totalsRowFunction="custom" dataDxfId="137" totalsRowDxfId="136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35" totalsRowDxfId="134">
      <totalsRowFormula>SUM(L42:L44)</totalsRowFormula>
    </tableColumn>
    <tableColumn id="12" xr3:uid="{00000000-0010-0000-0100-00000C000000}" name="% _x000a_Trans Fail" totalsRowFunction="custom" dataDxfId="133" totalsRowDxfId="132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31" dataDxfId="130" totalsRowDxfId="12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28" totalsRowDxfId="127"/>
    <tableColumn id="2" xr3:uid="{00000000-0010-0000-0200-000002000000}" name="Total" totalsRowFunction="custom" dataDxfId="126" totalsRowDxfId="125">
      <totalsRowFormula>SUM(C42:C47)</totalsRowFormula>
    </tableColumn>
    <tableColumn id="3" xr3:uid="{00000000-0010-0000-0200-000003000000}" name="Transactions _x000a_Complete" totalsRowFunction="custom" dataDxfId="124" totalsRowDxfId="123">
      <totalsRowFormula>SUM(D42:D47)</totalsRowFormula>
    </tableColumn>
    <tableColumn id="4" xr3:uid="{00000000-0010-0000-0200-000004000000}" name="%_x000a_Complete" totalsRowFunction="custom" dataDxfId="122" totalsRowDxfId="121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20" totalsRowDxfId="119">
      <totalsRowFormula>SUM(F42:F47)</totalsRowFormula>
    </tableColumn>
    <tableColumn id="6" xr3:uid="{00000000-0010-0000-0200-000006000000}" name="% _x000a_Failed" totalsRowFunction="custom" dataDxfId="118" totalsRowDxfId="117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16" totalsRowDxfId="115">
      <totalsRowFormula>SUM(H42:H47)</totalsRowFormula>
    </tableColumn>
    <tableColumn id="8" xr3:uid="{00000000-0010-0000-0200-000008000000}" name="%_x000a_In_Prog" totalsRowFunction="custom" dataDxfId="114" totalsRowDxfId="113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12" totalsRowDxfId="111">
      <totalsRowFormula>SUM(J42:J47)</totalsRowFormula>
    </tableColumn>
    <tableColumn id="10" xr3:uid="{00000000-0010-0000-0200-00000A000000}" name="%_x000a_Timeout" totalsRowFunction="custom" dataDxfId="110" totalsRowDxfId="109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108" totalsRowDxfId="107">
      <totalsRowFormula>SUM(L42:L47)</totalsRowFormula>
    </tableColumn>
    <tableColumn id="12" xr3:uid="{00000000-0010-0000-0200-00000C000000}" name="% _x000a_Trans Fail" totalsRowFunction="custom" dataDxfId="106" totalsRowDxfId="105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104" dataDxfId="103" totalsRowDxfId="10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01" totalsRowDxfId="100"/>
    <tableColumn id="2" xr3:uid="{00000000-0010-0000-0300-000002000000}" name="Total" totalsRowFunction="custom" dataDxfId="99" totalsRowDxfId="98">
      <totalsRowFormula>SUM(C17:C46)</totalsRowFormula>
    </tableColumn>
    <tableColumn id="3" xr3:uid="{00000000-0010-0000-0300-000003000000}" name="Transactions _x000a_Complete" totalsRowFunction="custom" dataDxfId="97" totalsRowDxfId="96">
      <totalsRowFormula>SUM(D17:D46)</totalsRowFormula>
    </tableColumn>
    <tableColumn id="4" xr3:uid="{00000000-0010-0000-0300-000004000000}" name="%_x000a_Complete" totalsRowFunction="custom" dataDxfId="95" totalsRowDxfId="94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93" totalsRowDxfId="92">
      <totalsRowFormula>SUM(F17:F46)</totalsRowFormula>
    </tableColumn>
    <tableColumn id="6" xr3:uid="{00000000-0010-0000-0300-000006000000}" name="% _x000a_Failed" totalsRowFunction="custom" dataDxfId="91" totalsRowDxfId="90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89" totalsRowDxfId="88">
      <totalsRowFormula>SUM(H17:H46)</totalsRowFormula>
    </tableColumn>
    <tableColumn id="8" xr3:uid="{00000000-0010-0000-0300-000008000000}" name="%_x000a_In_Prog" totalsRowFunction="custom" dataDxfId="87" totalsRowDxfId="86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85" totalsRowDxfId="84">
      <totalsRowFormula>SUM(J17:J46)</totalsRowFormula>
    </tableColumn>
    <tableColumn id="10" xr3:uid="{00000000-0010-0000-0300-00000A000000}" name="%_x000a_Timeout" totalsRowFunction="custom" dataDxfId="83" totalsRowDxfId="82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81" totalsRowDxfId="80">
      <totalsRowFormula>SUM(L17:L46)</totalsRowFormula>
    </tableColumn>
    <tableColumn id="12" xr3:uid="{00000000-0010-0000-0300-00000C000000}" name="% _x000a_Trans Fail" totalsRowFunction="custom" dataDxfId="79" totalsRowDxfId="7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77" dataDxfId="76" totalsRowDxfId="7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74" totalsRowDxfId="73"/>
    <tableColumn id="2" xr3:uid="{00000000-0010-0000-0400-000002000000}" name="Total" totalsRowFunction="custom" dataDxfId="72" totalsRowDxfId="71">
      <totalsRowFormula>SUM(C17:C47)</totalsRowFormula>
    </tableColumn>
    <tableColumn id="3" xr3:uid="{00000000-0010-0000-0400-000003000000}" name="Transactions _x000a_Complete" totalsRowFunction="custom" dataDxfId="70" totalsRowDxfId="69">
      <totalsRowFormula>SUM(D17:D47)</totalsRowFormula>
    </tableColumn>
    <tableColumn id="4" xr3:uid="{00000000-0010-0000-0400-000004000000}" name="%_x000a_Complete" totalsRowFunction="custom" dataDxfId="68" totalsRowDxfId="67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66" totalsRowDxfId="65">
      <totalsRowFormula>SUM(F17:F47)</totalsRowFormula>
    </tableColumn>
    <tableColumn id="6" xr3:uid="{00000000-0010-0000-0400-000006000000}" name="% _x000a_Failed" totalsRowFunction="custom" dataDxfId="64" totalsRowDxfId="63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62" totalsRowDxfId="61">
      <totalsRowFormula>SUM(H17:H47)</totalsRowFormula>
    </tableColumn>
    <tableColumn id="8" xr3:uid="{00000000-0010-0000-0400-000008000000}" name="%_x000a_In_Prog" totalsRowFunction="custom" dataDxfId="60" totalsRowDxfId="59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58" totalsRowDxfId="57">
      <totalsRowFormula>SUM(J17:J47)</totalsRowFormula>
    </tableColumn>
    <tableColumn id="10" xr3:uid="{00000000-0010-0000-0400-00000A000000}" name="%_x000a_Timeout" totalsRowFunction="custom" dataDxfId="56" totalsRowDxfId="55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54" totalsRowDxfId="53">
      <totalsRowFormula>SUM(L17:L47)</totalsRowFormula>
    </tableColumn>
    <tableColumn id="12" xr3:uid="{00000000-0010-0000-0400-00000C000000}" name="% _x000a_Trans Fail" totalsRowFunction="custom" dataDxfId="52" totalsRowDxfId="5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50" dataDxfId="49" totalsRowDxfId="4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47" totalsRowDxfId="46"/>
    <tableColumn id="2" xr3:uid="{00000000-0010-0000-0500-000002000000}" name="Total" totalsRowFunction="custom" dataDxfId="45" totalsRowDxfId="44">
      <totalsRowFormula>SUM(C17:C46)</totalsRowFormula>
    </tableColumn>
    <tableColumn id="3" xr3:uid="{00000000-0010-0000-0500-000003000000}" name="Transactions _x000a_Complete" totalsRowFunction="custom" dataDxfId="43" totalsRowDxfId="42">
      <totalsRowFormula>SUM(D17:D46)</totalsRowFormula>
    </tableColumn>
    <tableColumn id="4" xr3:uid="{00000000-0010-0000-0500-000004000000}" name="%_x000a_Complete" totalsRowFunction="custom" dataDxfId="41" totalsRowDxfId="40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39" totalsRowDxfId="38">
      <totalsRowFormula>SUM(F17:F46)</totalsRowFormula>
    </tableColumn>
    <tableColumn id="6" xr3:uid="{00000000-0010-0000-0500-000006000000}" name="% _x000a_Failed" totalsRowFunction="custom" dataDxfId="37" totalsRowDxfId="36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35" totalsRowDxfId="34">
      <totalsRowFormula>SUM(H17:H46)</totalsRowFormula>
    </tableColumn>
    <tableColumn id="8" xr3:uid="{00000000-0010-0000-0500-000008000000}" name="%_x000a_In_Prog" totalsRowFunction="custom" dataDxfId="33" totalsRowDxfId="32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31" totalsRowDxfId="30">
      <totalsRowFormula>SUM(J17:J46)</totalsRowFormula>
    </tableColumn>
    <tableColumn id="10" xr3:uid="{00000000-0010-0000-0500-00000A000000}" name="%_x000a_Timeout" totalsRowFunction="custom" dataDxfId="29" totalsRowDxfId="28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27" totalsRowDxfId="26">
      <totalsRowFormula>SUM(L17:L46)</totalsRowFormula>
    </tableColumn>
    <tableColumn id="12" xr3:uid="{00000000-0010-0000-0500-00000C000000}" name="% _x000a_Trans Fail" totalsRowFunction="custom" dataDxfId="25" totalsRowDxfId="2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66"/>
  <sheetViews>
    <sheetView tabSelected="1" topLeftCell="A12" zoomScaleNormal="100" workbookViewId="0">
      <selection activeCell="L258" sqref="L258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2033732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1834924</v>
      </c>
      <c r="D6" s="14">
        <f>C6/C5</f>
        <v>0.90224474021159129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134696</v>
      </c>
      <c r="D7" s="14">
        <f>C7/C5</f>
        <v>6.6230948817248295E-2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1.1309258053666854E-5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64089</v>
      </c>
      <c r="D9" s="14">
        <f>C9/C5</f>
        <v>3.1513001713106739E-2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2033732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SUM(Tabla18[Total])</f>
        <v>2033737.1</v>
      </c>
      <c r="D15" s="17">
        <f>SUM(Tabla18[Transactions 
Complete])</f>
        <v>1834924</v>
      </c>
      <c r="E15" s="18">
        <f>AVERAGE(Tabla18[%
Complete])</f>
        <v>0.87506448109523272</v>
      </c>
      <c r="F15" s="17">
        <f>SUM(Tabla18[Transactions 
Failed])</f>
        <v>134696</v>
      </c>
      <c r="G15" s="18">
        <f>AVERAGE(Tabla18[% 
Failed])</f>
        <v>5.4687922096927896E-2</v>
      </c>
      <c r="H15" s="17">
        <f>SUM(Tabla18[Transactions 
In_Prog])</f>
        <v>23</v>
      </c>
      <c r="I15" s="18">
        <f>AVERAGE(Tabla18[%
In_Prog])</f>
        <v>1.2993016588291456E-5</v>
      </c>
      <c r="J15" s="17">
        <f>SUM(Tabla18[Transactions 
Timeout])</f>
        <v>64089</v>
      </c>
      <c r="K15" s="18">
        <f>AVERAGE(Tabla18[%
Timeout])</f>
        <v>2.9413595659922971E-2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C833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x14ac:dyDescent="0.2">
      <c r="B255" s="79">
        <v>43339</v>
      </c>
      <c r="C255" s="120">
        <v>13043</v>
      </c>
      <c r="D255" s="120">
        <v>10562</v>
      </c>
      <c r="E255" s="121">
        <f>Tabla18[Transactions 
Complete]/Tabla18[Total]</f>
        <v>0.80978302537759717</v>
      </c>
      <c r="F255" s="120">
        <v>2408</v>
      </c>
      <c r="G255" s="121">
        <f>Tabla18[Transactions 
Failed]/Tabla18[Total]</f>
        <v>0.18462010273710036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5.5968718853024613E-3</v>
      </c>
      <c r="L255" s="120">
        <v>0</v>
      </c>
      <c r="M255" s="121">
        <f>Tabla18[Transactions
Trans Fail]/Tabla18[Total]</f>
        <v>0</v>
      </c>
    </row>
    <row r="256" spans="2:13" s="33" customFormat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x14ac:dyDescent="0.2">
      <c r="B259" s="79">
        <v>43343</v>
      </c>
      <c r="C259" s="120">
        <v>0.01</v>
      </c>
      <c r="D259" s="120"/>
      <c r="E259" s="121">
        <f>Tabla18[Transactions 
Complete]/Tabla18[Total]</f>
        <v>0</v>
      </c>
      <c r="F259" s="120"/>
      <c r="G259" s="121">
        <f>Tabla18[Transactions 
Failed]/Tabla18[Total]</f>
        <v>0</v>
      </c>
      <c r="H259" s="120"/>
      <c r="I259" s="121">
        <f>Tabla18[Transactions 
In_Prog]/Tabla18[Total]</f>
        <v>0</v>
      </c>
      <c r="J259" s="120"/>
      <c r="K259" s="121">
        <f>Tabla18[Transactions 
Timeout]/Tabla18[Total]</f>
        <v>0</v>
      </c>
      <c r="L259" s="120"/>
      <c r="M259" s="121">
        <f>Tabla18[Transactions
Trans Fail]/Tabla18[Total]</f>
        <v>0</v>
      </c>
    </row>
    <row r="260" spans="2:13" s="33" customFormat="1" x14ac:dyDescent="0.2">
      <c r="B260" s="79">
        <v>43344</v>
      </c>
      <c r="C260" s="120">
        <v>0.01</v>
      </c>
      <c r="D260" s="120"/>
      <c r="E260" s="121">
        <f>Tabla18[Transactions 
Complete]/Tabla18[Total]</f>
        <v>0</v>
      </c>
      <c r="F260" s="120"/>
      <c r="G260" s="121">
        <f>Tabla18[Transactions 
Failed]/Tabla18[Total]</f>
        <v>0</v>
      </c>
      <c r="H260" s="120"/>
      <c r="I260" s="121">
        <f>Tabla18[Transactions 
In_Prog]/Tabla18[Total]</f>
        <v>0</v>
      </c>
      <c r="J260" s="120"/>
      <c r="K260" s="121">
        <f>Tabla18[Transactions 
Timeout]/Tabla18[Total]</f>
        <v>0</v>
      </c>
      <c r="L260" s="120"/>
      <c r="M260" s="121">
        <f>Tabla18[Transactions
Trans Fail]/Tabla18[Total]</f>
        <v>0</v>
      </c>
    </row>
    <row r="261" spans="2:13" s="33" customFormat="1" x14ac:dyDescent="0.2">
      <c r="B261" s="79">
        <v>43345</v>
      </c>
      <c r="C261" s="120">
        <v>0.01</v>
      </c>
      <c r="D261" s="120"/>
      <c r="E261" s="121">
        <f>Tabla18[Transactions 
Complete]/Tabla18[Total]</f>
        <v>0</v>
      </c>
      <c r="F261" s="120"/>
      <c r="G261" s="121">
        <f>Tabla18[Transactions 
Failed]/Tabla18[Total]</f>
        <v>0</v>
      </c>
      <c r="H261" s="120"/>
      <c r="I261" s="121">
        <f>Tabla18[Transactions 
In_Prog]/Tabla18[Total]</f>
        <v>0</v>
      </c>
      <c r="J261" s="120"/>
      <c r="K261" s="121">
        <f>Tabla18[Transactions 
Timeout]/Tabla18[Total]</f>
        <v>0</v>
      </c>
      <c r="L261" s="120"/>
      <c r="M261" s="121">
        <f>Tabla18[Transactions
Trans Fail]/Tabla18[Total]</f>
        <v>0</v>
      </c>
    </row>
    <row r="262" spans="2:13" ht="24" x14ac:dyDescent="0.2">
      <c r="B262" s="29" t="s">
        <v>26</v>
      </c>
      <c r="C262" s="39">
        <f>SUM(C255:C261)</f>
        <v>51549.030000000006</v>
      </c>
      <c r="D262" s="39">
        <f>SUM(D255:D261)</f>
        <v>42268</v>
      </c>
      <c r="E262" s="36">
        <f>AVERAGE(E255:E261)</f>
        <v>0.46619606905983957</v>
      </c>
      <c r="F262" s="39">
        <f>SUM(F255:F261)</f>
        <v>9051</v>
      </c>
      <c r="G262" s="36">
        <f>AVERAGE(G255:G261)</f>
        <v>0.10266239118874251</v>
      </c>
      <c r="H262" s="39">
        <f>SUM(H255:H261)</f>
        <v>1</v>
      </c>
      <c r="I262" s="36">
        <f>AVERAGE(I255:I261)</f>
        <v>1.4017971038871832E-5</v>
      </c>
      <c r="J262" s="39">
        <f>SUM(J255:J261)</f>
        <v>229</v>
      </c>
      <c r="K262" s="36">
        <f>AVERAGE(K255:K261)</f>
        <v>2.556093208950532E-3</v>
      </c>
      <c r="L262" s="39">
        <f>SUM(L255:L261)</f>
        <v>0</v>
      </c>
      <c r="M262" s="36">
        <f>AVERAGE(M255:M261)</f>
        <v>0</v>
      </c>
    </row>
    <row r="263" spans="2:13" x14ac:dyDescent="0.2">
      <c r="E263" s="26"/>
    </row>
    <row r="264" spans="2:13" x14ac:dyDescent="0.2">
      <c r="E264" s="26"/>
    </row>
    <row r="265" spans="2:13" x14ac:dyDescent="0.2">
      <c r="E265" s="26"/>
    </row>
    <row r="266" spans="2:13" x14ac:dyDescent="0.2">
      <c r="E266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2018-08-31T18:59:11Z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