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"/>
    </mc:Choice>
  </mc:AlternateContent>
  <xr:revisionPtr revIDLastSave="0" documentId="13_ncr:1_{3B937661-7B8E-459C-82E3-B0E7C215527D}" xr6:coauthVersionLast="34" xr6:coauthVersionMax="36" xr10:uidLastSave="{00000000-0000-0000-0000-000000000000}"/>
  <bookViews>
    <workbookView xWindow="144" yWindow="3636" windowWidth="25596" windowHeight="14436" xr2:uid="{00000000-000D-0000-FFFF-FFFF00000000}"/>
  </bookViews>
  <sheets>
    <sheet name="JAMUPerformance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</sheets>
  <calcPr calcId="179021" calcMode="manual"/>
</workbook>
</file>

<file path=xl/calcChain.xml><?xml version="1.0" encoding="utf-8"?>
<calcChain xmlns="http://schemas.openxmlformats.org/spreadsheetml/2006/main">
  <c r="L269" i="1" l="1"/>
  <c r="J269" i="1"/>
  <c r="H269" i="1"/>
  <c r="F269" i="1"/>
  <c r="D269" i="1"/>
  <c r="C269" i="1"/>
  <c r="E262" i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K269" i="1" l="1"/>
  <c r="I269" i="1"/>
  <c r="G269" i="1"/>
  <c r="M269" i="1"/>
  <c r="E269" i="1"/>
  <c r="L33" i="9"/>
  <c r="J33" i="9"/>
  <c r="I33" i="9"/>
  <c r="H33" i="9"/>
  <c r="F33" i="9"/>
  <c r="D33" i="9"/>
  <c r="C33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K17" i="9"/>
  <c r="I17" i="9"/>
  <c r="G17" i="9"/>
  <c r="E17" i="9"/>
  <c r="M16" i="9"/>
  <c r="K16" i="9"/>
  <c r="I16" i="9"/>
  <c r="G16" i="9"/>
  <c r="E16" i="9"/>
  <c r="M15" i="9"/>
  <c r="K15" i="9"/>
  <c r="I15" i="9"/>
  <c r="G15" i="9"/>
  <c r="E15" i="9"/>
  <c r="M14" i="9"/>
  <c r="K14" i="9"/>
  <c r="I14" i="9"/>
  <c r="G14" i="9"/>
  <c r="E14" i="9"/>
  <c r="M13" i="9"/>
  <c r="K13" i="9"/>
  <c r="I13" i="9"/>
  <c r="G13" i="9"/>
  <c r="E13" i="9"/>
  <c r="M12" i="9"/>
  <c r="K12" i="9"/>
  <c r="I12" i="9"/>
  <c r="G12" i="9"/>
  <c r="E12" i="9"/>
  <c r="M11" i="9"/>
  <c r="K11" i="9"/>
  <c r="I11" i="9"/>
  <c r="G11" i="9"/>
  <c r="E11" i="9"/>
  <c r="M10" i="9"/>
  <c r="K10" i="9"/>
  <c r="I10" i="9"/>
  <c r="G10" i="9"/>
  <c r="E10" i="9"/>
  <c r="M9" i="9"/>
  <c r="K9" i="9"/>
  <c r="I9" i="9"/>
  <c r="G9" i="9"/>
  <c r="E9" i="9"/>
  <c r="M8" i="9"/>
  <c r="K8" i="9"/>
  <c r="I8" i="9"/>
  <c r="G8" i="9"/>
  <c r="E8" i="9"/>
  <c r="M7" i="9"/>
  <c r="K7" i="9"/>
  <c r="I7" i="9"/>
  <c r="G7" i="9"/>
  <c r="E7" i="9"/>
  <c r="M6" i="9"/>
  <c r="K6" i="9"/>
  <c r="I6" i="9"/>
  <c r="G6" i="9"/>
  <c r="E6" i="9"/>
  <c r="M5" i="9"/>
  <c r="K5" i="9"/>
  <c r="I5" i="9"/>
  <c r="G5" i="9"/>
  <c r="E5" i="9"/>
  <c r="M4" i="9"/>
  <c r="K4" i="9"/>
  <c r="I4" i="9"/>
  <c r="G4" i="9"/>
  <c r="E4" i="9"/>
  <c r="M3" i="9"/>
  <c r="K3" i="9"/>
  <c r="I3" i="9"/>
  <c r="G3" i="9"/>
  <c r="E3" i="9"/>
  <c r="M2" i="9"/>
  <c r="M33" i="9" s="1"/>
  <c r="K2" i="9"/>
  <c r="K33" i="9" s="1"/>
  <c r="I2" i="9"/>
  <c r="G2" i="9"/>
  <c r="G33" i="9" s="1"/>
  <c r="E2" i="9"/>
  <c r="E33" i="9" s="1"/>
  <c r="E255" i="1" l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E248" i="1" l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B33" i="8" l="1"/>
  <c r="L33" i="8"/>
  <c r="K33" i="8"/>
  <c r="J33" i="8"/>
  <c r="I33" i="8"/>
  <c r="G33" i="8"/>
  <c r="H33" i="8"/>
  <c r="F33" i="8"/>
  <c r="E33" i="8"/>
  <c r="D33" i="8"/>
  <c r="C33" i="8"/>
  <c r="E227" i="1" l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33" i="1"/>
  <c r="G233" i="1"/>
  <c r="I233" i="1"/>
  <c r="K233" i="1"/>
  <c r="M233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6" i="1" l="1"/>
  <c r="G206" i="1"/>
  <c r="I206" i="1"/>
  <c r="K206" i="1"/>
  <c r="M206" i="1"/>
  <c r="E207" i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7" l="1"/>
  <c r="J47" i="7"/>
  <c r="H47" i="7"/>
  <c r="F47" i="7"/>
  <c r="D47" i="7"/>
  <c r="C47" i="7"/>
  <c r="M46" i="7"/>
  <c r="K46" i="7"/>
  <c r="I46" i="7"/>
  <c r="G46" i="7"/>
  <c r="E46" i="7"/>
  <c r="M45" i="7"/>
  <c r="K45" i="7"/>
  <c r="I45" i="7"/>
  <c r="G45" i="7"/>
  <c r="E45" i="7"/>
  <c r="M44" i="7"/>
  <c r="K44" i="7"/>
  <c r="I44" i="7"/>
  <c r="G44" i="7"/>
  <c r="E44" i="7"/>
  <c r="M43" i="7"/>
  <c r="K43" i="7"/>
  <c r="I43" i="7"/>
  <c r="G43" i="7"/>
  <c r="E43" i="7"/>
  <c r="M42" i="7"/>
  <c r="K42" i="7"/>
  <c r="I42" i="7"/>
  <c r="G42" i="7"/>
  <c r="E42" i="7"/>
  <c r="M41" i="7"/>
  <c r="K41" i="7"/>
  <c r="I41" i="7"/>
  <c r="G41" i="7"/>
  <c r="E41" i="7"/>
  <c r="M40" i="7"/>
  <c r="K40" i="7"/>
  <c r="I40" i="7"/>
  <c r="G40" i="7"/>
  <c r="E40" i="7"/>
  <c r="M39" i="7"/>
  <c r="K39" i="7"/>
  <c r="I39" i="7"/>
  <c r="G39" i="7"/>
  <c r="E39" i="7"/>
  <c r="M38" i="7"/>
  <c r="K38" i="7"/>
  <c r="I38" i="7"/>
  <c r="G38" i="7"/>
  <c r="E38" i="7"/>
  <c r="M37" i="7"/>
  <c r="K37" i="7"/>
  <c r="I37" i="7"/>
  <c r="G37" i="7"/>
  <c r="E37" i="7"/>
  <c r="M36" i="7"/>
  <c r="K36" i="7"/>
  <c r="I36" i="7"/>
  <c r="G36" i="7"/>
  <c r="E36" i="7"/>
  <c r="M35" i="7"/>
  <c r="K35" i="7"/>
  <c r="I35" i="7"/>
  <c r="G35" i="7"/>
  <c r="E35" i="7"/>
  <c r="M34" i="7"/>
  <c r="K34" i="7"/>
  <c r="I34" i="7"/>
  <c r="G34" i="7"/>
  <c r="E34" i="7"/>
  <c r="M33" i="7"/>
  <c r="K33" i="7"/>
  <c r="I33" i="7"/>
  <c r="G33" i="7"/>
  <c r="E33" i="7"/>
  <c r="M32" i="7"/>
  <c r="K32" i="7"/>
  <c r="I32" i="7"/>
  <c r="G32" i="7"/>
  <c r="E32" i="7"/>
  <c r="M31" i="7"/>
  <c r="K31" i="7"/>
  <c r="I31" i="7"/>
  <c r="G31" i="7"/>
  <c r="E31" i="7"/>
  <c r="M30" i="7"/>
  <c r="K30" i="7"/>
  <c r="I30" i="7"/>
  <c r="G30" i="7"/>
  <c r="E30" i="7"/>
  <c r="M29" i="7"/>
  <c r="K29" i="7"/>
  <c r="I29" i="7"/>
  <c r="G29" i="7"/>
  <c r="E29" i="7"/>
  <c r="M28" i="7"/>
  <c r="K28" i="7"/>
  <c r="I28" i="7"/>
  <c r="G28" i="7"/>
  <c r="E28" i="7"/>
  <c r="M27" i="7"/>
  <c r="K27" i="7"/>
  <c r="I27" i="7"/>
  <c r="G27" i="7"/>
  <c r="E27" i="7"/>
  <c r="M26" i="7"/>
  <c r="K26" i="7"/>
  <c r="I26" i="7"/>
  <c r="G26" i="7"/>
  <c r="E26" i="7"/>
  <c r="M25" i="7"/>
  <c r="K25" i="7"/>
  <c r="I25" i="7"/>
  <c r="G25" i="7"/>
  <c r="E25" i="7"/>
  <c r="M24" i="7"/>
  <c r="K24" i="7"/>
  <c r="I24" i="7"/>
  <c r="G24" i="7"/>
  <c r="E24" i="7"/>
  <c r="M23" i="7"/>
  <c r="K23" i="7"/>
  <c r="I23" i="7"/>
  <c r="G23" i="7"/>
  <c r="E23" i="7"/>
  <c r="M22" i="7"/>
  <c r="K22" i="7"/>
  <c r="I22" i="7"/>
  <c r="G22" i="7"/>
  <c r="E22" i="7"/>
  <c r="M21" i="7"/>
  <c r="K21" i="7"/>
  <c r="I21" i="7"/>
  <c r="G21" i="7"/>
  <c r="E21" i="7"/>
  <c r="M20" i="7"/>
  <c r="K20" i="7"/>
  <c r="I20" i="7"/>
  <c r="G20" i="7"/>
  <c r="E20" i="7"/>
  <c r="M19" i="7"/>
  <c r="K19" i="7"/>
  <c r="I19" i="7"/>
  <c r="G19" i="7"/>
  <c r="E19" i="7"/>
  <c r="M18" i="7"/>
  <c r="K18" i="7"/>
  <c r="I18" i="7"/>
  <c r="G18" i="7"/>
  <c r="E18" i="7"/>
  <c r="M17" i="7"/>
  <c r="K17" i="7"/>
  <c r="I17" i="7"/>
  <c r="G17" i="7"/>
  <c r="E17" i="7"/>
  <c r="L15" i="7"/>
  <c r="C10" i="7" s="1"/>
  <c r="J15" i="7"/>
  <c r="C9" i="7" s="1"/>
  <c r="H15" i="7"/>
  <c r="C8" i="7" s="1"/>
  <c r="F15" i="7"/>
  <c r="C7" i="7" s="1"/>
  <c r="D15" i="7"/>
  <c r="C6" i="7" s="1"/>
  <c r="C15" i="7"/>
  <c r="E47" i="7" l="1"/>
  <c r="M47" i="7"/>
  <c r="G47" i="7"/>
  <c r="K47" i="7"/>
  <c r="C5" i="7"/>
  <c r="D9" i="7" s="1"/>
  <c r="I47" i="7"/>
  <c r="I15" i="7"/>
  <c r="G15" i="7"/>
  <c r="E15" i="7"/>
  <c r="K15" i="7"/>
  <c r="M15" i="7"/>
  <c r="C11" i="7"/>
  <c r="D10" i="7" l="1"/>
  <c r="D6" i="7"/>
  <c r="D7" i="7"/>
  <c r="D8" i="7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 l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J15" i="1"/>
  <c r="H15" i="1"/>
  <c r="F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G17" i="1"/>
  <c r="E17" i="1"/>
  <c r="G15" i="1" l="1"/>
  <c r="I15" i="1"/>
  <c r="E15" i="1"/>
  <c r="K15" i="1"/>
  <c r="L48" i="6" l="1"/>
  <c r="J48" i="6"/>
  <c r="H48" i="6"/>
  <c r="F48" i="6"/>
  <c r="D48" i="6"/>
  <c r="C48" i="6"/>
  <c r="M47" i="6"/>
  <c r="K47" i="6"/>
  <c r="I47" i="6"/>
  <c r="G47" i="6"/>
  <c r="E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K42" i="6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K15" i="6" s="1"/>
  <c r="I19" i="6"/>
  <c r="G19" i="6"/>
  <c r="E19" i="6"/>
  <c r="M18" i="6"/>
  <c r="K18" i="6"/>
  <c r="I18" i="6"/>
  <c r="G18" i="6"/>
  <c r="E18" i="6"/>
  <c r="E15" i="6" s="1"/>
  <c r="M17" i="6"/>
  <c r="M48" i="6" s="1"/>
  <c r="K17" i="6"/>
  <c r="K48" i="6" s="1"/>
  <c r="I17" i="6"/>
  <c r="I48" i="6" s="1"/>
  <c r="G17" i="6"/>
  <c r="G48" i="6" s="1"/>
  <c r="E17" i="6"/>
  <c r="E48" i="6" s="1"/>
  <c r="I15" i="6"/>
  <c r="L15" i="6"/>
  <c r="C10" i="6" s="1"/>
  <c r="J15" i="6"/>
  <c r="C9" i="6" s="1"/>
  <c r="H15" i="6"/>
  <c r="C8" i="6" s="1"/>
  <c r="F15" i="6"/>
  <c r="C7" i="6" s="1"/>
  <c r="D15" i="6"/>
  <c r="C6" i="6" s="1"/>
  <c r="C15" i="6"/>
  <c r="G15" i="6" l="1"/>
  <c r="C11" i="6"/>
  <c r="C5" i="6"/>
  <c r="D9" i="6" s="1"/>
  <c r="M15" i="6"/>
  <c r="D8" i="6" l="1"/>
  <c r="D7" i="6"/>
  <c r="D10" i="6"/>
  <c r="D6" i="6"/>
  <c r="J47" i="5" l="1"/>
  <c r="H47" i="5"/>
  <c r="F47" i="5"/>
  <c r="D47" i="5"/>
  <c r="C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L27" i="5"/>
  <c r="M27" i="5" s="1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M17" i="5"/>
  <c r="M47" i="5" s="1"/>
  <c r="K17" i="5"/>
  <c r="K47" i="5" s="1"/>
  <c r="I17" i="5"/>
  <c r="I47" i="5" s="1"/>
  <c r="G17" i="5"/>
  <c r="G47" i="5" s="1"/>
  <c r="E17" i="5"/>
  <c r="E47" i="5" s="1"/>
  <c r="J15" i="5"/>
  <c r="C9" i="5" s="1"/>
  <c r="H15" i="5"/>
  <c r="C8" i="5" s="1"/>
  <c r="F15" i="5"/>
  <c r="C7" i="5" s="1"/>
  <c r="D15" i="5"/>
  <c r="C6" i="5" s="1"/>
  <c r="C15" i="5"/>
  <c r="L47" i="5" l="1"/>
  <c r="L15" i="5"/>
  <c r="C10" i="5" s="1"/>
  <c r="I15" i="5"/>
  <c r="G15" i="5"/>
  <c r="E15" i="5"/>
  <c r="K15" i="5"/>
  <c r="M15" i="5"/>
  <c r="C5" i="5"/>
  <c r="D10" i="5" s="1"/>
  <c r="C11" i="5"/>
  <c r="D6" i="5" l="1"/>
  <c r="D9" i="5"/>
  <c r="D8" i="5"/>
  <c r="D7" i="5"/>
  <c r="L117" i="1" l="1"/>
  <c r="L15" i="1" l="1"/>
  <c r="M117" i="1"/>
  <c r="M15" i="1" s="1"/>
  <c r="L48" i="4"/>
  <c r="J48" i="4"/>
  <c r="H48" i="4"/>
  <c r="F48" i="4"/>
  <c r="D48" i="4"/>
  <c r="C48" i="4"/>
  <c r="M47" i="4"/>
  <c r="K47" i="4"/>
  <c r="I47" i="4"/>
  <c r="G47" i="4"/>
  <c r="E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G48" i="4" s="1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M15" i="4" s="1"/>
  <c r="K19" i="4"/>
  <c r="I19" i="4"/>
  <c r="G19" i="4"/>
  <c r="E19" i="4"/>
  <c r="E15" i="4" s="1"/>
  <c r="M18" i="4"/>
  <c r="K18" i="4"/>
  <c r="I18" i="4"/>
  <c r="G18" i="4"/>
  <c r="E18" i="4"/>
  <c r="M17" i="4"/>
  <c r="K17" i="4"/>
  <c r="I17" i="4"/>
  <c r="I15" i="4" s="1"/>
  <c r="G17" i="4"/>
  <c r="E17" i="4"/>
  <c r="L15" i="4"/>
  <c r="C10" i="4" s="1"/>
  <c r="J15" i="4"/>
  <c r="C9" i="4" s="1"/>
  <c r="H15" i="4"/>
  <c r="C8" i="4" s="1"/>
  <c r="F15" i="4"/>
  <c r="C7" i="4" s="1"/>
  <c r="D15" i="4"/>
  <c r="C6" i="4" s="1"/>
  <c r="C15" i="4"/>
  <c r="E48" i="4" l="1"/>
  <c r="C5" i="4"/>
  <c r="D9" i="4" s="1"/>
  <c r="K15" i="4"/>
  <c r="G15" i="4"/>
  <c r="K48" i="4"/>
  <c r="I48" i="4"/>
  <c r="C11" i="4"/>
  <c r="M48" i="4"/>
  <c r="D6" i="4" l="1"/>
  <c r="D7" i="4"/>
  <c r="D10" i="4"/>
  <c r="D8" i="4"/>
  <c r="L45" i="3" l="1"/>
  <c r="J45" i="3"/>
  <c r="H45" i="3"/>
  <c r="F45" i="3"/>
  <c r="D45" i="3"/>
  <c r="C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G45" i="3" s="1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0" i="3" s="1"/>
  <c r="J15" i="3"/>
  <c r="C9" i="3" s="1"/>
  <c r="H15" i="3"/>
  <c r="C8" i="3" s="1"/>
  <c r="F15" i="3"/>
  <c r="C7" i="3" s="1"/>
  <c r="D15" i="3"/>
  <c r="C6" i="3" s="1"/>
  <c r="C15" i="3"/>
  <c r="I45" i="3" l="1"/>
  <c r="C5" i="3"/>
  <c r="D10" i="3" s="1"/>
  <c r="I15" i="3"/>
  <c r="G15" i="3"/>
  <c r="E15" i="3"/>
  <c r="M15" i="3"/>
  <c r="K15" i="3"/>
  <c r="K45" i="3"/>
  <c r="E45" i="3"/>
  <c r="M45" i="3"/>
  <c r="D7" i="3"/>
  <c r="C11" i="3"/>
  <c r="D8" i="3" l="1"/>
  <c r="D6" i="3"/>
  <c r="D9" i="3"/>
  <c r="L32" i="2"/>
  <c r="J32" i="2"/>
  <c r="H32" i="2"/>
  <c r="F32" i="2"/>
  <c r="D32" i="2"/>
  <c r="C32" i="2"/>
  <c r="E32" i="2"/>
  <c r="G32" i="2"/>
  <c r="I32" i="2"/>
  <c r="K32" i="2"/>
  <c r="B32" i="2"/>
  <c r="C15" i="1" l="1"/>
  <c r="C10" i="1" l="1"/>
  <c r="C9" i="1"/>
  <c r="C8" i="1"/>
  <c r="C7" i="1"/>
  <c r="C6" i="1"/>
  <c r="C5" i="1" l="1"/>
  <c r="D6" i="1" s="1"/>
  <c r="C11" i="1"/>
  <c r="D9" i="1" l="1"/>
  <c r="D7" i="1"/>
  <c r="D8" i="1"/>
  <c r="D10" i="1"/>
</calcChain>
</file>

<file path=xl/sharedStrings.xml><?xml version="1.0" encoding="utf-8"?>
<sst xmlns="http://schemas.openxmlformats.org/spreadsheetml/2006/main" count="164" uniqueCount="28">
  <si>
    <t>GENERAL REPORT</t>
  </si>
  <si>
    <t>Hostname</t>
  </si>
  <si>
    <t>jamu66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</si>
  <si>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</si>
  <si>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</si>
  <si>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</si>
  <si>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</si>
  <si>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</si>
  <si>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</si>
  <si>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</si>
  <si>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</si>
  <si>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</si>
  <si>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JAMU DAILY TRANSACTION SUMMARY</t>
  </si>
  <si>
    <r>
      <t>TOTAL SUMMARY</t>
    </r>
    <r>
      <rPr>
        <b/>
        <sz val="10"/>
        <rFont val="Calibri"/>
        <family val="2"/>
        <scheme val="minor"/>
      </rPr>
      <t xml:space="preserve">
TOTAL 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</si>
  <si>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</si>
  <si>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</si>
  <si>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</si>
  <si>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</si>
  <si>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</si>
  <si>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</si>
  <si>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</si>
  <si>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</si>
  <si>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</si>
  <si>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</si>
  <si>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</si>
  <si>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</si>
  <si>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 xml:space="preserve">   SUMMARY
AVERAGE   </t>
  </si>
  <si>
    <t xml:space="preserve">    SUMMARY
AVERAGE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</si>
</sst>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scheme val="minor"/>
    </font>
    <font>
      <b/>
      <sz val="8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  <fill>
      <patternFill patternType="solid">
        <fgColor rgb="FF4472C4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B4C6E7"/>
        <bgColor rgb="FF000000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double">
        <color rgb="FF5B9BD5"/>
      </top>
      <bottom style="thin">
        <color rgb="FF9BC2E6"/>
      </bottom>
      <diagonal/>
    </border>
    <border>
      <left/>
      <right/>
      <top style="double">
        <color rgb="FF5B9BD5"/>
      </top>
      <bottom style="thin">
        <color rgb="FF9BC2E6"/>
      </bottom>
      <diagonal/>
    </border>
    <border>
      <left/>
      <right style="thin">
        <color rgb="FF9BC2E6"/>
      </right>
      <top style="double">
        <color rgb="FF5B9BD5"/>
      </top>
      <bottom style="thin">
        <color rgb="FF9BC2E6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43" fontId="1" fillId="0" borderId="0" applyFont="0" applyFill="0" applyBorder="0" applyAlignment="0" applyProtection="0"/>
    <xf numFmtId="0" fontId="23" fillId="9" borderId="0" applyNumberFormat="0" applyBorder="0" applyAlignment="0" applyProtection="0"/>
    <xf numFmtId="0" fontId="24" fillId="0" borderId="4" applyNumberFormat="0" applyFill="0" applyAlignment="0" applyProtection="0"/>
  </cellStyleXfs>
  <cellXfs count="128">
    <xf numFmtId="0" fontId="0" fillId="0" borderId="0" xfId="0"/>
    <xf numFmtId="0" fontId="0" fillId="0" borderId="0" xfId="0" applyAlignment="1">
      <alignment vertical="center"/>
    </xf>
    <xf numFmtId="0" fontId="3" fillId="2" borderId="0" xfId="3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4" borderId="0" xfId="5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4" borderId="0" xfId="5" applyFont="1" applyBorder="1" applyAlignment="1">
      <alignment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3" fillId="2" borderId="0" xfId="3" applyFont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3" fillId="4" borderId="0" xfId="5" applyFont="1" applyBorder="1" applyAlignment="1">
      <alignment vertical="center"/>
    </xf>
    <xf numFmtId="3" fontId="8" fillId="0" borderId="0" xfId="0" applyNumberFormat="1" applyFont="1" applyFill="1" applyBorder="1" applyAlignment="1">
      <alignment horizontal="center" vertical="center"/>
    </xf>
    <xf numFmtId="10" fontId="9" fillId="0" borderId="0" xfId="2" applyNumberFormat="1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43" fontId="10" fillId="2" borderId="0" xfId="1" applyFont="1" applyFill="1" applyAlignment="1">
      <alignment vertical="center" wrapText="1"/>
    </xf>
    <xf numFmtId="3" fontId="10" fillId="4" borderId="0" xfId="5" applyNumberFormat="1" applyFont="1" applyAlignment="1">
      <alignment horizontal="center" vertical="center"/>
    </xf>
    <xf numFmtId="10" fontId="11" fillId="4" borderId="0" xfId="5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13" fillId="0" borderId="0" xfId="4" applyFont="1" applyFill="1" applyAlignment="1">
      <alignment horizontal="center" vertical="center" wrapText="1"/>
    </xf>
    <xf numFmtId="9" fontId="13" fillId="0" borderId="0" xfId="4" applyNumberFormat="1" applyFont="1" applyFill="1" applyAlignment="1">
      <alignment horizontal="center" vertical="center" wrapText="1"/>
    </xf>
    <xf numFmtId="3" fontId="13" fillId="0" borderId="0" xfId="4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0" fontId="6" fillId="3" borderId="0" xfId="4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14" fillId="0" borderId="0" xfId="0" applyNumberFormat="1" applyFont="1" applyAlignment="1">
      <alignment horizontal="center" vertical="center"/>
    </xf>
    <xf numFmtId="10" fontId="14" fillId="3" borderId="0" xfId="4" applyNumberFormat="1" applyFont="1" applyAlignment="1">
      <alignment horizontal="center" vertical="center"/>
    </xf>
    <xf numFmtId="10" fontId="6" fillId="6" borderId="0" xfId="0" applyNumberFormat="1" applyFont="1" applyFill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10" fontId="6" fillId="3" borderId="2" xfId="4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center" vertical="center"/>
    </xf>
    <xf numFmtId="3" fontId="6" fillId="8" borderId="2" xfId="0" applyNumberFormat="1" applyFont="1" applyFill="1" applyBorder="1" applyAlignment="1">
      <alignment horizontal="center" vertical="center"/>
    </xf>
    <xf numFmtId="10" fontId="6" fillId="3" borderId="3" xfId="4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10" fontId="0" fillId="0" borderId="0" xfId="2" applyNumberFormat="1" applyFont="1"/>
    <xf numFmtId="3" fontId="15" fillId="0" borderId="0" xfId="0" applyNumberFormat="1" applyFont="1" applyAlignment="1">
      <alignment horizontal="center" vertical="center"/>
    </xf>
    <xf numFmtId="10" fontId="15" fillId="3" borderId="0" xfId="4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/>
    </xf>
    <xf numFmtId="43" fontId="16" fillId="5" borderId="0" xfId="0" applyNumberFormat="1" applyFont="1" applyFill="1" applyAlignment="1">
      <alignment horizontal="center" vertical="center" wrapText="1"/>
    </xf>
    <xf numFmtId="10" fontId="15" fillId="6" borderId="0" xfId="0" applyNumberFormat="1" applyFont="1" applyFill="1" applyAlignment="1">
      <alignment horizontal="center" vertical="center"/>
    </xf>
    <xf numFmtId="43" fontId="17" fillId="5" borderId="0" xfId="0" applyNumberFormat="1" applyFont="1" applyFill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/>
    </xf>
    <xf numFmtId="10" fontId="18" fillId="6" borderId="0" xfId="0" applyNumberFormat="1" applyFont="1" applyFill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10" fontId="18" fillId="3" borderId="0" xfId="4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43" fontId="20" fillId="5" borderId="0" xfId="0" applyNumberFormat="1" applyFont="1" applyFill="1" applyAlignment="1">
      <alignment horizontal="center" vertical="center" wrapText="1"/>
    </xf>
    <xf numFmtId="10" fontId="1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0" fontId="19" fillId="3" borderId="0" xfId="4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3" fontId="25" fillId="0" borderId="0" xfId="0" applyNumberFormat="1" applyFont="1" applyAlignment="1">
      <alignment horizontal="center" vertical="center"/>
    </xf>
    <xf numFmtId="10" fontId="25" fillId="3" borderId="0" xfId="4" applyNumberFormat="1" applyFont="1" applyAlignment="1">
      <alignment horizontal="center" vertical="center"/>
    </xf>
    <xf numFmtId="14" fontId="27" fillId="11" borderId="5" xfId="0" applyNumberFormat="1" applyFont="1" applyFill="1" applyBorder="1" applyAlignment="1">
      <alignment horizontal="center" vertical="center"/>
    </xf>
    <xf numFmtId="3" fontId="27" fillId="11" borderId="6" xfId="0" applyNumberFormat="1" applyFont="1" applyFill="1" applyBorder="1" applyAlignment="1">
      <alignment horizontal="center" vertical="center"/>
    </xf>
    <xf numFmtId="10" fontId="27" fillId="12" borderId="6" xfId="0" applyNumberFormat="1" applyFont="1" applyFill="1" applyBorder="1" applyAlignment="1">
      <alignment horizontal="center" vertical="center"/>
    </xf>
    <xf numFmtId="10" fontId="27" fillId="12" borderId="7" xfId="0" applyNumberFormat="1" applyFont="1" applyFill="1" applyBorder="1" applyAlignment="1">
      <alignment horizontal="center" vertical="center"/>
    </xf>
    <xf numFmtId="14" fontId="27" fillId="0" borderId="5" xfId="0" applyNumberFormat="1" applyFont="1" applyBorder="1" applyAlignment="1">
      <alignment horizontal="center" vertical="center"/>
    </xf>
    <xf numFmtId="3" fontId="27" fillId="0" borderId="6" xfId="0" applyNumberFormat="1" applyFont="1" applyBorder="1" applyAlignment="1">
      <alignment horizontal="center" vertical="center"/>
    </xf>
    <xf numFmtId="43" fontId="28" fillId="10" borderId="8" xfId="0" applyNumberFormat="1" applyFont="1" applyFill="1" applyBorder="1" applyAlignment="1">
      <alignment horizontal="center" vertical="center" wrapText="1"/>
    </xf>
    <xf numFmtId="3" fontId="26" fillId="0" borderId="9" xfId="0" applyNumberFormat="1" applyFont="1" applyBorder="1" applyAlignment="1">
      <alignment horizontal="center" vertical="center"/>
    </xf>
    <xf numFmtId="10" fontId="26" fillId="12" borderId="9" xfId="0" applyNumberFormat="1" applyFont="1" applyFill="1" applyBorder="1" applyAlignment="1">
      <alignment horizontal="center" vertical="center"/>
    </xf>
    <xf numFmtId="10" fontId="26" fillId="12" borderId="10" xfId="0" applyNumberFormat="1" applyFont="1" applyFill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29" fillId="3" borderId="0" xfId="4" applyNumberFormat="1" applyFont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10" fontId="4" fillId="6" borderId="11" xfId="0" applyNumberFormat="1" applyFont="1" applyFill="1" applyBorder="1" applyAlignment="1">
      <alignment horizontal="center" vertical="center"/>
    </xf>
    <xf numFmtId="10" fontId="4" fillId="6" borderId="12" xfId="0" applyNumberFormat="1" applyFont="1" applyFill="1" applyBorder="1" applyAlignment="1">
      <alignment horizontal="center" vertical="center"/>
    </xf>
    <xf numFmtId="43" fontId="30" fillId="5" borderId="13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0" fontId="10" fillId="2" borderId="0" xfId="3" applyFont="1" applyBorder="1" applyAlignment="1">
      <alignment horizontal="center" vertical="center"/>
    </xf>
  </cellXfs>
  <cellStyles count="10">
    <cellStyle name="40% - Énfasis5" xfId="4" builtinId="47"/>
    <cellStyle name="60% - Énfasis5" xfId="5" builtinId="48"/>
    <cellStyle name="60% - Énfasis6 2" xfId="6" xr:uid="{00000000-0005-0000-0000-000002000000}"/>
    <cellStyle name="Énfasis5" xfId="3" builtinId="45"/>
    <cellStyle name="Millares" xfId="1" builtinId="3"/>
    <cellStyle name="Millares 2" xfId="7" xr:uid="{00000000-0005-0000-0000-000005000000}"/>
    <cellStyle name="Neutral" xfId="8" builtinId="28" customBuiltin="1"/>
    <cellStyle name="Normal" xfId="0" builtinId="0"/>
    <cellStyle name="Porcentaje" xfId="2" builtinId="5"/>
    <cellStyle name="Total" xfId="9" builtinId="25" customBuiltin="1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63"/>
      <tableStyleElement type="headerRow" dxfId="1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JAMUPerformance!$C$262:$C$268</c:f>
              <c:numCache>
                <c:formatCode>#,##0</c:formatCode>
                <c:ptCount val="7"/>
                <c:pt idx="0">
                  <c:v>16848</c:v>
                </c:pt>
                <c:pt idx="1">
                  <c:v>10387</c:v>
                </c:pt>
                <c:pt idx="2">
                  <c:v>10964</c:v>
                </c:pt>
                <c:pt idx="3">
                  <c:v>9921</c:v>
                </c:pt>
                <c:pt idx="4">
                  <c:v>7713</c:v>
                </c:pt>
                <c:pt idx="5">
                  <c:v>5157</c:v>
                </c:pt>
                <c:pt idx="6">
                  <c:v>1946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JAMUPerformance!$D$262:$D$268</c:f>
              <c:numCache>
                <c:formatCode>#,##0</c:formatCode>
                <c:ptCount val="7"/>
                <c:pt idx="0">
                  <c:v>14385</c:v>
                </c:pt>
                <c:pt idx="1">
                  <c:v>8300</c:v>
                </c:pt>
                <c:pt idx="2">
                  <c:v>9075</c:v>
                </c:pt>
                <c:pt idx="3">
                  <c:v>8008</c:v>
                </c:pt>
                <c:pt idx="4">
                  <c:v>5686</c:v>
                </c:pt>
                <c:pt idx="5">
                  <c:v>3873</c:v>
                </c:pt>
                <c:pt idx="6">
                  <c:v>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JAMUPerformance!$F$262:$F$268</c:f>
              <c:numCache>
                <c:formatCode>#,##0</c:formatCode>
                <c:ptCount val="7"/>
                <c:pt idx="0">
                  <c:v>2423</c:v>
                </c:pt>
                <c:pt idx="1">
                  <c:v>2022</c:v>
                </c:pt>
                <c:pt idx="2">
                  <c:v>1835</c:v>
                </c:pt>
                <c:pt idx="3">
                  <c:v>1843</c:v>
                </c:pt>
                <c:pt idx="4">
                  <c:v>1954</c:v>
                </c:pt>
                <c:pt idx="5">
                  <c:v>1223</c:v>
                </c:pt>
                <c:pt idx="6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JAMUPerformance!$H$262:$H$268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JAMUPerformance!$J$262:$J$268</c:f>
              <c:numCache>
                <c:formatCode>#,##0</c:formatCode>
                <c:ptCount val="7"/>
                <c:pt idx="0">
                  <c:v>40</c:v>
                </c:pt>
                <c:pt idx="1">
                  <c:v>65</c:v>
                </c:pt>
                <c:pt idx="2">
                  <c:v>54</c:v>
                </c:pt>
                <c:pt idx="3">
                  <c:v>70</c:v>
                </c:pt>
                <c:pt idx="4">
                  <c:v>73</c:v>
                </c:pt>
                <c:pt idx="5">
                  <c:v>61</c:v>
                </c:pt>
                <c:pt idx="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JAMUPerformance!$L$262:$L$268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catAx>
        <c:axId val="53086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7824"/>
        <c:crosses val="autoZero"/>
        <c:auto val="1"/>
        <c:lblAlgn val="ctr"/>
        <c:lblOffset val="100"/>
        <c:noMultiLvlLbl val="1"/>
      </c:cat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'02'!$C$17:$C$46</c:f>
              <c:numCache>
                <c:formatCode>#,##0</c:formatCode>
                <c:ptCount val="30"/>
                <c:pt idx="0">
                  <c:v>9511</c:v>
                </c:pt>
                <c:pt idx="1">
                  <c:v>7618</c:v>
                </c:pt>
                <c:pt idx="2">
                  <c:v>5915</c:v>
                </c:pt>
                <c:pt idx="3">
                  <c:v>3229</c:v>
                </c:pt>
                <c:pt idx="4">
                  <c:v>9146</c:v>
                </c:pt>
                <c:pt idx="5">
                  <c:v>8191</c:v>
                </c:pt>
                <c:pt idx="6">
                  <c:v>5724</c:v>
                </c:pt>
                <c:pt idx="7">
                  <c:v>6918</c:v>
                </c:pt>
                <c:pt idx="8">
                  <c:v>5708</c:v>
                </c:pt>
                <c:pt idx="9">
                  <c:v>3545</c:v>
                </c:pt>
                <c:pt idx="10">
                  <c:v>3112</c:v>
                </c:pt>
                <c:pt idx="11">
                  <c:v>5966</c:v>
                </c:pt>
                <c:pt idx="12">
                  <c:v>6536</c:v>
                </c:pt>
                <c:pt idx="13">
                  <c:v>4260</c:v>
                </c:pt>
                <c:pt idx="14">
                  <c:v>7235</c:v>
                </c:pt>
                <c:pt idx="15">
                  <c:v>6164</c:v>
                </c:pt>
                <c:pt idx="16">
                  <c:v>3849</c:v>
                </c:pt>
                <c:pt idx="17">
                  <c:v>2402</c:v>
                </c:pt>
                <c:pt idx="18">
                  <c:v>19120</c:v>
                </c:pt>
                <c:pt idx="19">
                  <c:v>14656</c:v>
                </c:pt>
                <c:pt idx="20">
                  <c:v>14533</c:v>
                </c:pt>
                <c:pt idx="21">
                  <c:v>5966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B-4DF8-9470-6054B3C66BD6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'02'!$D$17:$D$48</c:f>
              <c:numCache>
                <c:formatCode>#,##0</c:formatCode>
                <c:ptCount val="32"/>
                <c:pt idx="0">
                  <c:v>9160</c:v>
                </c:pt>
                <c:pt idx="1">
                  <c:v>7334</c:v>
                </c:pt>
                <c:pt idx="2">
                  <c:v>5695</c:v>
                </c:pt>
                <c:pt idx="3">
                  <c:v>3141</c:v>
                </c:pt>
                <c:pt idx="4">
                  <c:v>8864</c:v>
                </c:pt>
                <c:pt idx="5">
                  <c:v>7942</c:v>
                </c:pt>
                <c:pt idx="6">
                  <c:v>5514</c:v>
                </c:pt>
                <c:pt idx="7">
                  <c:v>6549</c:v>
                </c:pt>
                <c:pt idx="8">
                  <c:v>5500</c:v>
                </c:pt>
                <c:pt idx="9">
                  <c:v>3463</c:v>
                </c:pt>
                <c:pt idx="10">
                  <c:v>2667</c:v>
                </c:pt>
                <c:pt idx="11">
                  <c:v>4922</c:v>
                </c:pt>
                <c:pt idx="12">
                  <c:v>6111</c:v>
                </c:pt>
                <c:pt idx="13">
                  <c:v>4134</c:v>
                </c:pt>
                <c:pt idx="14">
                  <c:v>7005</c:v>
                </c:pt>
                <c:pt idx="15">
                  <c:v>5960</c:v>
                </c:pt>
                <c:pt idx="16">
                  <c:v>3791</c:v>
                </c:pt>
                <c:pt idx="17">
                  <c:v>2369</c:v>
                </c:pt>
                <c:pt idx="18">
                  <c:v>17777</c:v>
                </c:pt>
                <c:pt idx="19">
                  <c:v>13459</c:v>
                </c:pt>
                <c:pt idx="20">
                  <c:v>12370</c:v>
                </c:pt>
                <c:pt idx="21">
                  <c:v>5724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B-4DF8-9470-6054B3C66BD6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'02'!$F$17:$F$48</c:f>
              <c:numCache>
                <c:formatCode>#,##0</c:formatCode>
                <c:ptCount val="32"/>
                <c:pt idx="0">
                  <c:v>345</c:v>
                </c:pt>
                <c:pt idx="1">
                  <c:v>276</c:v>
                </c:pt>
                <c:pt idx="2">
                  <c:v>218</c:v>
                </c:pt>
                <c:pt idx="3">
                  <c:v>79</c:v>
                </c:pt>
                <c:pt idx="4">
                  <c:v>278</c:v>
                </c:pt>
                <c:pt idx="5">
                  <c:v>241</c:v>
                </c:pt>
                <c:pt idx="6">
                  <c:v>206</c:v>
                </c:pt>
                <c:pt idx="7">
                  <c:v>366</c:v>
                </c:pt>
                <c:pt idx="8">
                  <c:v>201</c:v>
                </c:pt>
                <c:pt idx="9">
                  <c:v>82</c:v>
                </c:pt>
                <c:pt idx="10">
                  <c:v>442</c:v>
                </c:pt>
                <c:pt idx="11">
                  <c:v>1037</c:v>
                </c:pt>
                <c:pt idx="12">
                  <c:v>422</c:v>
                </c:pt>
                <c:pt idx="13">
                  <c:v>125</c:v>
                </c:pt>
                <c:pt idx="14">
                  <c:v>227</c:v>
                </c:pt>
                <c:pt idx="15">
                  <c:v>204</c:v>
                </c:pt>
                <c:pt idx="16">
                  <c:v>56</c:v>
                </c:pt>
                <c:pt idx="17">
                  <c:v>33</c:v>
                </c:pt>
                <c:pt idx="18">
                  <c:v>1275</c:v>
                </c:pt>
                <c:pt idx="19">
                  <c:v>1147</c:v>
                </c:pt>
                <c:pt idx="20">
                  <c:v>810</c:v>
                </c:pt>
                <c:pt idx="21">
                  <c:v>234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B-4DF8-9470-6054B3C66BD6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'02'!$H$17:$H$48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B-4DF8-9470-6054B3C66BD6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'02'!$J$17:$J$48</c:f>
              <c:numCache>
                <c:formatCode>#,##0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68</c:v>
                </c:pt>
                <c:pt idx="19">
                  <c:v>50</c:v>
                </c:pt>
                <c:pt idx="20">
                  <c:v>1353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B-4DF8-9470-6054B3C66BD6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'02'!$B$17:$B$48</c:f>
              <c:strCache>
                <c:ptCount val="29"/>
                <c:pt idx="0">
                  <c:v>01/02/2018</c:v>
                </c:pt>
                <c:pt idx="1">
                  <c:v>02/02/2018</c:v>
                </c:pt>
                <c:pt idx="2">
                  <c:v>03/02/2018</c:v>
                </c:pt>
                <c:pt idx="3">
                  <c:v>04/02/2018</c:v>
                </c:pt>
                <c:pt idx="4">
                  <c:v>05/02/2018</c:v>
                </c:pt>
                <c:pt idx="5">
                  <c:v>06/02/2018</c:v>
                </c:pt>
                <c:pt idx="6">
                  <c:v>07/02/2018</c:v>
                </c:pt>
                <c:pt idx="7">
                  <c:v>08/02/2018</c:v>
                </c:pt>
                <c:pt idx="8">
                  <c:v>09/02/2018</c:v>
                </c:pt>
                <c:pt idx="9">
                  <c:v>10/02/2018</c:v>
                </c:pt>
                <c:pt idx="10">
                  <c:v>11/02/2018</c:v>
                </c:pt>
                <c:pt idx="11">
                  <c:v>12/02/2018</c:v>
                </c:pt>
                <c:pt idx="12">
                  <c:v>13/02/2018</c:v>
                </c:pt>
                <c:pt idx="13">
                  <c:v>14/02/2018</c:v>
                </c:pt>
                <c:pt idx="14">
                  <c:v>15/02/2018</c:v>
                </c:pt>
                <c:pt idx="15">
                  <c:v>16/02/2018</c:v>
                </c:pt>
                <c:pt idx="16">
                  <c:v>17/02/2018</c:v>
                </c:pt>
                <c:pt idx="17">
                  <c:v>18/02/2018</c:v>
                </c:pt>
                <c:pt idx="18">
                  <c:v>19/02/2018</c:v>
                </c:pt>
                <c:pt idx="19">
                  <c:v>20/02/2018</c:v>
                </c:pt>
                <c:pt idx="20">
                  <c:v>21/02/2018</c:v>
                </c:pt>
                <c:pt idx="21">
                  <c:v>22/02/2018</c:v>
                </c:pt>
                <c:pt idx="22">
                  <c:v>23/02/2018</c:v>
                </c:pt>
                <c:pt idx="23">
                  <c:v>24/02/2018</c:v>
                </c:pt>
                <c:pt idx="24">
                  <c:v>25/02/2018</c:v>
                </c:pt>
                <c:pt idx="25">
                  <c:v>26/02/2018</c:v>
                </c:pt>
                <c:pt idx="26">
                  <c:v>27/02/2018</c:v>
                </c:pt>
                <c:pt idx="27">
                  <c:v>28/02/2018</c:v>
                </c:pt>
                <c:pt idx="28">
                  <c:v>    SUMMARY
AVERAGE    </c:v>
                </c:pt>
              </c:strCache>
            </c:strRef>
          </c:cat>
          <c:val>
            <c:numRef>
              <c:f>'02'!$L$17:$L$48</c:f>
              <c:numCache>
                <c:formatCode>#,##0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B-4DF8-9470-6054B3C6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5104"/>
        <c:axId val="530864560"/>
        <c:extLst/>
      </c:lineChart>
      <c:catAx>
        <c:axId val="53086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4560"/>
        <c:crosses val="autoZero"/>
        <c:auto val="1"/>
        <c:lblAlgn val="ctr"/>
        <c:lblOffset val="100"/>
        <c:noMultiLvlLbl val="1"/>
      </c:catAx>
      <c:valAx>
        <c:axId val="5308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'03'!$C$17:$C$47</c:f>
              <c:numCache>
                <c:formatCode>#,##0</c:formatCode>
                <c:ptCount val="31"/>
                <c:pt idx="0">
                  <c:v>0.01</c:v>
                </c:pt>
                <c:pt idx="1">
                  <c:v>721</c:v>
                </c:pt>
                <c:pt idx="2">
                  <c:v>399</c:v>
                </c:pt>
                <c:pt idx="3">
                  <c:v>67</c:v>
                </c:pt>
                <c:pt idx="4">
                  <c:v>2997</c:v>
                </c:pt>
                <c:pt idx="5">
                  <c:v>6216</c:v>
                </c:pt>
                <c:pt idx="6">
                  <c:v>4720</c:v>
                </c:pt>
                <c:pt idx="7">
                  <c:v>9310</c:v>
                </c:pt>
                <c:pt idx="8">
                  <c:v>3919</c:v>
                </c:pt>
                <c:pt idx="9">
                  <c:v>3220</c:v>
                </c:pt>
                <c:pt idx="10">
                  <c:v>1884</c:v>
                </c:pt>
                <c:pt idx="11">
                  <c:v>4523</c:v>
                </c:pt>
                <c:pt idx="12">
                  <c:v>4421</c:v>
                </c:pt>
                <c:pt idx="13">
                  <c:v>5833</c:v>
                </c:pt>
                <c:pt idx="14">
                  <c:v>6771</c:v>
                </c:pt>
                <c:pt idx="15">
                  <c:v>5581</c:v>
                </c:pt>
                <c:pt idx="16">
                  <c:v>3493</c:v>
                </c:pt>
                <c:pt idx="17">
                  <c:v>1470</c:v>
                </c:pt>
                <c:pt idx="18">
                  <c:v>5630</c:v>
                </c:pt>
                <c:pt idx="19">
                  <c:v>3912</c:v>
                </c:pt>
                <c:pt idx="20">
                  <c:v>4180</c:v>
                </c:pt>
                <c:pt idx="21">
                  <c:v>4928</c:v>
                </c:pt>
                <c:pt idx="22">
                  <c:v>4190</c:v>
                </c:pt>
                <c:pt idx="23">
                  <c:v>2764</c:v>
                </c:pt>
                <c:pt idx="24">
                  <c:v>2268</c:v>
                </c:pt>
                <c:pt idx="25">
                  <c:v>5464</c:v>
                </c:pt>
                <c:pt idx="26">
                  <c:v>6327</c:v>
                </c:pt>
                <c:pt idx="27">
                  <c:v>9001</c:v>
                </c:pt>
                <c:pt idx="28">
                  <c:v>5329</c:v>
                </c:pt>
                <c:pt idx="29">
                  <c:v>1896</c:v>
                </c:pt>
                <c:pt idx="30">
                  <c:v>3247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5552-480A-8984-6781963CF8F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'03'!$D$17:$D$47</c:f>
              <c:numCache>
                <c:formatCode>#,##0</c:formatCode>
                <c:ptCount val="31"/>
                <c:pt idx="0">
                  <c:v>0</c:v>
                </c:pt>
                <c:pt idx="1">
                  <c:v>692</c:v>
                </c:pt>
                <c:pt idx="2">
                  <c:v>380</c:v>
                </c:pt>
                <c:pt idx="3">
                  <c:v>60</c:v>
                </c:pt>
                <c:pt idx="4">
                  <c:v>2892</c:v>
                </c:pt>
                <c:pt idx="5">
                  <c:v>6112</c:v>
                </c:pt>
                <c:pt idx="6">
                  <c:v>4586</c:v>
                </c:pt>
                <c:pt idx="7">
                  <c:v>9182</c:v>
                </c:pt>
                <c:pt idx="8">
                  <c:v>3828</c:v>
                </c:pt>
                <c:pt idx="9">
                  <c:v>3170</c:v>
                </c:pt>
                <c:pt idx="10">
                  <c:v>1878</c:v>
                </c:pt>
                <c:pt idx="11">
                  <c:v>4402</c:v>
                </c:pt>
                <c:pt idx="12">
                  <c:v>4323</c:v>
                </c:pt>
                <c:pt idx="13">
                  <c:v>5736</c:v>
                </c:pt>
                <c:pt idx="14">
                  <c:v>6531</c:v>
                </c:pt>
                <c:pt idx="15">
                  <c:v>5368</c:v>
                </c:pt>
                <c:pt idx="16">
                  <c:v>3366</c:v>
                </c:pt>
                <c:pt idx="17">
                  <c:v>1470</c:v>
                </c:pt>
                <c:pt idx="18">
                  <c:v>5540</c:v>
                </c:pt>
                <c:pt idx="19">
                  <c:v>3813</c:v>
                </c:pt>
                <c:pt idx="20">
                  <c:v>4044</c:v>
                </c:pt>
                <c:pt idx="21">
                  <c:v>4843</c:v>
                </c:pt>
                <c:pt idx="22">
                  <c:v>4110</c:v>
                </c:pt>
                <c:pt idx="23">
                  <c:v>2668</c:v>
                </c:pt>
                <c:pt idx="24">
                  <c:v>2174</c:v>
                </c:pt>
                <c:pt idx="25">
                  <c:v>5342</c:v>
                </c:pt>
                <c:pt idx="26">
                  <c:v>6224</c:v>
                </c:pt>
                <c:pt idx="27">
                  <c:v>8843</c:v>
                </c:pt>
                <c:pt idx="28">
                  <c:v>5224</c:v>
                </c:pt>
                <c:pt idx="29">
                  <c:v>1882</c:v>
                </c:pt>
                <c:pt idx="30">
                  <c:v>3201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5552-480A-8984-6781963CF8F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'03'!$F$17:$F$47</c:f>
              <c:numCache>
                <c:formatCode>#,##0</c:formatCode>
                <c:ptCount val="31"/>
                <c:pt idx="0">
                  <c:v>0</c:v>
                </c:pt>
                <c:pt idx="1">
                  <c:v>29</c:v>
                </c:pt>
                <c:pt idx="2">
                  <c:v>19</c:v>
                </c:pt>
                <c:pt idx="3">
                  <c:v>7</c:v>
                </c:pt>
                <c:pt idx="4">
                  <c:v>103</c:v>
                </c:pt>
                <c:pt idx="5">
                  <c:v>104</c:v>
                </c:pt>
                <c:pt idx="6">
                  <c:v>134</c:v>
                </c:pt>
                <c:pt idx="7">
                  <c:v>126</c:v>
                </c:pt>
                <c:pt idx="8">
                  <c:v>89</c:v>
                </c:pt>
                <c:pt idx="9">
                  <c:v>50</c:v>
                </c:pt>
                <c:pt idx="10">
                  <c:v>4</c:v>
                </c:pt>
                <c:pt idx="11">
                  <c:v>117</c:v>
                </c:pt>
                <c:pt idx="12">
                  <c:v>93</c:v>
                </c:pt>
                <c:pt idx="13">
                  <c:v>90</c:v>
                </c:pt>
                <c:pt idx="14">
                  <c:v>238</c:v>
                </c:pt>
                <c:pt idx="15">
                  <c:v>213</c:v>
                </c:pt>
                <c:pt idx="16">
                  <c:v>125</c:v>
                </c:pt>
                <c:pt idx="17">
                  <c:v>0</c:v>
                </c:pt>
                <c:pt idx="18">
                  <c:v>88</c:v>
                </c:pt>
                <c:pt idx="19">
                  <c:v>99</c:v>
                </c:pt>
                <c:pt idx="20">
                  <c:v>135</c:v>
                </c:pt>
                <c:pt idx="21">
                  <c:v>85</c:v>
                </c:pt>
                <c:pt idx="22">
                  <c:v>80</c:v>
                </c:pt>
                <c:pt idx="23">
                  <c:v>96</c:v>
                </c:pt>
                <c:pt idx="24">
                  <c:v>94</c:v>
                </c:pt>
                <c:pt idx="25">
                  <c:v>119</c:v>
                </c:pt>
                <c:pt idx="26">
                  <c:v>102</c:v>
                </c:pt>
                <c:pt idx="27">
                  <c:v>156</c:v>
                </c:pt>
                <c:pt idx="28">
                  <c:v>105</c:v>
                </c:pt>
                <c:pt idx="29">
                  <c:v>13</c:v>
                </c:pt>
                <c:pt idx="30">
                  <c:v>45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5552-480A-8984-6781963CF8F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5552-480A-8984-6781963CF8F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5552-480A-8984-6781963CF8F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'03'!$B$17:$B$47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5552-480A-8984-6781963C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51104"/>
        <c:axId val="302953280"/>
        <c:extLst/>
      </c:lineChart>
      <c:catAx>
        <c:axId val="3029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953280"/>
        <c:crosses val="autoZero"/>
        <c:auto val="1"/>
        <c:lblAlgn val="ctr"/>
        <c:lblOffset val="100"/>
        <c:noMultiLvlLbl val="1"/>
      </c:catAx>
      <c:valAx>
        <c:axId val="3029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95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'04'!$C$17:$C$46</c:f>
              <c:numCache>
                <c:formatCode>#,##0</c:formatCode>
                <c:ptCount val="30"/>
                <c:pt idx="0">
                  <c:v>1777</c:v>
                </c:pt>
                <c:pt idx="1">
                  <c:v>1975</c:v>
                </c:pt>
                <c:pt idx="2">
                  <c:v>5637</c:v>
                </c:pt>
                <c:pt idx="3">
                  <c:v>4196</c:v>
                </c:pt>
                <c:pt idx="4">
                  <c:v>8409</c:v>
                </c:pt>
                <c:pt idx="5">
                  <c:v>5729</c:v>
                </c:pt>
                <c:pt idx="6">
                  <c:v>3240</c:v>
                </c:pt>
                <c:pt idx="7">
                  <c:v>1788</c:v>
                </c:pt>
                <c:pt idx="8">
                  <c:v>2384</c:v>
                </c:pt>
                <c:pt idx="9">
                  <c:v>212</c:v>
                </c:pt>
                <c:pt idx="10">
                  <c:v>6193</c:v>
                </c:pt>
                <c:pt idx="11">
                  <c:v>6703</c:v>
                </c:pt>
                <c:pt idx="12">
                  <c:v>5984</c:v>
                </c:pt>
                <c:pt idx="13">
                  <c:v>3964</c:v>
                </c:pt>
                <c:pt idx="14">
                  <c:v>2010</c:v>
                </c:pt>
                <c:pt idx="15">
                  <c:v>11570</c:v>
                </c:pt>
                <c:pt idx="16">
                  <c:v>8395</c:v>
                </c:pt>
                <c:pt idx="17">
                  <c:v>7203</c:v>
                </c:pt>
                <c:pt idx="18">
                  <c:v>7822</c:v>
                </c:pt>
                <c:pt idx="19">
                  <c:v>7557</c:v>
                </c:pt>
                <c:pt idx="20">
                  <c:v>3836</c:v>
                </c:pt>
                <c:pt idx="21">
                  <c:v>2057</c:v>
                </c:pt>
                <c:pt idx="22">
                  <c:v>12325</c:v>
                </c:pt>
                <c:pt idx="23">
                  <c:v>8758</c:v>
                </c:pt>
                <c:pt idx="24">
                  <c:v>9782</c:v>
                </c:pt>
                <c:pt idx="25">
                  <c:v>12455</c:v>
                </c:pt>
                <c:pt idx="26">
                  <c:v>10328</c:v>
                </c:pt>
                <c:pt idx="27">
                  <c:v>4178</c:v>
                </c:pt>
                <c:pt idx="28">
                  <c:v>3586</c:v>
                </c:pt>
                <c:pt idx="29">
                  <c:v>18510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7D9-4F63-8C3A-6FA603BF7B91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'04'!$D$17:$D$46</c:f>
              <c:numCache>
                <c:formatCode>#,##0</c:formatCode>
                <c:ptCount val="30"/>
                <c:pt idx="0">
                  <c:v>1767</c:v>
                </c:pt>
                <c:pt idx="1">
                  <c:v>1963</c:v>
                </c:pt>
                <c:pt idx="2">
                  <c:v>5537</c:v>
                </c:pt>
                <c:pt idx="3">
                  <c:v>4117</c:v>
                </c:pt>
                <c:pt idx="4">
                  <c:v>8280</c:v>
                </c:pt>
                <c:pt idx="5">
                  <c:v>5592</c:v>
                </c:pt>
                <c:pt idx="6">
                  <c:v>3212</c:v>
                </c:pt>
                <c:pt idx="7">
                  <c:v>1783</c:v>
                </c:pt>
                <c:pt idx="8">
                  <c:v>2316</c:v>
                </c:pt>
                <c:pt idx="9">
                  <c:v>127</c:v>
                </c:pt>
                <c:pt idx="10">
                  <c:v>5899</c:v>
                </c:pt>
                <c:pt idx="11">
                  <c:v>6376</c:v>
                </c:pt>
                <c:pt idx="12">
                  <c:v>5649</c:v>
                </c:pt>
                <c:pt idx="13">
                  <c:v>3812</c:v>
                </c:pt>
                <c:pt idx="14">
                  <c:v>1947</c:v>
                </c:pt>
                <c:pt idx="15">
                  <c:v>11248</c:v>
                </c:pt>
                <c:pt idx="16">
                  <c:v>8097</c:v>
                </c:pt>
                <c:pt idx="17">
                  <c:v>6905</c:v>
                </c:pt>
                <c:pt idx="18">
                  <c:v>7458</c:v>
                </c:pt>
                <c:pt idx="19">
                  <c:v>7243</c:v>
                </c:pt>
                <c:pt idx="20">
                  <c:v>3682</c:v>
                </c:pt>
                <c:pt idx="21">
                  <c:v>1990</c:v>
                </c:pt>
                <c:pt idx="22">
                  <c:v>11813</c:v>
                </c:pt>
                <c:pt idx="23">
                  <c:v>8400</c:v>
                </c:pt>
                <c:pt idx="24">
                  <c:v>9479</c:v>
                </c:pt>
                <c:pt idx="25">
                  <c:v>11868</c:v>
                </c:pt>
                <c:pt idx="26">
                  <c:v>9788</c:v>
                </c:pt>
                <c:pt idx="27">
                  <c:v>4011</c:v>
                </c:pt>
                <c:pt idx="28">
                  <c:v>3538</c:v>
                </c:pt>
                <c:pt idx="29">
                  <c:v>17925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7D9-4F63-8C3A-6FA603BF7B91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'04'!$F$17:$F$46</c:f>
              <c:numCache>
                <c:formatCode>#,##0</c:formatCode>
                <c:ptCount val="30"/>
                <c:pt idx="0">
                  <c:v>10</c:v>
                </c:pt>
                <c:pt idx="1">
                  <c:v>12</c:v>
                </c:pt>
                <c:pt idx="2">
                  <c:v>100</c:v>
                </c:pt>
                <c:pt idx="3">
                  <c:v>78</c:v>
                </c:pt>
                <c:pt idx="4">
                  <c:v>125</c:v>
                </c:pt>
                <c:pt idx="5">
                  <c:v>134</c:v>
                </c:pt>
                <c:pt idx="6">
                  <c:v>26</c:v>
                </c:pt>
                <c:pt idx="7">
                  <c:v>5</c:v>
                </c:pt>
                <c:pt idx="8">
                  <c:v>68</c:v>
                </c:pt>
                <c:pt idx="9">
                  <c:v>35</c:v>
                </c:pt>
                <c:pt idx="10">
                  <c:v>282</c:v>
                </c:pt>
                <c:pt idx="11">
                  <c:v>327</c:v>
                </c:pt>
                <c:pt idx="12">
                  <c:v>331</c:v>
                </c:pt>
                <c:pt idx="13">
                  <c:v>152</c:v>
                </c:pt>
                <c:pt idx="14">
                  <c:v>63</c:v>
                </c:pt>
                <c:pt idx="15">
                  <c:v>317</c:v>
                </c:pt>
                <c:pt idx="16">
                  <c:v>297</c:v>
                </c:pt>
                <c:pt idx="17">
                  <c:v>294</c:v>
                </c:pt>
                <c:pt idx="18">
                  <c:v>360</c:v>
                </c:pt>
                <c:pt idx="19">
                  <c:v>312</c:v>
                </c:pt>
                <c:pt idx="20">
                  <c:v>151</c:v>
                </c:pt>
                <c:pt idx="21">
                  <c:v>67</c:v>
                </c:pt>
                <c:pt idx="22">
                  <c:v>510</c:v>
                </c:pt>
                <c:pt idx="23">
                  <c:v>352</c:v>
                </c:pt>
                <c:pt idx="24">
                  <c:v>302</c:v>
                </c:pt>
                <c:pt idx="25">
                  <c:v>582</c:v>
                </c:pt>
                <c:pt idx="26">
                  <c:v>531</c:v>
                </c:pt>
                <c:pt idx="27">
                  <c:v>165</c:v>
                </c:pt>
                <c:pt idx="28">
                  <c:v>48</c:v>
                </c:pt>
                <c:pt idx="29">
                  <c:v>571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7D9-4F63-8C3A-6FA603BF7B91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07D9-4F63-8C3A-6FA603BF7B91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12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2</c:v>
                </c:pt>
                <c:pt idx="28">
                  <c:v>0</c:v>
                </c:pt>
                <c:pt idx="29">
                  <c:v>14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07D9-4F63-8C3A-6FA603BF7B91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'04'!$B$17:$B$46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07D9-4F63-8C3A-6FA603BF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3632"/>
        <c:axId val="593585056"/>
        <c:extLst/>
      </c:lineChart>
      <c:catAx>
        <c:axId val="5935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85056"/>
        <c:crosses val="autoZero"/>
        <c:auto val="1"/>
        <c:lblAlgn val="ctr"/>
        <c:lblOffset val="100"/>
        <c:noMultiLvlLbl val="1"/>
      </c:catAx>
      <c:valAx>
        <c:axId val="5935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'05'!$C$17:$C$47</c:f>
              <c:numCache>
                <c:formatCode>#,##0</c:formatCode>
                <c:ptCount val="31"/>
                <c:pt idx="0">
                  <c:v>10169</c:v>
                </c:pt>
                <c:pt idx="1">
                  <c:v>8659</c:v>
                </c:pt>
                <c:pt idx="2">
                  <c:v>11243</c:v>
                </c:pt>
                <c:pt idx="3">
                  <c:v>15886</c:v>
                </c:pt>
                <c:pt idx="4">
                  <c:v>7032</c:v>
                </c:pt>
                <c:pt idx="5">
                  <c:v>1423</c:v>
                </c:pt>
                <c:pt idx="6">
                  <c:v>7242</c:v>
                </c:pt>
                <c:pt idx="7">
                  <c:v>6225</c:v>
                </c:pt>
                <c:pt idx="8">
                  <c:v>6667</c:v>
                </c:pt>
                <c:pt idx="9">
                  <c:v>8458</c:v>
                </c:pt>
                <c:pt idx="10">
                  <c:v>6235</c:v>
                </c:pt>
                <c:pt idx="11">
                  <c:v>3294</c:v>
                </c:pt>
                <c:pt idx="12">
                  <c:v>1442</c:v>
                </c:pt>
                <c:pt idx="13">
                  <c:v>6445</c:v>
                </c:pt>
                <c:pt idx="14">
                  <c:v>7754</c:v>
                </c:pt>
                <c:pt idx="15">
                  <c:v>5388</c:v>
                </c:pt>
                <c:pt idx="16">
                  <c:v>15975</c:v>
                </c:pt>
                <c:pt idx="17">
                  <c:v>6116</c:v>
                </c:pt>
                <c:pt idx="18">
                  <c:v>2839</c:v>
                </c:pt>
                <c:pt idx="19">
                  <c:v>1024</c:v>
                </c:pt>
                <c:pt idx="20">
                  <c:v>7786</c:v>
                </c:pt>
                <c:pt idx="21">
                  <c:v>7822</c:v>
                </c:pt>
                <c:pt idx="22">
                  <c:v>3721</c:v>
                </c:pt>
                <c:pt idx="23">
                  <c:v>16676</c:v>
                </c:pt>
                <c:pt idx="24">
                  <c:v>11318</c:v>
                </c:pt>
                <c:pt idx="25">
                  <c:v>6553</c:v>
                </c:pt>
                <c:pt idx="26">
                  <c:v>3408</c:v>
                </c:pt>
                <c:pt idx="27">
                  <c:v>21706</c:v>
                </c:pt>
                <c:pt idx="28">
                  <c:v>20014</c:v>
                </c:pt>
                <c:pt idx="29">
                  <c:v>21176</c:v>
                </c:pt>
                <c:pt idx="30">
                  <c:v>14949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9D0E-4BD8-BDED-414D584E0325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'05'!$D$17:$D$47</c:f>
              <c:numCache>
                <c:formatCode>#,##0</c:formatCode>
                <c:ptCount val="31"/>
                <c:pt idx="0">
                  <c:v>9664</c:v>
                </c:pt>
                <c:pt idx="1">
                  <c:v>8224</c:v>
                </c:pt>
                <c:pt idx="2">
                  <c:v>10835</c:v>
                </c:pt>
                <c:pt idx="3">
                  <c:v>15520</c:v>
                </c:pt>
                <c:pt idx="4">
                  <c:v>6873</c:v>
                </c:pt>
                <c:pt idx="5">
                  <c:v>1377</c:v>
                </c:pt>
                <c:pt idx="6">
                  <c:v>6786</c:v>
                </c:pt>
                <c:pt idx="7">
                  <c:v>5894</c:v>
                </c:pt>
                <c:pt idx="8">
                  <c:v>6305</c:v>
                </c:pt>
                <c:pt idx="9">
                  <c:v>8082</c:v>
                </c:pt>
                <c:pt idx="10">
                  <c:v>5861</c:v>
                </c:pt>
                <c:pt idx="11">
                  <c:v>3118</c:v>
                </c:pt>
                <c:pt idx="12">
                  <c:v>1393</c:v>
                </c:pt>
                <c:pt idx="13">
                  <c:v>6002</c:v>
                </c:pt>
                <c:pt idx="14">
                  <c:v>7485</c:v>
                </c:pt>
                <c:pt idx="15">
                  <c:v>5092</c:v>
                </c:pt>
                <c:pt idx="16">
                  <c:v>15543</c:v>
                </c:pt>
                <c:pt idx="17">
                  <c:v>5742</c:v>
                </c:pt>
                <c:pt idx="18">
                  <c:v>2702</c:v>
                </c:pt>
                <c:pt idx="19">
                  <c:v>949</c:v>
                </c:pt>
                <c:pt idx="20">
                  <c:v>6388</c:v>
                </c:pt>
                <c:pt idx="21">
                  <c:v>6590</c:v>
                </c:pt>
                <c:pt idx="22">
                  <c:v>3599</c:v>
                </c:pt>
                <c:pt idx="23">
                  <c:v>16216</c:v>
                </c:pt>
                <c:pt idx="24">
                  <c:v>9638</c:v>
                </c:pt>
                <c:pt idx="25">
                  <c:v>4737</c:v>
                </c:pt>
                <c:pt idx="26">
                  <c:v>1943</c:v>
                </c:pt>
                <c:pt idx="27">
                  <c:v>17287</c:v>
                </c:pt>
                <c:pt idx="28">
                  <c:v>15529</c:v>
                </c:pt>
                <c:pt idx="29">
                  <c:v>14793</c:v>
                </c:pt>
                <c:pt idx="30">
                  <c:v>10340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9D0E-4BD8-BDED-414D584E032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'05'!$F$17:$F$47</c:f>
              <c:numCache>
                <c:formatCode>#,##0</c:formatCode>
                <c:ptCount val="31"/>
                <c:pt idx="0">
                  <c:v>489</c:v>
                </c:pt>
                <c:pt idx="1">
                  <c:v>405</c:v>
                </c:pt>
                <c:pt idx="2">
                  <c:v>389</c:v>
                </c:pt>
                <c:pt idx="3">
                  <c:v>341</c:v>
                </c:pt>
                <c:pt idx="4">
                  <c:v>130</c:v>
                </c:pt>
                <c:pt idx="5">
                  <c:v>17</c:v>
                </c:pt>
                <c:pt idx="6">
                  <c:v>433</c:v>
                </c:pt>
                <c:pt idx="7">
                  <c:v>307</c:v>
                </c:pt>
                <c:pt idx="8">
                  <c:v>333</c:v>
                </c:pt>
                <c:pt idx="9">
                  <c:v>353</c:v>
                </c:pt>
                <c:pt idx="10">
                  <c:v>344</c:v>
                </c:pt>
                <c:pt idx="11">
                  <c:v>147</c:v>
                </c:pt>
                <c:pt idx="12">
                  <c:v>21</c:v>
                </c:pt>
                <c:pt idx="13">
                  <c:v>412</c:v>
                </c:pt>
                <c:pt idx="14">
                  <c:v>247</c:v>
                </c:pt>
                <c:pt idx="15">
                  <c:v>260</c:v>
                </c:pt>
                <c:pt idx="16">
                  <c:v>405</c:v>
                </c:pt>
                <c:pt idx="17">
                  <c:v>333</c:v>
                </c:pt>
                <c:pt idx="18">
                  <c:v>105</c:v>
                </c:pt>
                <c:pt idx="19">
                  <c:v>33</c:v>
                </c:pt>
                <c:pt idx="20">
                  <c:v>308</c:v>
                </c:pt>
                <c:pt idx="21">
                  <c:v>320</c:v>
                </c:pt>
                <c:pt idx="22">
                  <c:v>91</c:v>
                </c:pt>
                <c:pt idx="23">
                  <c:v>459</c:v>
                </c:pt>
                <c:pt idx="24">
                  <c:v>1398</c:v>
                </c:pt>
                <c:pt idx="25">
                  <c:v>740</c:v>
                </c:pt>
                <c:pt idx="26">
                  <c:v>116</c:v>
                </c:pt>
                <c:pt idx="27">
                  <c:v>3075</c:v>
                </c:pt>
                <c:pt idx="28">
                  <c:v>2804</c:v>
                </c:pt>
                <c:pt idx="29">
                  <c:v>3495</c:v>
                </c:pt>
                <c:pt idx="30">
                  <c:v>3263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9D0E-4BD8-BDED-414D584E032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9D0E-4BD8-BDED-414D584E032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'05'!$J$17:$J$47</c:f>
              <c:numCache>
                <c:formatCode>#,##0</c:formatCode>
                <c:ptCount val="31"/>
                <c:pt idx="0">
                  <c:v>16</c:v>
                </c:pt>
                <c:pt idx="1">
                  <c:v>30</c:v>
                </c:pt>
                <c:pt idx="2">
                  <c:v>19</c:v>
                </c:pt>
                <c:pt idx="3">
                  <c:v>25</c:v>
                </c:pt>
                <c:pt idx="4">
                  <c:v>29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29</c:v>
                </c:pt>
                <c:pt idx="9">
                  <c:v>23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31</c:v>
                </c:pt>
                <c:pt idx="14">
                  <c:v>22</c:v>
                </c:pt>
                <c:pt idx="15">
                  <c:v>36</c:v>
                </c:pt>
                <c:pt idx="16">
                  <c:v>27</c:v>
                </c:pt>
                <c:pt idx="17">
                  <c:v>41</c:v>
                </c:pt>
                <c:pt idx="18">
                  <c:v>32</c:v>
                </c:pt>
                <c:pt idx="19">
                  <c:v>42</c:v>
                </c:pt>
                <c:pt idx="20">
                  <c:v>1090</c:v>
                </c:pt>
                <c:pt idx="21">
                  <c:v>912</c:v>
                </c:pt>
                <c:pt idx="22">
                  <c:v>31</c:v>
                </c:pt>
                <c:pt idx="23">
                  <c:v>1</c:v>
                </c:pt>
                <c:pt idx="24">
                  <c:v>282</c:v>
                </c:pt>
                <c:pt idx="25">
                  <c:v>1076</c:v>
                </c:pt>
                <c:pt idx="26">
                  <c:v>1349</c:v>
                </c:pt>
                <c:pt idx="27">
                  <c:v>1344</c:v>
                </c:pt>
                <c:pt idx="28">
                  <c:v>1681</c:v>
                </c:pt>
                <c:pt idx="29">
                  <c:v>2888</c:v>
                </c:pt>
                <c:pt idx="30">
                  <c:v>1346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9D0E-4BD8-BDED-414D584E032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'05'!$B$17:$B$47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'05'!$L$17:$L$47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9D0E-4BD8-BDED-414D584E0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85600"/>
        <c:axId val="593578528"/>
        <c:extLst/>
      </c:lineChart>
      <c:catAx>
        <c:axId val="593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8528"/>
        <c:crosses val="autoZero"/>
        <c:auto val="1"/>
        <c:lblAlgn val="ctr"/>
        <c:lblOffset val="100"/>
        <c:noMultiLvlLbl val="1"/>
      </c:catAx>
      <c:valAx>
        <c:axId val="5935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8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6302211569471219E-2"/>
          <c:y val="7.3180259983787674E-2"/>
          <c:w val="0.88520151876948105"/>
          <c:h val="0.59879439465133755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11/06/2018</c:v>
              </c:pt>
              <c:pt idx="1">
                <c:v>12/06/2018</c:v>
              </c:pt>
              <c:pt idx="2">
                <c:v>13/06/2018</c:v>
              </c:pt>
              <c:pt idx="3">
                <c:v>14/06/2018</c:v>
              </c:pt>
              <c:pt idx="4">
                <c:v>15/06/2018</c:v>
              </c:pt>
              <c:pt idx="5">
                <c:v>16/06/2018</c:v>
              </c:pt>
              <c:pt idx="6">
                <c:v>17/06/2018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'06'!$C$17:$C$46</c:f>
              <c:numCache>
                <c:formatCode>#,##0</c:formatCode>
                <c:ptCount val="30"/>
                <c:pt idx="0">
                  <c:v>13597</c:v>
                </c:pt>
                <c:pt idx="1">
                  <c:v>5113</c:v>
                </c:pt>
                <c:pt idx="2">
                  <c:v>1291</c:v>
                </c:pt>
                <c:pt idx="3">
                  <c:v>18034</c:v>
                </c:pt>
                <c:pt idx="4">
                  <c:v>20984</c:v>
                </c:pt>
                <c:pt idx="5">
                  <c:v>14525</c:v>
                </c:pt>
                <c:pt idx="6">
                  <c:v>17593</c:v>
                </c:pt>
                <c:pt idx="7">
                  <c:v>15160</c:v>
                </c:pt>
                <c:pt idx="8">
                  <c:v>10041</c:v>
                </c:pt>
                <c:pt idx="9">
                  <c:v>5012</c:v>
                </c:pt>
                <c:pt idx="10" formatCode="0">
                  <c:v>15508</c:v>
                </c:pt>
                <c:pt idx="11" formatCode="0">
                  <c:v>17335</c:v>
                </c:pt>
                <c:pt idx="12" formatCode="0">
                  <c:v>12074</c:v>
                </c:pt>
                <c:pt idx="13" formatCode="0">
                  <c:v>10940</c:v>
                </c:pt>
                <c:pt idx="14" formatCode="0">
                  <c:v>10286</c:v>
                </c:pt>
                <c:pt idx="15" formatCode="0">
                  <c:v>3372</c:v>
                </c:pt>
                <c:pt idx="16" formatCode="0">
                  <c:v>1045</c:v>
                </c:pt>
                <c:pt idx="17" formatCode="General">
                  <c:v>23017</c:v>
                </c:pt>
                <c:pt idx="18" formatCode="General">
                  <c:v>14584</c:v>
                </c:pt>
                <c:pt idx="19" formatCode="General">
                  <c:v>13185</c:v>
                </c:pt>
                <c:pt idx="20" formatCode="General">
                  <c:v>11498</c:v>
                </c:pt>
                <c:pt idx="21" formatCode="General">
                  <c:v>8865</c:v>
                </c:pt>
                <c:pt idx="22" formatCode="General">
                  <c:v>6387</c:v>
                </c:pt>
                <c:pt idx="23" formatCode="General">
                  <c:v>1641</c:v>
                </c:pt>
                <c:pt idx="24" formatCode="General">
                  <c:v>15005</c:v>
                </c:pt>
                <c:pt idx="25">
                  <c:v>15724</c:v>
                </c:pt>
                <c:pt idx="26">
                  <c:v>12220</c:v>
                </c:pt>
                <c:pt idx="27">
                  <c:v>54093</c:v>
                </c:pt>
                <c:pt idx="28">
                  <c:v>8895</c:v>
                </c:pt>
                <c:pt idx="29">
                  <c:v>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3-4DC8-AA7A-410F81E95D33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'06'!$D$17:$D$46</c:f>
              <c:numCache>
                <c:formatCode>#,##0</c:formatCode>
                <c:ptCount val="30"/>
                <c:pt idx="0">
                  <c:v>11171</c:v>
                </c:pt>
                <c:pt idx="1">
                  <c:v>3984</c:v>
                </c:pt>
                <c:pt idx="2">
                  <c:v>828</c:v>
                </c:pt>
                <c:pt idx="3">
                  <c:v>14385</c:v>
                </c:pt>
                <c:pt idx="4">
                  <c:v>16071</c:v>
                </c:pt>
                <c:pt idx="5">
                  <c:v>11100</c:v>
                </c:pt>
                <c:pt idx="6">
                  <c:v>13465</c:v>
                </c:pt>
                <c:pt idx="7">
                  <c:v>11204</c:v>
                </c:pt>
                <c:pt idx="8">
                  <c:v>7068</c:v>
                </c:pt>
                <c:pt idx="9">
                  <c:v>2201</c:v>
                </c:pt>
                <c:pt idx="10">
                  <c:v>10338</c:v>
                </c:pt>
                <c:pt idx="11">
                  <c:v>12701</c:v>
                </c:pt>
                <c:pt idx="12" formatCode="General">
                  <c:v>7858</c:v>
                </c:pt>
                <c:pt idx="13" formatCode="General">
                  <c:v>6487</c:v>
                </c:pt>
                <c:pt idx="14" formatCode="General">
                  <c:v>7141</c:v>
                </c:pt>
                <c:pt idx="15" formatCode="General">
                  <c:v>2734</c:v>
                </c:pt>
                <c:pt idx="16" formatCode="General">
                  <c:v>761</c:v>
                </c:pt>
                <c:pt idx="17" formatCode="General">
                  <c:v>21067</c:v>
                </c:pt>
                <c:pt idx="18" formatCode="General">
                  <c:v>13500</c:v>
                </c:pt>
                <c:pt idx="19" formatCode="General">
                  <c:v>11888</c:v>
                </c:pt>
                <c:pt idx="20" formatCode="General">
                  <c:v>10310</c:v>
                </c:pt>
                <c:pt idx="21" formatCode="General">
                  <c:v>7274</c:v>
                </c:pt>
                <c:pt idx="22" formatCode="General">
                  <c:v>5581</c:v>
                </c:pt>
                <c:pt idx="23" formatCode="General">
                  <c:v>1412</c:v>
                </c:pt>
                <c:pt idx="24">
                  <c:v>13357</c:v>
                </c:pt>
                <c:pt idx="25">
                  <c:v>14193</c:v>
                </c:pt>
                <c:pt idx="26">
                  <c:v>10531</c:v>
                </c:pt>
                <c:pt idx="27">
                  <c:v>51979</c:v>
                </c:pt>
                <c:pt idx="28">
                  <c:v>7562</c:v>
                </c:pt>
                <c:pt idx="29">
                  <c:v>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1-4558-9BBD-23AA5C306D0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'06'!$F$17:$F$46</c:f>
              <c:numCache>
                <c:formatCode>#,##0</c:formatCode>
                <c:ptCount val="30"/>
                <c:pt idx="0">
                  <c:v>1926</c:v>
                </c:pt>
                <c:pt idx="1">
                  <c:v>716</c:v>
                </c:pt>
                <c:pt idx="2">
                  <c:v>81</c:v>
                </c:pt>
                <c:pt idx="3">
                  <c:v>2063</c:v>
                </c:pt>
                <c:pt idx="4">
                  <c:v>2473</c:v>
                </c:pt>
                <c:pt idx="5">
                  <c:v>1581</c:v>
                </c:pt>
                <c:pt idx="6">
                  <c:v>1748</c:v>
                </c:pt>
                <c:pt idx="7">
                  <c:v>1405</c:v>
                </c:pt>
                <c:pt idx="8">
                  <c:v>638</c:v>
                </c:pt>
                <c:pt idx="9">
                  <c:v>87</c:v>
                </c:pt>
                <c:pt idx="10">
                  <c:v>1349</c:v>
                </c:pt>
                <c:pt idx="11">
                  <c:v>1586</c:v>
                </c:pt>
                <c:pt idx="12" formatCode="General">
                  <c:v>911</c:v>
                </c:pt>
                <c:pt idx="13" formatCode="General">
                  <c:v>935</c:v>
                </c:pt>
                <c:pt idx="14" formatCode="General">
                  <c:v>941</c:v>
                </c:pt>
                <c:pt idx="15" formatCode="General">
                  <c:v>450</c:v>
                </c:pt>
                <c:pt idx="16" formatCode="General">
                  <c:v>98</c:v>
                </c:pt>
                <c:pt idx="17" formatCode="General">
                  <c:v>1744</c:v>
                </c:pt>
                <c:pt idx="18" formatCode="General">
                  <c:v>839</c:v>
                </c:pt>
                <c:pt idx="19" formatCode="General">
                  <c:v>1070</c:v>
                </c:pt>
                <c:pt idx="20" formatCode="General">
                  <c:v>961</c:v>
                </c:pt>
                <c:pt idx="21" formatCode="General">
                  <c:v>940</c:v>
                </c:pt>
                <c:pt idx="22" formatCode="General">
                  <c:v>611</c:v>
                </c:pt>
                <c:pt idx="23" formatCode="General">
                  <c:v>67</c:v>
                </c:pt>
                <c:pt idx="24">
                  <c:v>1301</c:v>
                </c:pt>
                <c:pt idx="25">
                  <c:v>1325</c:v>
                </c:pt>
                <c:pt idx="26">
                  <c:v>1044</c:v>
                </c:pt>
                <c:pt idx="27">
                  <c:v>1919</c:v>
                </c:pt>
                <c:pt idx="28">
                  <c:v>1085</c:v>
                </c:pt>
                <c:pt idx="29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1-4558-9BBD-23AA5C306D0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1-4558-9BBD-23AA5C306D0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'06'!$J$17:$J$46</c:f>
              <c:numCache>
                <c:formatCode>#,##0</c:formatCode>
                <c:ptCount val="30"/>
                <c:pt idx="0">
                  <c:v>500</c:v>
                </c:pt>
                <c:pt idx="1">
                  <c:v>413</c:v>
                </c:pt>
                <c:pt idx="2">
                  <c:v>382</c:v>
                </c:pt>
                <c:pt idx="3">
                  <c:v>1586</c:v>
                </c:pt>
                <c:pt idx="4">
                  <c:v>2440</c:v>
                </c:pt>
                <c:pt idx="5">
                  <c:v>1844</c:v>
                </c:pt>
                <c:pt idx="6">
                  <c:v>2380</c:v>
                </c:pt>
                <c:pt idx="7">
                  <c:v>2551</c:v>
                </c:pt>
                <c:pt idx="8">
                  <c:v>2335</c:v>
                </c:pt>
                <c:pt idx="9">
                  <c:v>2724</c:v>
                </c:pt>
                <c:pt idx="10">
                  <c:v>3821</c:v>
                </c:pt>
                <c:pt idx="11">
                  <c:v>3048</c:v>
                </c:pt>
                <c:pt idx="12" formatCode="General">
                  <c:v>3305</c:v>
                </c:pt>
                <c:pt idx="13" formatCode="General">
                  <c:v>3518</c:v>
                </c:pt>
                <c:pt idx="14" formatCode="General">
                  <c:v>2204</c:v>
                </c:pt>
                <c:pt idx="15" formatCode="General">
                  <c:v>188</c:v>
                </c:pt>
                <c:pt idx="16" formatCode="General">
                  <c:v>186</c:v>
                </c:pt>
                <c:pt idx="17" formatCode="General">
                  <c:v>206</c:v>
                </c:pt>
                <c:pt idx="18" formatCode="General">
                  <c:v>245</c:v>
                </c:pt>
                <c:pt idx="19" formatCode="General">
                  <c:v>227</c:v>
                </c:pt>
                <c:pt idx="20" formatCode="General">
                  <c:v>227</c:v>
                </c:pt>
                <c:pt idx="21" formatCode="General">
                  <c:v>651</c:v>
                </c:pt>
                <c:pt idx="22" formatCode="General">
                  <c:v>195</c:v>
                </c:pt>
                <c:pt idx="23" formatCode="General">
                  <c:v>162</c:v>
                </c:pt>
                <c:pt idx="24">
                  <c:v>347</c:v>
                </c:pt>
                <c:pt idx="25">
                  <c:v>206</c:v>
                </c:pt>
                <c:pt idx="26">
                  <c:v>645</c:v>
                </c:pt>
                <c:pt idx="27">
                  <c:v>195</c:v>
                </c:pt>
                <c:pt idx="28">
                  <c:v>248</c:v>
                </c:pt>
                <c:pt idx="29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1-4558-9BBD-23AA5C306D0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'06'!$B$17:$B$46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'06'!$L$17:$L$46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1-4558-9BBD-23AA5C30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74176"/>
        <c:axId val="593574720"/>
        <c:extLst/>
      </c:lineChart>
      <c:catAx>
        <c:axId val="5935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4720"/>
        <c:crosses val="autoZero"/>
        <c:auto val="1"/>
        <c:lblAlgn val="ctr"/>
        <c:lblOffset val="100"/>
        <c:noMultiLvlLbl val="1"/>
      </c:catAx>
      <c:valAx>
        <c:axId val="593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357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'07'!$B$2:$B$32</c:f>
              <c:numCache>
                <c:formatCode>#,##0</c:formatCode>
                <c:ptCount val="31"/>
                <c:pt idx="0">
                  <c:v>2003</c:v>
                </c:pt>
                <c:pt idx="1">
                  <c:v>26597</c:v>
                </c:pt>
                <c:pt idx="2">
                  <c:v>11736</c:v>
                </c:pt>
                <c:pt idx="3">
                  <c:v>14513</c:v>
                </c:pt>
                <c:pt idx="4">
                  <c:v>12652</c:v>
                </c:pt>
                <c:pt idx="5">
                  <c:v>10280</c:v>
                </c:pt>
                <c:pt idx="6">
                  <c:v>6343</c:v>
                </c:pt>
                <c:pt idx="7">
                  <c:v>1811</c:v>
                </c:pt>
                <c:pt idx="8">
                  <c:v>4578</c:v>
                </c:pt>
                <c:pt idx="9">
                  <c:v>3567</c:v>
                </c:pt>
                <c:pt idx="10">
                  <c:v>13591</c:v>
                </c:pt>
                <c:pt idx="11">
                  <c:v>15298</c:v>
                </c:pt>
                <c:pt idx="12">
                  <c:v>9909</c:v>
                </c:pt>
                <c:pt idx="13">
                  <c:v>4104</c:v>
                </c:pt>
                <c:pt idx="14">
                  <c:v>2150</c:v>
                </c:pt>
                <c:pt idx="15">
                  <c:v>14003</c:v>
                </c:pt>
                <c:pt idx="16">
                  <c:v>10256</c:v>
                </c:pt>
                <c:pt idx="17">
                  <c:v>16009</c:v>
                </c:pt>
                <c:pt idx="18">
                  <c:v>15976</c:v>
                </c:pt>
                <c:pt idx="19">
                  <c:v>15147</c:v>
                </c:pt>
                <c:pt idx="20">
                  <c:v>7537</c:v>
                </c:pt>
                <c:pt idx="21">
                  <c:v>1998</c:v>
                </c:pt>
                <c:pt idx="22">
                  <c:v>17515</c:v>
                </c:pt>
                <c:pt idx="23">
                  <c:v>15040</c:v>
                </c:pt>
                <c:pt idx="24">
                  <c:v>15240</c:v>
                </c:pt>
                <c:pt idx="25">
                  <c:v>22313</c:v>
                </c:pt>
                <c:pt idx="26">
                  <c:v>19045</c:v>
                </c:pt>
                <c:pt idx="27">
                  <c:v>6663</c:v>
                </c:pt>
                <c:pt idx="28">
                  <c:v>2877</c:v>
                </c:pt>
                <c:pt idx="29">
                  <c:v>28537</c:v>
                </c:pt>
                <c:pt idx="30">
                  <c:v>18581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5-BC40-ACEE-BC122502CB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'07'!$C$2:$C$32</c:f>
              <c:numCache>
                <c:formatCode>#,##0</c:formatCode>
                <c:ptCount val="31"/>
                <c:pt idx="0">
                  <c:v>1728</c:v>
                </c:pt>
                <c:pt idx="1">
                  <c:v>23589</c:v>
                </c:pt>
                <c:pt idx="2">
                  <c:v>10164</c:v>
                </c:pt>
                <c:pt idx="3">
                  <c:v>12950</c:v>
                </c:pt>
                <c:pt idx="4">
                  <c:v>10929</c:v>
                </c:pt>
                <c:pt idx="5">
                  <c:v>8996</c:v>
                </c:pt>
                <c:pt idx="6">
                  <c:v>5435</c:v>
                </c:pt>
                <c:pt idx="7">
                  <c:v>1504</c:v>
                </c:pt>
                <c:pt idx="8">
                  <c:v>4163</c:v>
                </c:pt>
                <c:pt idx="9">
                  <c:v>3029</c:v>
                </c:pt>
                <c:pt idx="10">
                  <c:v>12407</c:v>
                </c:pt>
                <c:pt idx="11">
                  <c:v>13540</c:v>
                </c:pt>
                <c:pt idx="12">
                  <c:v>9016</c:v>
                </c:pt>
                <c:pt idx="13">
                  <c:v>3623</c:v>
                </c:pt>
                <c:pt idx="14">
                  <c:v>1895</c:v>
                </c:pt>
                <c:pt idx="15">
                  <c:v>12615</c:v>
                </c:pt>
                <c:pt idx="16">
                  <c:v>9312</c:v>
                </c:pt>
                <c:pt idx="17">
                  <c:v>14491</c:v>
                </c:pt>
                <c:pt idx="18">
                  <c:v>14713</c:v>
                </c:pt>
                <c:pt idx="19">
                  <c:v>14128</c:v>
                </c:pt>
                <c:pt idx="20">
                  <c:v>6894</c:v>
                </c:pt>
                <c:pt idx="21">
                  <c:v>1670</c:v>
                </c:pt>
                <c:pt idx="22">
                  <c:v>16229</c:v>
                </c:pt>
                <c:pt idx="23">
                  <c:v>14026</c:v>
                </c:pt>
                <c:pt idx="24">
                  <c:v>13883</c:v>
                </c:pt>
                <c:pt idx="25">
                  <c:v>20748</c:v>
                </c:pt>
                <c:pt idx="26">
                  <c:v>17570</c:v>
                </c:pt>
                <c:pt idx="27">
                  <c:v>5777</c:v>
                </c:pt>
                <c:pt idx="28">
                  <c:v>2571</c:v>
                </c:pt>
                <c:pt idx="29">
                  <c:v>25656</c:v>
                </c:pt>
                <c:pt idx="30">
                  <c:v>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5-BC40-ACEE-BC122502CBE1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'07'!$E$2:$E$32</c:f>
              <c:numCache>
                <c:formatCode>#,##0</c:formatCode>
                <c:ptCount val="31"/>
                <c:pt idx="0">
                  <c:v>85</c:v>
                </c:pt>
                <c:pt idx="1">
                  <c:v>2290</c:v>
                </c:pt>
                <c:pt idx="2">
                  <c:v>1320</c:v>
                </c:pt>
                <c:pt idx="3">
                  <c:v>1325</c:v>
                </c:pt>
                <c:pt idx="4">
                  <c:v>1492</c:v>
                </c:pt>
                <c:pt idx="5">
                  <c:v>1101</c:v>
                </c:pt>
                <c:pt idx="6">
                  <c:v>631</c:v>
                </c:pt>
                <c:pt idx="7">
                  <c:v>123</c:v>
                </c:pt>
                <c:pt idx="8">
                  <c:v>398</c:v>
                </c:pt>
                <c:pt idx="9">
                  <c:v>517</c:v>
                </c:pt>
                <c:pt idx="10">
                  <c:v>1041</c:v>
                </c:pt>
                <c:pt idx="11">
                  <c:v>1015</c:v>
                </c:pt>
                <c:pt idx="12">
                  <c:v>659</c:v>
                </c:pt>
                <c:pt idx="13">
                  <c:v>300</c:v>
                </c:pt>
                <c:pt idx="14">
                  <c:v>71</c:v>
                </c:pt>
                <c:pt idx="15">
                  <c:v>1136</c:v>
                </c:pt>
                <c:pt idx="16">
                  <c:v>733</c:v>
                </c:pt>
                <c:pt idx="17">
                  <c:v>1309</c:v>
                </c:pt>
                <c:pt idx="18">
                  <c:v>1059</c:v>
                </c:pt>
                <c:pt idx="19">
                  <c:v>803</c:v>
                </c:pt>
                <c:pt idx="20">
                  <c:v>417</c:v>
                </c:pt>
                <c:pt idx="21">
                  <c:v>62</c:v>
                </c:pt>
                <c:pt idx="22">
                  <c:v>1066</c:v>
                </c:pt>
                <c:pt idx="23">
                  <c:v>790</c:v>
                </c:pt>
                <c:pt idx="24">
                  <c:v>1076</c:v>
                </c:pt>
                <c:pt idx="25">
                  <c:v>1343</c:v>
                </c:pt>
                <c:pt idx="26">
                  <c:v>1246</c:v>
                </c:pt>
                <c:pt idx="27">
                  <c:v>634</c:v>
                </c:pt>
                <c:pt idx="28">
                  <c:v>82</c:v>
                </c:pt>
                <c:pt idx="29">
                  <c:v>2633</c:v>
                </c:pt>
                <c:pt idx="30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5-BC40-ACEE-BC122502CBE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'07'!$G$2:$G$32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5-BC40-ACEE-BC122502CBE1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'07'!$I$2:$I$32</c:f>
              <c:numCache>
                <c:formatCode>#,##0</c:formatCode>
                <c:ptCount val="31"/>
                <c:pt idx="0">
                  <c:v>190</c:v>
                </c:pt>
                <c:pt idx="1">
                  <c:v>718</c:v>
                </c:pt>
                <c:pt idx="2">
                  <c:v>252</c:v>
                </c:pt>
                <c:pt idx="3">
                  <c:v>238</c:v>
                </c:pt>
                <c:pt idx="4">
                  <c:v>231</c:v>
                </c:pt>
                <c:pt idx="5">
                  <c:v>183</c:v>
                </c:pt>
                <c:pt idx="6">
                  <c:v>277</c:v>
                </c:pt>
                <c:pt idx="7">
                  <c:v>184</c:v>
                </c:pt>
                <c:pt idx="8">
                  <c:v>17</c:v>
                </c:pt>
                <c:pt idx="9">
                  <c:v>21</c:v>
                </c:pt>
                <c:pt idx="10">
                  <c:v>143</c:v>
                </c:pt>
                <c:pt idx="11">
                  <c:v>743</c:v>
                </c:pt>
                <c:pt idx="12">
                  <c:v>234</c:v>
                </c:pt>
                <c:pt idx="13">
                  <c:v>181</c:v>
                </c:pt>
                <c:pt idx="14">
                  <c:v>184</c:v>
                </c:pt>
                <c:pt idx="15">
                  <c:v>252</c:v>
                </c:pt>
                <c:pt idx="16">
                  <c:v>211</c:v>
                </c:pt>
                <c:pt idx="17">
                  <c:v>209</c:v>
                </c:pt>
                <c:pt idx="18">
                  <c:v>204</c:v>
                </c:pt>
                <c:pt idx="19">
                  <c:v>216</c:v>
                </c:pt>
                <c:pt idx="20">
                  <c:v>226</c:v>
                </c:pt>
                <c:pt idx="21">
                  <c:v>266</c:v>
                </c:pt>
                <c:pt idx="22">
                  <c:v>220</c:v>
                </c:pt>
                <c:pt idx="23">
                  <c:v>224</c:v>
                </c:pt>
                <c:pt idx="24">
                  <c:v>281</c:v>
                </c:pt>
                <c:pt idx="25">
                  <c:v>222</c:v>
                </c:pt>
                <c:pt idx="26">
                  <c:v>229</c:v>
                </c:pt>
                <c:pt idx="27">
                  <c:v>252</c:v>
                </c:pt>
                <c:pt idx="28">
                  <c:v>224</c:v>
                </c:pt>
                <c:pt idx="29">
                  <c:v>248</c:v>
                </c:pt>
                <c:pt idx="3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5-BC40-ACEE-BC122502CBE1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'07'!$K$2:$K$32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5-BC40-ACEE-BC122502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JAMU66 DAILY </a:t>
            </a:r>
            <a:r>
              <a:rPr lang="es-MX" sz="1400" b="0" i="0" u="none" strike="noStrike" baseline="0">
                <a:effectLst/>
              </a:rPr>
              <a:t>TRANSACTIONS </a:t>
            </a:r>
            <a:r>
              <a:rPr lang="es-MX"/>
              <a:t>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5226907120480903E-2"/>
          <c:y val="7.3180259983787674E-2"/>
          <c:w val="0.88627677588688514"/>
          <c:h val="0.5287186828919111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'08'!$C$2:$C$32</c:f>
              <c:numCache>
                <c:formatCode>#,##0</c:formatCode>
                <c:ptCount val="31"/>
                <c:pt idx="0">
                  <c:v>3248</c:v>
                </c:pt>
                <c:pt idx="1">
                  <c:v>15219</c:v>
                </c:pt>
                <c:pt idx="2">
                  <c:v>15548</c:v>
                </c:pt>
                <c:pt idx="3">
                  <c:v>6281</c:v>
                </c:pt>
                <c:pt idx="4">
                  <c:v>2553</c:v>
                </c:pt>
                <c:pt idx="5">
                  <c:v>2661</c:v>
                </c:pt>
                <c:pt idx="6">
                  <c:v>17841</c:v>
                </c:pt>
                <c:pt idx="7">
                  <c:v>12515</c:v>
                </c:pt>
                <c:pt idx="8">
                  <c:v>10570</c:v>
                </c:pt>
                <c:pt idx="9">
                  <c:v>8441</c:v>
                </c:pt>
                <c:pt idx="10">
                  <c:v>4142</c:v>
                </c:pt>
                <c:pt idx="11">
                  <c:v>1860</c:v>
                </c:pt>
                <c:pt idx="12">
                  <c:v>8350</c:v>
                </c:pt>
                <c:pt idx="13">
                  <c:v>11435</c:v>
                </c:pt>
                <c:pt idx="14">
                  <c:v>14747</c:v>
                </c:pt>
                <c:pt idx="15">
                  <c:v>11675</c:v>
                </c:pt>
                <c:pt idx="16">
                  <c:v>6785</c:v>
                </c:pt>
                <c:pt idx="17">
                  <c:v>3774</c:v>
                </c:pt>
                <c:pt idx="18">
                  <c:v>2086</c:v>
                </c:pt>
                <c:pt idx="19">
                  <c:v>8943</c:v>
                </c:pt>
                <c:pt idx="20">
                  <c:v>8420</c:v>
                </c:pt>
                <c:pt idx="21">
                  <c:v>10656</c:v>
                </c:pt>
                <c:pt idx="22">
                  <c:v>8954</c:v>
                </c:pt>
                <c:pt idx="23">
                  <c:v>9321</c:v>
                </c:pt>
                <c:pt idx="24">
                  <c:v>4901</c:v>
                </c:pt>
                <c:pt idx="25">
                  <c:v>2147</c:v>
                </c:pt>
                <c:pt idx="26">
                  <c:v>13016</c:v>
                </c:pt>
                <c:pt idx="27">
                  <c:v>14275</c:v>
                </c:pt>
                <c:pt idx="28">
                  <c:v>10191</c:v>
                </c:pt>
                <c:pt idx="29">
                  <c:v>14040</c:v>
                </c:pt>
                <c:pt idx="30">
                  <c:v>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0-4EC9-A957-519AE95E96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'08'!$D$2:$D$32</c:f>
              <c:numCache>
                <c:formatCode>#,##0</c:formatCode>
                <c:ptCount val="31"/>
                <c:pt idx="0">
                  <c:v>2907</c:v>
                </c:pt>
                <c:pt idx="1">
                  <c:v>12728</c:v>
                </c:pt>
                <c:pt idx="2">
                  <c:v>14170</c:v>
                </c:pt>
                <c:pt idx="3">
                  <c:v>5552</c:v>
                </c:pt>
                <c:pt idx="4">
                  <c:v>2234</c:v>
                </c:pt>
                <c:pt idx="5">
                  <c:v>2357</c:v>
                </c:pt>
                <c:pt idx="6">
                  <c:v>17087</c:v>
                </c:pt>
                <c:pt idx="7">
                  <c:v>11976</c:v>
                </c:pt>
                <c:pt idx="8">
                  <c:v>10040</c:v>
                </c:pt>
                <c:pt idx="9">
                  <c:v>7872</c:v>
                </c:pt>
                <c:pt idx="10">
                  <c:v>3871</c:v>
                </c:pt>
                <c:pt idx="11">
                  <c:v>1800</c:v>
                </c:pt>
                <c:pt idx="12">
                  <c:v>7781</c:v>
                </c:pt>
                <c:pt idx="13">
                  <c:v>10889</c:v>
                </c:pt>
                <c:pt idx="14">
                  <c:v>13769</c:v>
                </c:pt>
                <c:pt idx="15">
                  <c:v>11194</c:v>
                </c:pt>
                <c:pt idx="16">
                  <c:v>6331</c:v>
                </c:pt>
                <c:pt idx="17">
                  <c:v>3608</c:v>
                </c:pt>
                <c:pt idx="18">
                  <c:v>1998</c:v>
                </c:pt>
                <c:pt idx="19">
                  <c:v>8447</c:v>
                </c:pt>
                <c:pt idx="20">
                  <c:v>7910</c:v>
                </c:pt>
                <c:pt idx="21">
                  <c:v>9962</c:v>
                </c:pt>
                <c:pt idx="22">
                  <c:v>7320</c:v>
                </c:pt>
                <c:pt idx="23">
                  <c:v>6847</c:v>
                </c:pt>
                <c:pt idx="24">
                  <c:v>3683</c:v>
                </c:pt>
                <c:pt idx="25">
                  <c:v>1918</c:v>
                </c:pt>
                <c:pt idx="26">
                  <c:v>10535</c:v>
                </c:pt>
                <c:pt idx="27">
                  <c:v>11952</c:v>
                </c:pt>
                <c:pt idx="28">
                  <c:v>7782</c:v>
                </c:pt>
                <c:pt idx="29">
                  <c:v>11972</c:v>
                </c:pt>
                <c:pt idx="30">
                  <c:v>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0-4EC9-A957-519AE95E96DB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'08'!$F$2:$F$32</c:f>
              <c:numCache>
                <c:formatCode>#,##0</c:formatCode>
                <c:ptCount val="31"/>
                <c:pt idx="0">
                  <c:v>111</c:v>
                </c:pt>
                <c:pt idx="1">
                  <c:v>1112</c:v>
                </c:pt>
                <c:pt idx="2">
                  <c:v>1143</c:v>
                </c:pt>
                <c:pt idx="3">
                  <c:v>512</c:v>
                </c:pt>
                <c:pt idx="4">
                  <c:v>38</c:v>
                </c:pt>
                <c:pt idx="5">
                  <c:v>85</c:v>
                </c:pt>
                <c:pt idx="6">
                  <c:v>654</c:v>
                </c:pt>
                <c:pt idx="7">
                  <c:v>492</c:v>
                </c:pt>
                <c:pt idx="8">
                  <c:v>485</c:v>
                </c:pt>
                <c:pt idx="9">
                  <c:v>524</c:v>
                </c:pt>
                <c:pt idx="10">
                  <c:v>228</c:v>
                </c:pt>
                <c:pt idx="11">
                  <c:v>17</c:v>
                </c:pt>
                <c:pt idx="12">
                  <c:v>526</c:v>
                </c:pt>
                <c:pt idx="13">
                  <c:v>503</c:v>
                </c:pt>
                <c:pt idx="14">
                  <c:v>930</c:v>
                </c:pt>
                <c:pt idx="15">
                  <c:v>432</c:v>
                </c:pt>
                <c:pt idx="16">
                  <c:v>405</c:v>
                </c:pt>
                <c:pt idx="17">
                  <c:v>123</c:v>
                </c:pt>
                <c:pt idx="18">
                  <c:v>45</c:v>
                </c:pt>
                <c:pt idx="19">
                  <c:v>451</c:v>
                </c:pt>
                <c:pt idx="20">
                  <c:v>466</c:v>
                </c:pt>
                <c:pt idx="21">
                  <c:v>651</c:v>
                </c:pt>
                <c:pt idx="22">
                  <c:v>1586</c:v>
                </c:pt>
                <c:pt idx="23">
                  <c:v>2430</c:v>
                </c:pt>
                <c:pt idx="24">
                  <c:v>1181</c:v>
                </c:pt>
                <c:pt idx="25">
                  <c:v>207</c:v>
                </c:pt>
                <c:pt idx="26">
                  <c:v>2408</c:v>
                </c:pt>
                <c:pt idx="27">
                  <c:v>2278</c:v>
                </c:pt>
                <c:pt idx="28">
                  <c:v>2362</c:v>
                </c:pt>
                <c:pt idx="29">
                  <c:v>2003</c:v>
                </c:pt>
                <c:pt idx="30">
                  <c:v>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0-4EC9-A957-519AE95E96DB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'08'!$H$2:$H$32</c:f>
              <c:numCache>
                <c:formatCode>#,##0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C0-4EC9-A957-519AE95E96DB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'08'!$J$2:$J$32</c:f>
              <c:numCache>
                <c:formatCode>#,##0</c:formatCode>
                <c:ptCount val="31"/>
                <c:pt idx="0">
                  <c:v>229</c:v>
                </c:pt>
                <c:pt idx="1">
                  <c:v>1379</c:v>
                </c:pt>
                <c:pt idx="2">
                  <c:v>235</c:v>
                </c:pt>
                <c:pt idx="3">
                  <c:v>217</c:v>
                </c:pt>
                <c:pt idx="4">
                  <c:v>281</c:v>
                </c:pt>
                <c:pt idx="5">
                  <c:v>219</c:v>
                </c:pt>
                <c:pt idx="6">
                  <c:v>100</c:v>
                </c:pt>
                <c:pt idx="7">
                  <c:v>47</c:v>
                </c:pt>
                <c:pt idx="8">
                  <c:v>45</c:v>
                </c:pt>
                <c:pt idx="9">
                  <c:v>45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44</c:v>
                </c:pt>
                <c:pt idx="21">
                  <c:v>43</c:v>
                </c:pt>
                <c:pt idx="22">
                  <c:v>48</c:v>
                </c:pt>
                <c:pt idx="23">
                  <c:v>44</c:v>
                </c:pt>
                <c:pt idx="24">
                  <c:v>37</c:v>
                </c:pt>
                <c:pt idx="25">
                  <c:v>22</c:v>
                </c:pt>
                <c:pt idx="26">
                  <c:v>73</c:v>
                </c:pt>
                <c:pt idx="27">
                  <c:v>45</c:v>
                </c:pt>
                <c:pt idx="28">
                  <c:v>46</c:v>
                </c:pt>
                <c:pt idx="29">
                  <c:v>65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C0-4EC9-A957-519AE95E96DB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'08'!$B$2:$B$32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C0-4EC9-A957-519AE95E9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69456"/>
        <c:axId val="530867824"/>
        <c:extLst/>
      </c:lineChart>
      <c:dateAx>
        <c:axId val="530869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7824"/>
        <c:crosses val="autoZero"/>
        <c:auto val="1"/>
        <c:lblOffset val="100"/>
        <c:baseTimeUnit val="days"/>
      </c:dateAx>
      <c:valAx>
        <c:axId val="5308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08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188160</xdr:colOff>
      <xdr:row>269</xdr:row>
      <xdr:rowOff>143435</xdr:rowOff>
    </xdr:from>
    <xdr:to>
      <xdr:col>12</xdr:col>
      <xdr:colOff>810535</xdr:colOff>
      <xdr:row>297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45</xdr:row>
      <xdr:rowOff>143435</xdr:rowOff>
    </xdr:from>
    <xdr:to>
      <xdr:col>13</xdr:col>
      <xdr:colOff>18055</xdr:colOff>
      <xdr:row>73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48</xdr:row>
      <xdr:rowOff>143435</xdr:rowOff>
    </xdr:from>
    <xdr:to>
      <xdr:col>13</xdr:col>
      <xdr:colOff>18055</xdr:colOff>
      <xdr:row>76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28140</xdr:colOff>
      <xdr:row>47</xdr:row>
      <xdr:rowOff>143435</xdr:rowOff>
    </xdr:from>
    <xdr:to>
      <xdr:col>13</xdr:col>
      <xdr:colOff>18055</xdr:colOff>
      <xdr:row>75</xdr:row>
      <xdr:rowOff>31376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37</xdr:row>
      <xdr:rowOff>12701</xdr:rowOff>
    </xdr:from>
    <xdr:to>
      <xdr:col>14</xdr:col>
      <xdr:colOff>211667</xdr:colOff>
      <xdr:row>65</xdr:row>
      <xdr:rowOff>169333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D2AA25AC-E32A-0A4B-9740-685183F33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34</xdr:row>
      <xdr:rowOff>85724</xdr:rowOff>
    </xdr:from>
    <xdr:to>
      <xdr:col>15</xdr:col>
      <xdr:colOff>91017</xdr:colOff>
      <xdr:row>64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AE650E-07A0-4617-BBDE-468C45D23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" displayName="Tabla18" ref="B16:M269" totalsRowCount="1" headerRowDxfId="161" dataDxfId="160" totalsRowDxfId="159">
  <autoFilter ref="B16:M268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000-000001000000}" name="Day" totalsRowLabel="   SUMMARY_x000a_AVERAGE   " dataDxfId="158" totalsRowDxfId="11"/>
    <tableColumn id="2" xr3:uid="{00000000-0010-0000-0000-000002000000}" name="Total" totalsRowFunction="custom" dataDxfId="157" totalsRowDxfId="10">
      <totalsRowFormula>SUM(C262:C268)</totalsRowFormula>
    </tableColumn>
    <tableColumn id="3" xr3:uid="{00000000-0010-0000-0000-000003000000}" name="Transactions _x000a_Complete" totalsRowFunction="custom" dataDxfId="156" totalsRowDxfId="9">
      <totalsRowFormula>SUM(D262:D268)</totalsRowFormula>
    </tableColumn>
    <tableColumn id="4" xr3:uid="{00000000-0010-0000-0000-000004000000}" name="%_x000a_Complete" totalsRowFunction="custom" dataDxfId="155" totalsRowDxfId="8">
      <calculatedColumnFormula>Tabla18[Transactions 
Complete]/Tabla18[Total]</calculatedColumnFormula>
      <totalsRowFormula>AVERAGE(E262:E268)</totalsRowFormula>
    </tableColumn>
    <tableColumn id="5" xr3:uid="{00000000-0010-0000-0000-000005000000}" name="Transactions _x000a_Failed" totalsRowFunction="custom" dataDxfId="154" totalsRowDxfId="7">
      <totalsRowFormula>SUM(F262:F268)</totalsRowFormula>
    </tableColumn>
    <tableColumn id="6" xr3:uid="{00000000-0010-0000-0000-000006000000}" name="% _x000a_Failed" totalsRowFunction="custom" dataDxfId="153" totalsRowDxfId="6">
      <calculatedColumnFormula>Tabla18[Transactions 
Failed]/Tabla18[Total]</calculatedColumnFormula>
      <totalsRowFormula>AVERAGE(G262:G268)</totalsRowFormula>
    </tableColumn>
    <tableColumn id="7" xr3:uid="{00000000-0010-0000-0000-000007000000}" name="Transactions _x000a_In_Prog" totalsRowFunction="custom" dataDxfId="152" totalsRowDxfId="5">
      <totalsRowFormula>SUM(H262:H268)</totalsRowFormula>
    </tableColumn>
    <tableColumn id="8" xr3:uid="{00000000-0010-0000-0000-000008000000}" name="%_x000a_In_Prog" totalsRowFunction="custom" dataDxfId="151" totalsRowDxfId="4">
      <calculatedColumnFormula>Tabla18[Transactions 
In_Prog]/Tabla18[Total]</calculatedColumnFormula>
      <totalsRowFormula>AVERAGE(I262:I268)</totalsRowFormula>
    </tableColumn>
    <tableColumn id="9" xr3:uid="{00000000-0010-0000-0000-000009000000}" name="Transactions _x000a_Timeout" totalsRowFunction="custom" dataDxfId="150" totalsRowDxfId="3">
      <totalsRowFormula>SUM(J262:J268)</totalsRowFormula>
    </tableColumn>
    <tableColumn id="10" xr3:uid="{00000000-0010-0000-0000-00000A000000}" name="%_x000a_Timeout" totalsRowFunction="custom" dataDxfId="149" totalsRowDxfId="2">
      <calculatedColumnFormula>Tabla18[Transactions 
Timeout]/Tabla18[Total]</calculatedColumnFormula>
      <totalsRowFormula>AVERAGE(K262:K268)</totalsRowFormula>
    </tableColumn>
    <tableColumn id="11" xr3:uid="{00000000-0010-0000-0000-00000B000000}" name="Transactions_x000a_Trans Fail" totalsRowFunction="custom" dataDxfId="148" totalsRowDxfId="1">
      <totalsRowFormula>SUM(L262:L268)</totalsRowFormula>
    </tableColumn>
    <tableColumn id="12" xr3:uid="{00000000-0010-0000-0000-00000C000000}" name="% _x000a_Trans Fail" totalsRowFunction="custom" dataDxfId="147" totalsRowDxfId="0">
      <calculatedColumnFormula>Tabla18[Transactions
Trans Fail]/Tabla18[Total]</calculatedColumnFormula>
      <totalsRowFormula>AVERAGE(M262:M268)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3" displayName="Tabla183" ref="B16:M45" totalsRowCount="1" headerRowDxfId="146" dataDxfId="145" totalsRowDxfId="144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51">
    <sortCondition ref="C16:C111"/>
  </sortState>
  <tableColumns count="12">
    <tableColumn id="1" xr3:uid="{00000000-0010-0000-0100-000001000000}" name="Day" totalsRowLabel="   SUMMARY_x000a_AVERAGE   " dataDxfId="143" totalsRowDxfId="142"/>
    <tableColumn id="2" xr3:uid="{00000000-0010-0000-0100-000002000000}" name="Total" totalsRowFunction="custom" dataDxfId="141" totalsRowDxfId="140">
      <totalsRowFormula>SUM(C42:C44)</totalsRowFormula>
    </tableColumn>
    <tableColumn id="3" xr3:uid="{00000000-0010-0000-0100-000003000000}" name="Transactions _x000a_Complete" totalsRowFunction="custom" dataDxfId="139" totalsRowDxfId="138">
      <totalsRowFormula>SUM(D42:D44)</totalsRowFormula>
    </tableColumn>
    <tableColumn id="4" xr3:uid="{00000000-0010-0000-0100-000004000000}" name="%_x000a_Complete" totalsRowFunction="custom" dataDxfId="137" totalsRowDxfId="136">
      <calculatedColumnFormula>Tabla183[Transactions 
Complete]/Tabla183[Total]</calculatedColumnFormula>
      <totalsRowFormula>AVERAGE(E42:E44)</totalsRowFormula>
    </tableColumn>
    <tableColumn id="5" xr3:uid="{00000000-0010-0000-0100-000005000000}" name="Transactions _x000a_Failed" totalsRowFunction="custom" dataDxfId="135" totalsRowDxfId="134">
      <totalsRowFormula>SUM(F42:F44)</totalsRowFormula>
    </tableColumn>
    <tableColumn id="6" xr3:uid="{00000000-0010-0000-0100-000006000000}" name="% _x000a_Failed" totalsRowFunction="custom" dataDxfId="133" totalsRowDxfId="132">
      <calculatedColumnFormula>Tabla183[Transactions 
Failed]/Tabla183[Total]</calculatedColumnFormula>
      <totalsRowFormula>AVERAGE(G42:G44)</totalsRowFormula>
    </tableColumn>
    <tableColumn id="7" xr3:uid="{00000000-0010-0000-0100-000007000000}" name="Transactions _x000a_In_Prog" totalsRowFunction="custom" dataDxfId="131" totalsRowDxfId="130">
      <totalsRowFormula>SUM(H42:H44)</totalsRowFormula>
    </tableColumn>
    <tableColumn id="8" xr3:uid="{00000000-0010-0000-0100-000008000000}" name="%_x000a_In_Prog" totalsRowFunction="custom" dataDxfId="129" totalsRowDxfId="128">
      <calculatedColumnFormula>Tabla183[Transactions 
In_Prog]/Tabla183[Total]</calculatedColumnFormula>
      <totalsRowFormula>AVERAGE(I42:I44)</totalsRowFormula>
    </tableColumn>
    <tableColumn id="9" xr3:uid="{00000000-0010-0000-0100-000009000000}" name="Transactions _x000a_Timeout" totalsRowFunction="custom" dataDxfId="127" totalsRowDxfId="126">
      <totalsRowFormula>SUM(J42:J44)</totalsRowFormula>
    </tableColumn>
    <tableColumn id="10" xr3:uid="{00000000-0010-0000-0100-00000A000000}" name="%_x000a_Timeout" totalsRowFunction="custom" dataDxfId="125" totalsRowDxfId="124">
      <calculatedColumnFormula>Tabla183[Transactions 
Timeout]/Tabla183[Total]</calculatedColumnFormula>
      <totalsRowFormula>AVERAGE(K42:K44)</totalsRowFormula>
    </tableColumn>
    <tableColumn id="11" xr3:uid="{00000000-0010-0000-0100-00000B000000}" name="Transactions_x000a_Trans Fail" totalsRowFunction="custom" dataDxfId="123" totalsRowDxfId="122">
      <totalsRowFormula>SUM(L42:L44)</totalsRowFormula>
    </tableColumn>
    <tableColumn id="12" xr3:uid="{00000000-0010-0000-0100-00000C000000}" name="% _x000a_Trans Fail" totalsRowFunction="custom" dataDxfId="121" totalsRowDxfId="120">
      <calculatedColumnFormula>Tabla183[Transactions
Trans Fail]/Tabla183[Total]</calculatedColumnFormula>
      <totalsRowFormula>AVERAGE(M42:M44)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4" displayName="Tabla184" ref="B16:M48" totalsRowCount="1" headerRowDxfId="119" dataDxfId="118" totalsRowDxfId="117">
  <autoFilter ref="B16:M47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200-000001000000}" name="Day" totalsRowLabel="   SUMMARY_x000a_AVERAGE   " dataDxfId="116" totalsRowDxfId="115"/>
    <tableColumn id="2" xr3:uid="{00000000-0010-0000-0200-000002000000}" name="Total" totalsRowFunction="custom" dataDxfId="114" totalsRowDxfId="113">
      <totalsRowFormula>SUM(C42:C47)</totalsRowFormula>
    </tableColumn>
    <tableColumn id="3" xr3:uid="{00000000-0010-0000-0200-000003000000}" name="Transactions _x000a_Complete" totalsRowFunction="custom" dataDxfId="112" totalsRowDxfId="111">
      <totalsRowFormula>SUM(D42:D47)</totalsRowFormula>
    </tableColumn>
    <tableColumn id="4" xr3:uid="{00000000-0010-0000-0200-000004000000}" name="%_x000a_Complete" totalsRowFunction="custom" dataDxfId="110" totalsRowDxfId="109">
      <calculatedColumnFormula>Tabla184[Transactions 
Complete]/Tabla184[Total]</calculatedColumnFormula>
      <totalsRowFormula>AVERAGE(E42:E47)</totalsRowFormula>
    </tableColumn>
    <tableColumn id="5" xr3:uid="{00000000-0010-0000-0200-000005000000}" name="Transactions _x000a_Failed" totalsRowFunction="custom" dataDxfId="108" totalsRowDxfId="107">
      <totalsRowFormula>SUM(F42:F47)</totalsRowFormula>
    </tableColumn>
    <tableColumn id="6" xr3:uid="{00000000-0010-0000-0200-000006000000}" name="% _x000a_Failed" totalsRowFunction="custom" dataDxfId="106" totalsRowDxfId="105">
      <calculatedColumnFormula>Tabla184[Transactions 
Failed]/Tabla184[Total]</calculatedColumnFormula>
      <totalsRowFormula>AVERAGE(G42:G47)</totalsRowFormula>
    </tableColumn>
    <tableColumn id="7" xr3:uid="{00000000-0010-0000-0200-000007000000}" name="Transactions _x000a_In_Prog" totalsRowFunction="custom" dataDxfId="104" totalsRowDxfId="103">
      <totalsRowFormula>SUM(H42:H47)</totalsRowFormula>
    </tableColumn>
    <tableColumn id="8" xr3:uid="{00000000-0010-0000-0200-000008000000}" name="%_x000a_In_Prog" totalsRowFunction="custom" dataDxfId="102" totalsRowDxfId="101">
      <calculatedColumnFormula>Tabla184[Transactions 
In_Prog]/Tabla184[Total]</calculatedColumnFormula>
      <totalsRowFormula>AVERAGE(I42:I47)</totalsRowFormula>
    </tableColumn>
    <tableColumn id="9" xr3:uid="{00000000-0010-0000-0200-000009000000}" name="Transactions _x000a_Timeout" totalsRowFunction="custom" dataDxfId="100" totalsRowDxfId="99">
      <totalsRowFormula>SUM(J42:J47)</totalsRowFormula>
    </tableColumn>
    <tableColumn id="10" xr3:uid="{00000000-0010-0000-0200-00000A000000}" name="%_x000a_Timeout" totalsRowFunction="custom" dataDxfId="98" totalsRowDxfId="97">
      <calculatedColumnFormula>Tabla184[Transactions 
Timeout]/Tabla184[Total]</calculatedColumnFormula>
      <totalsRowFormula>AVERAGE(K42:K47)</totalsRowFormula>
    </tableColumn>
    <tableColumn id="11" xr3:uid="{00000000-0010-0000-0200-00000B000000}" name="Transactions_x000a_Trans Fail" totalsRowFunction="custom" dataDxfId="96" totalsRowDxfId="95">
      <totalsRowFormula>SUM(L42:L47)</totalsRowFormula>
    </tableColumn>
    <tableColumn id="12" xr3:uid="{00000000-0010-0000-0200-00000C000000}" name="% _x000a_Trans Fail" totalsRowFunction="custom" dataDxfId="94" totalsRowDxfId="93">
      <calculatedColumnFormula>Tabla184[Transactions
Trans Fail]/Tabla184[Total]</calculatedColumnFormula>
      <totalsRowFormula>AVERAGE(M42:M47)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5" displayName="Tabla185" ref="B16:M47" totalsRowCount="1" headerRowDxfId="92" dataDxfId="91" totalsRowDxfId="90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300-000001000000}" name="Day" totalsRowLabel="   SUMMARY_x000a_AVERAGE   " dataDxfId="89" totalsRowDxfId="88"/>
    <tableColumn id="2" xr3:uid="{00000000-0010-0000-0300-000002000000}" name="Total" totalsRowFunction="custom" dataDxfId="87" totalsRowDxfId="86">
      <totalsRowFormula>SUM(C17:C46)</totalsRowFormula>
    </tableColumn>
    <tableColumn id="3" xr3:uid="{00000000-0010-0000-0300-000003000000}" name="Transactions _x000a_Complete" totalsRowFunction="custom" dataDxfId="85" totalsRowDxfId="84">
      <totalsRowFormula>SUM(D17:D46)</totalsRowFormula>
    </tableColumn>
    <tableColumn id="4" xr3:uid="{00000000-0010-0000-0300-000004000000}" name="%_x000a_Complete" totalsRowFunction="custom" dataDxfId="83" totalsRowDxfId="82">
      <calculatedColumnFormula>Tabla185[Transactions 
Complete]/Tabla185[Total]</calculatedColumnFormula>
      <totalsRowFormula>AVERAGE(E17:E46)</totalsRowFormula>
    </tableColumn>
    <tableColumn id="5" xr3:uid="{00000000-0010-0000-0300-000005000000}" name="Transactions _x000a_Failed" totalsRowFunction="custom" dataDxfId="81" totalsRowDxfId="80">
      <totalsRowFormula>SUM(F17:F46)</totalsRowFormula>
    </tableColumn>
    <tableColumn id="6" xr3:uid="{00000000-0010-0000-0300-000006000000}" name="% _x000a_Failed" totalsRowFunction="custom" dataDxfId="79" totalsRowDxfId="78">
      <calculatedColumnFormula>Tabla185[Transactions 
Failed]/Tabla185[Total]</calculatedColumnFormula>
      <totalsRowFormula>AVERAGE(G17:G46)</totalsRowFormula>
    </tableColumn>
    <tableColumn id="7" xr3:uid="{00000000-0010-0000-0300-000007000000}" name="Transactions _x000a_In_Prog" totalsRowFunction="custom" dataDxfId="77" totalsRowDxfId="76">
      <totalsRowFormula>SUM(H17:H46)</totalsRowFormula>
    </tableColumn>
    <tableColumn id="8" xr3:uid="{00000000-0010-0000-0300-000008000000}" name="%_x000a_In_Prog" totalsRowFunction="custom" dataDxfId="75" totalsRowDxfId="74">
      <calculatedColumnFormula>Tabla185[Transactions 
In_Prog]/Tabla185[Total]</calculatedColumnFormula>
      <totalsRowFormula>AVERAGE(I17:I46)</totalsRowFormula>
    </tableColumn>
    <tableColumn id="9" xr3:uid="{00000000-0010-0000-0300-000009000000}" name="Transactions _x000a_Timeout" totalsRowFunction="custom" dataDxfId="73" totalsRowDxfId="72">
      <totalsRowFormula>SUM(J17:J46)</totalsRowFormula>
    </tableColumn>
    <tableColumn id="10" xr3:uid="{00000000-0010-0000-0300-00000A000000}" name="%_x000a_Timeout" totalsRowFunction="custom" dataDxfId="71" totalsRowDxfId="70">
      <calculatedColumnFormula>Tabla185[Transactions 
Timeout]/Tabla185[Total]</calculatedColumnFormula>
      <totalsRowFormula>AVERAGE(K17:K46)</totalsRowFormula>
    </tableColumn>
    <tableColumn id="11" xr3:uid="{00000000-0010-0000-0300-00000B000000}" name="Transactions_x000a_Trans Fail" totalsRowFunction="custom" dataDxfId="69" totalsRowDxfId="68">
      <totalsRowFormula>SUM(L17:L46)</totalsRowFormula>
    </tableColumn>
    <tableColumn id="12" xr3:uid="{00000000-0010-0000-0300-00000C000000}" name="% _x000a_Trans Fail" totalsRowFunction="custom" dataDxfId="67" totalsRowDxfId="66">
      <calculatedColumnFormula>Tabla185[Transactions
Trans Fail]/Tabla185[Total]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6" displayName="Tabla186" ref="B16:M48" totalsRowCount="1" headerRowDxfId="65" dataDxfId="64" totalsRowDxfId="63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400-000001000000}" name="Day" totalsRowLabel="   SUMMARY_x000a_AVERAGE   " dataDxfId="62" totalsRowDxfId="61"/>
    <tableColumn id="2" xr3:uid="{00000000-0010-0000-0400-000002000000}" name="Total" totalsRowFunction="custom" dataDxfId="60" totalsRowDxfId="59">
      <totalsRowFormula>SUM(C17:C47)</totalsRowFormula>
    </tableColumn>
    <tableColumn id="3" xr3:uid="{00000000-0010-0000-0400-000003000000}" name="Transactions _x000a_Complete" totalsRowFunction="custom" dataDxfId="58" totalsRowDxfId="57">
      <totalsRowFormula>SUM(D17:D47)</totalsRowFormula>
    </tableColumn>
    <tableColumn id="4" xr3:uid="{00000000-0010-0000-0400-000004000000}" name="%_x000a_Complete" totalsRowFunction="custom" dataDxfId="56" totalsRowDxfId="55">
      <calculatedColumnFormula>Tabla186[Transactions 
Complete]/Tabla186[Total]</calculatedColumnFormula>
      <totalsRowFormula>AVERAGE(E17:E47)</totalsRowFormula>
    </tableColumn>
    <tableColumn id="5" xr3:uid="{00000000-0010-0000-0400-000005000000}" name="Transactions _x000a_Failed" totalsRowFunction="custom" dataDxfId="54" totalsRowDxfId="53">
      <totalsRowFormula>SUM(F17:F47)</totalsRowFormula>
    </tableColumn>
    <tableColumn id="6" xr3:uid="{00000000-0010-0000-0400-000006000000}" name="% _x000a_Failed" totalsRowFunction="custom" dataDxfId="52" totalsRowDxfId="51">
      <calculatedColumnFormula>Tabla186[Transactions 
Failed]/Tabla186[Total]</calculatedColumnFormula>
      <totalsRowFormula>AVERAGE(G17:G47)</totalsRowFormula>
    </tableColumn>
    <tableColumn id="7" xr3:uid="{00000000-0010-0000-0400-000007000000}" name="Transactions _x000a_In_Prog" totalsRowFunction="custom" dataDxfId="50" totalsRowDxfId="49">
      <totalsRowFormula>SUM(H17:H47)</totalsRowFormula>
    </tableColumn>
    <tableColumn id="8" xr3:uid="{00000000-0010-0000-0400-000008000000}" name="%_x000a_In_Prog" totalsRowFunction="custom" dataDxfId="48" totalsRowDxfId="47">
      <calculatedColumnFormula>Tabla186[Transactions 
In_Prog]/Tabla186[Total]</calculatedColumnFormula>
      <totalsRowFormula>AVERAGE(I17:I47)</totalsRowFormula>
    </tableColumn>
    <tableColumn id="9" xr3:uid="{00000000-0010-0000-0400-000009000000}" name="Transactions _x000a_Timeout" totalsRowFunction="custom" dataDxfId="46" totalsRowDxfId="45">
      <totalsRowFormula>SUM(J17:J47)</totalsRowFormula>
    </tableColumn>
    <tableColumn id="10" xr3:uid="{00000000-0010-0000-0400-00000A000000}" name="%_x000a_Timeout" totalsRowFunction="custom" dataDxfId="44" totalsRowDxfId="43">
      <calculatedColumnFormula>Tabla186[Transactions 
Timeout]/Tabla186[Total]</calculatedColumnFormula>
      <totalsRowFormula>AVERAGE(K17:K47)</totalsRowFormula>
    </tableColumn>
    <tableColumn id="11" xr3:uid="{00000000-0010-0000-0400-00000B000000}" name="Transactions_x000a_Trans Fail" totalsRowFunction="custom" dataDxfId="42" totalsRowDxfId="41">
      <totalsRowFormula>SUM(L17:L47)</totalsRowFormula>
    </tableColumn>
    <tableColumn id="12" xr3:uid="{00000000-0010-0000-0400-00000C000000}" name="% _x000a_Trans Fail" totalsRowFunction="custom" dataDxfId="40" totalsRowDxfId="39">
      <calculatedColumnFormula>Tabla186[Transactions
Trans Fail]/Tabla186[Total]</calculatedColumnFormula>
      <totalsRowFormula>AVERAGE(M17:M47)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7" displayName="Tabla187" ref="B16:M47" totalsRowCount="1" headerRowDxfId="38" dataDxfId="37" totalsRowDxfId="36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  <dateGroupItem year="2016" month="5" day="13" dateTimeGrouping="day"/>
        <dateGroupItem year="2016" month="5" day="14" dateTimeGrouping="day"/>
        <dateGroupItem year="2016" month="5" day="15" dateTimeGrouping="day"/>
      </filters>
    </filterColumn>
  </autoFilter>
  <sortState ref="B17:M86">
    <sortCondition ref="C16:C146"/>
  </sortState>
  <tableColumns count="12">
    <tableColumn id="1" xr3:uid="{00000000-0010-0000-0500-000001000000}" name="Day" totalsRowLabel="   SUMMARY_x000a_AVERAGE   " dataDxfId="35" totalsRowDxfId="34"/>
    <tableColumn id="2" xr3:uid="{00000000-0010-0000-0500-000002000000}" name="Total" totalsRowFunction="custom" dataDxfId="33" totalsRowDxfId="32">
      <totalsRowFormula>SUM(C17:C46)</totalsRowFormula>
    </tableColumn>
    <tableColumn id="3" xr3:uid="{00000000-0010-0000-0500-000003000000}" name="Transactions _x000a_Complete" totalsRowFunction="custom" dataDxfId="31" totalsRowDxfId="30">
      <totalsRowFormula>SUM(D17:D46)</totalsRowFormula>
    </tableColumn>
    <tableColumn id="4" xr3:uid="{00000000-0010-0000-0500-000004000000}" name="%_x000a_Complete" totalsRowFunction="custom" dataDxfId="29" totalsRowDxfId="28">
      <calculatedColumnFormula>Tabla187[Transactions 
Complete]/Tabla187[Total]</calculatedColumnFormula>
      <totalsRowFormula>AVERAGE(E17:E46)</totalsRowFormula>
    </tableColumn>
    <tableColumn id="5" xr3:uid="{00000000-0010-0000-0500-000005000000}" name="Transactions _x000a_Failed" totalsRowFunction="custom" dataDxfId="27" totalsRowDxfId="26">
      <totalsRowFormula>SUM(F17:F46)</totalsRowFormula>
    </tableColumn>
    <tableColumn id="6" xr3:uid="{00000000-0010-0000-0500-000006000000}" name="% _x000a_Failed" totalsRowFunction="custom" dataDxfId="25" totalsRowDxfId="24">
      <calculatedColumnFormula>Tabla187[Transactions 
Failed]/Tabla187[Total]</calculatedColumnFormula>
      <totalsRowFormula>AVERAGE(G17:G46)</totalsRowFormula>
    </tableColumn>
    <tableColumn id="7" xr3:uid="{00000000-0010-0000-0500-000007000000}" name="Transactions _x000a_In_Prog" totalsRowFunction="custom" dataDxfId="23" totalsRowDxfId="22">
      <totalsRowFormula>SUM(H17:H46)</totalsRowFormula>
    </tableColumn>
    <tableColumn id="8" xr3:uid="{00000000-0010-0000-0500-000008000000}" name="%_x000a_In_Prog" totalsRowFunction="custom" dataDxfId="21" totalsRowDxfId="20">
      <calculatedColumnFormula>Tabla187[Transactions 
In_Prog]/Tabla187[Total]</calculatedColumnFormula>
      <totalsRowFormula>AVERAGE(I41:I46)</totalsRowFormula>
    </tableColumn>
    <tableColumn id="9" xr3:uid="{00000000-0010-0000-0500-000009000000}" name="Transactions _x000a_Timeout" totalsRowFunction="custom" dataDxfId="19" totalsRowDxfId="18">
      <totalsRowFormula>SUM(J17:J46)</totalsRowFormula>
    </tableColumn>
    <tableColumn id="10" xr3:uid="{00000000-0010-0000-0500-00000A000000}" name="%_x000a_Timeout" totalsRowFunction="custom" dataDxfId="17" totalsRowDxfId="16">
      <calculatedColumnFormula>Tabla187[Transactions 
Timeout]/Tabla187[Total]</calculatedColumnFormula>
      <totalsRowFormula>AVERAGE(K17:K46)</totalsRowFormula>
    </tableColumn>
    <tableColumn id="11" xr3:uid="{00000000-0010-0000-0500-00000B000000}" name="Transactions_x000a_Trans Fail" totalsRowFunction="custom" dataDxfId="15" totalsRowDxfId="14">
      <totalsRowFormula>SUM(L17:L46)</totalsRowFormula>
    </tableColumn>
    <tableColumn id="12" xr3:uid="{00000000-0010-0000-0500-00000C000000}" name="% _x000a_Trans Fail" totalsRowFunction="custom" dataDxfId="13" totalsRowDxfId="12">
      <calculatedColumnFormula>Tabla187[Transactions
Trans Fail]/Tabla187[Total]</calculatedColumnFormula>
      <totalsRowFormula>AVERAGE(M17:M46)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M273"/>
  <sheetViews>
    <sheetView tabSelected="1" topLeftCell="F15" zoomScaleNormal="100" workbookViewId="0">
      <selection activeCell="L268" sqref="L268"/>
    </sheetView>
  </sheetViews>
  <sheetFormatPr baseColWidth="10" defaultColWidth="11.44140625" defaultRowHeight="14.4" x14ac:dyDescent="0.3"/>
  <cols>
    <col min="1" max="1" width="3.44140625" style="1" customWidth="1"/>
    <col min="2" max="2" width="18.44140625" style="1" bestFit="1" customWidth="1"/>
    <col min="3" max="3" width="11.109375" style="1" bestFit="1" customWidth="1"/>
    <col min="4" max="4" width="15.109375" style="1" bestFit="1" customWidth="1"/>
    <col min="5" max="5" width="13.33203125" style="1" bestFit="1" customWidth="1"/>
    <col min="6" max="6" width="15.109375" style="1" bestFit="1" customWidth="1"/>
    <col min="7" max="7" width="10.109375" style="1" bestFit="1" customWidth="1"/>
    <col min="8" max="8" width="15.109375" style="1" bestFit="1" customWidth="1"/>
    <col min="9" max="9" width="11.44140625" style="1" bestFit="1" customWidth="1"/>
    <col min="10" max="10" width="15.109375" style="1" bestFit="1" customWidth="1"/>
    <col min="11" max="11" width="12.109375" style="1" bestFit="1" customWidth="1"/>
    <col min="12" max="12" width="15.109375" style="1" bestFit="1" customWidth="1"/>
    <col min="13" max="13" width="12.6640625" style="1" bestFit="1" customWidth="1"/>
    <col min="14" max="16384" width="11.44140625" style="1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2113661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1899190</v>
      </c>
      <c r="D6" s="14">
        <f>C6/C5</f>
        <v>0.898531032175926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149745</v>
      </c>
      <c r="D7" s="14">
        <f>C7/C5</f>
        <v>7.0846270996153121E-2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23</v>
      </c>
      <c r="D8" s="14">
        <f>C8/C5</f>
        <v>1.0881593595188632E-5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64703</v>
      </c>
      <c r="D9" s="14">
        <f>C9/C5</f>
        <v>3.0611815234325657E-2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2113661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27.6" x14ac:dyDescent="0.3">
      <c r="B15" s="16" t="s">
        <v>13</v>
      </c>
      <c r="C15" s="17">
        <f>SUM(Tabla18[Total])</f>
        <v>2113666.0700000003</v>
      </c>
      <c r="D15" s="17">
        <f>SUM(Tabla18[Transactions 
Complete])</f>
        <v>1899190</v>
      </c>
      <c r="E15" s="18">
        <f>AVERAGE(Tabla18[%
Complete])</f>
        <v>0.8825423696091953</v>
      </c>
      <c r="F15" s="17">
        <f>SUM(Tabla18[Transactions 
Failed])</f>
        <v>149745</v>
      </c>
      <c r="G15" s="18">
        <f>AVERAGE(Tabla18[% 
Failed])</f>
        <v>6.0609448159317229E-2</v>
      </c>
      <c r="H15" s="17">
        <f>SUM(Tabla18[Transactions 
In_Prog])</f>
        <v>23</v>
      </c>
      <c r="I15" s="18">
        <f>AVERAGE(Tabla18[%
In_Prog])</f>
        <v>1.2632099460838915E-5</v>
      </c>
      <c r="J15" s="17">
        <f>SUM(Tabla18[Transactions 
Timeout])</f>
        <v>64703</v>
      </c>
      <c r="K15" s="18">
        <f>AVERAGE(Tabla18[%
Timeout])</f>
        <v>2.9053220797997253E-2</v>
      </c>
      <c r="L15" s="17">
        <f>SUM(Tabla18[Transactions
Trans Fail])</f>
        <v>0</v>
      </c>
      <c r="M15" s="18">
        <f>AVERAGE(Tabla18[%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hidden="1" x14ac:dyDescent="0.3">
      <c r="B17" s="24">
        <v>43101</v>
      </c>
      <c r="C17" s="25">
        <v>2405</v>
      </c>
      <c r="D17" s="25">
        <v>2372</v>
      </c>
      <c r="E17" s="28">
        <f>Tabla18[Transactions 
Complete]/Tabla18[Total]</f>
        <v>0.98627858627858633</v>
      </c>
      <c r="F17" s="25">
        <v>15</v>
      </c>
      <c r="G17" s="28">
        <f>Tabla18[Transactions 
Failed]/Tabla18[Total]</f>
        <v>6.2370062370062374E-3</v>
      </c>
      <c r="H17" s="27">
        <v>0</v>
      </c>
      <c r="I17" s="28">
        <f>Tabla18[Transactions 
In_Prog]/Tabla18[Total]</f>
        <v>0</v>
      </c>
      <c r="J17" s="25">
        <v>18</v>
      </c>
      <c r="K17" s="28">
        <f>Tabla18[Transactions 
Timeout]/Tabla18[Total]</f>
        <v>7.4844074844074848E-3</v>
      </c>
      <c r="L17" s="27">
        <v>0</v>
      </c>
      <c r="M17" s="28">
        <f>Tabla18[Transactions
Trans Fail]/Tabla18[Total]</f>
        <v>0</v>
      </c>
    </row>
    <row r="18" spans="2:13" hidden="1" x14ac:dyDescent="0.3">
      <c r="B18" s="24">
        <v>43102</v>
      </c>
      <c r="C18" s="25">
        <v>8699</v>
      </c>
      <c r="D18" s="25">
        <v>8450</v>
      </c>
      <c r="E18" s="35">
        <f>Tabla18[Transactions 
Complete]/Tabla18[Total]</f>
        <v>0.97137602023221059</v>
      </c>
      <c r="F18" s="25">
        <v>223</v>
      </c>
      <c r="G18" s="35">
        <f>Tabla18[Transactions 
Failed]/Tabla18[Total]</f>
        <v>2.5635130474767214E-2</v>
      </c>
      <c r="H18" s="27">
        <v>0</v>
      </c>
      <c r="I18" s="35">
        <f>Tabla18[Transactions 
In_Prog]/Tabla18[Total]</f>
        <v>0</v>
      </c>
      <c r="J18" s="25">
        <v>26</v>
      </c>
      <c r="K18" s="35">
        <f>Tabla18[Transactions 
Timeout]/Tabla18[Total]</f>
        <v>2.9888492930221864E-3</v>
      </c>
      <c r="L18" s="27">
        <v>0</v>
      </c>
      <c r="M18" s="35">
        <f>Tabla18[Transactions
Trans Fail]/Tabla18[Total]</f>
        <v>0</v>
      </c>
    </row>
    <row r="19" spans="2:13" hidden="1" x14ac:dyDescent="0.3">
      <c r="B19" s="24">
        <v>43103</v>
      </c>
      <c r="C19" s="25">
        <v>12973</v>
      </c>
      <c r="D19" s="25">
        <v>12490</v>
      </c>
      <c r="E19" s="35">
        <f>Tabla18[Transactions 
Complete]/Tabla18[Total]</f>
        <v>0.96276882756494253</v>
      </c>
      <c r="F19" s="25">
        <v>467</v>
      </c>
      <c r="G19" s="35">
        <f>Tabla18[Transactions 
Failed]/Tabla18[Total]</f>
        <v>3.5997841671163183E-2</v>
      </c>
      <c r="H19" s="27">
        <v>0</v>
      </c>
      <c r="I19" s="35">
        <f>Tabla18[Transactions 
In_Prog]/Tabla18[Total]</f>
        <v>0</v>
      </c>
      <c r="J19" s="25">
        <v>16</v>
      </c>
      <c r="K19" s="35">
        <f>Tabla18[Transactions 
Timeout]/Tabla18[Total]</f>
        <v>1.2333307638942418E-3</v>
      </c>
      <c r="L19" s="27">
        <v>0</v>
      </c>
      <c r="M19" s="35">
        <f>Tabla18[Transactions
Trans Fail]/Tabla18[Total]</f>
        <v>0</v>
      </c>
    </row>
    <row r="20" spans="2:13" hidden="1" x14ac:dyDescent="0.3">
      <c r="B20" s="24">
        <v>43104</v>
      </c>
      <c r="C20" s="25">
        <v>10178</v>
      </c>
      <c r="D20" s="25">
        <v>9823</v>
      </c>
      <c r="E20" s="35">
        <f>Tabla18[Transactions 
Complete]/Tabla18[Total]</f>
        <v>0.96512084888976224</v>
      </c>
      <c r="F20" s="25">
        <v>323</v>
      </c>
      <c r="G20" s="35">
        <f>Tabla18[Transactions 
Failed]/Tabla18[Total]</f>
        <v>3.1735114953821968E-2</v>
      </c>
      <c r="H20" s="27">
        <v>3</v>
      </c>
      <c r="I20" s="35">
        <f>Tabla18[Transactions 
In_Prog]/Tabla18[Total]</f>
        <v>2.9475338966398112E-4</v>
      </c>
      <c r="J20" s="25">
        <v>29</v>
      </c>
      <c r="K20" s="35">
        <f>Tabla18[Transactions 
Timeout]/Tabla18[Total]</f>
        <v>2.8492827667518177E-3</v>
      </c>
      <c r="L20" s="27">
        <v>0</v>
      </c>
      <c r="M20" s="35">
        <f>Tabla18[Transactions
Trans Fail]/Tabla18[Total]</f>
        <v>0</v>
      </c>
    </row>
    <row r="21" spans="2:13" hidden="1" x14ac:dyDescent="0.3">
      <c r="B21" s="24">
        <v>43105</v>
      </c>
      <c r="C21" s="25">
        <v>8993</v>
      </c>
      <c r="D21" s="25">
        <v>8629</v>
      </c>
      <c r="E21" s="35">
        <f>Tabla18[Transactions 
Complete]/Tabla18[Total]</f>
        <v>0.95952407427999553</v>
      </c>
      <c r="F21" s="25">
        <v>346</v>
      </c>
      <c r="G21" s="35">
        <f>Tabla18[Transactions 
Failed]/Tabla18[Total]</f>
        <v>3.84743689536306E-2</v>
      </c>
      <c r="H21" s="27">
        <v>0</v>
      </c>
      <c r="I21" s="35">
        <f>Tabla18[Transactions 
In_Prog]/Tabla18[Total]</f>
        <v>0</v>
      </c>
      <c r="J21" s="25">
        <v>18</v>
      </c>
      <c r="K21" s="35">
        <f>Tabla18[Transactions 
Timeout]/Tabla18[Total]</f>
        <v>2.0015567663738461E-3</v>
      </c>
      <c r="L21" s="27">
        <v>0</v>
      </c>
      <c r="M21" s="35">
        <f>Tabla18[Transactions
Trans Fail]/Tabla18[Total]</f>
        <v>0</v>
      </c>
    </row>
    <row r="22" spans="2:13" hidden="1" x14ac:dyDescent="0.3">
      <c r="B22" s="24">
        <v>43106</v>
      </c>
      <c r="C22" s="25">
        <v>5042</v>
      </c>
      <c r="D22" s="25">
        <v>4875</v>
      </c>
      <c r="E22" s="35">
        <f>Tabla18[Transactions 
Complete]/Tabla18[Total]</f>
        <v>0.96687822292740977</v>
      </c>
      <c r="F22" s="25">
        <v>149</v>
      </c>
      <c r="G22" s="35">
        <f>Tabla18[Transactions 
Failed]/Tabla18[Total]</f>
        <v>2.9551765172550575E-2</v>
      </c>
      <c r="H22" s="27">
        <v>0</v>
      </c>
      <c r="I22" s="35">
        <f>Tabla18[Transactions 
In_Prog]/Tabla18[Total]</f>
        <v>0</v>
      </c>
      <c r="J22" s="25">
        <v>18</v>
      </c>
      <c r="K22" s="35">
        <f>Tabla18[Transactions 
Timeout]/Tabla18[Total]</f>
        <v>3.5700119000396666E-3</v>
      </c>
      <c r="L22" s="27">
        <v>0</v>
      </c>
      <c r="M22" s="35">
        <f>Tabla18[Transactions
Trans Fail]/Tabla18[Total]</f>
        <v>0</v>
      </c>
    </row>
    <row r="23" spans="2:13" hidden="1" x14ac:dyDescent="0.3">
      <c r="B23" s="24">
        <v>43107</v>
      </c>
      <c r="C23" s="25">
        <v>2860</v>
      </c>
      <c r="D23" s="25">
        <v>2764</v>
      </c>
      <c r="E23" s="35">
        <f>Tabla18[Transactions 
Complete]/Tabla18[Total]</f>
        <v>0.96643356643356648</v>
      </c>
      <c r="F23" s="25">
        <v>48</v>
      </c>
      <c r="G23" s="35">
        <f>Tabla18[Transactions 
Failed]/Tabla18[Total]</f>
        <v>1.6783216783216783E-2</v>
      </c>
      <c r="H23" s="27">
        <v>0</v>
      </c>
      <c r="I23" s="35">
        <f>Tabla18[Transactions 
In_Prog]/Tabla18[Total]</f>
        <v>0</v>
      </c>
      <c r="J23" s="25">
        <v>48</v>
      </c>
      <c r="K23" s="35">
        <f>Tabla18[Transactions 
Timeout]/Tabla18[Total]</f>
        <v>1.6783216783216783E-2</v>
      </c>
      <c r="L23" s="27">
        <v>0</v>
      </c>
      <c r="M23" s="35">
        <f>Tabla18[Transactions
Trans Fail]/Tabla18[Total]</f>
        <v>0</v>
      </c>
    </row>
    <row r="24" spans="2:13" hidden="1" x14ac:dyDescent="0.3">
      <c r="B24" s="24">
        <v>43108</v>
      </c>
      <c r="C24" s="27">
        <v>8465</v>
      </c>
      <c r="D24" s="27">
        <v>7916</v>
      </c>
      <c r="E24" s="35">
        <f>Tabla18[Transactions 
Complete]/Tabla18[Total]</f>
        <v>0.9351447135262847</v>
      </c>
      <c r="F24" s="27">
        <v>277</v>
      </c>
      <c r="G24" s="35">
        <f>Tabla18[Transactions 
Failed]/Tabla18[Total]</f>
        <v>3.2722976963969287E-2</v>
      </c>
      <c r="H24" s="27">
        <v>1</v>
      </c>
      <c r="I24" s="35">
        <f>Tabla18[Transactions 
In_Prog]/Tabla18[Total]</f>
        <v>1.1813349084465446E-4</v>
      </c>
      <c r="J24" s="27">
        <v>271</v>
      </c>
      <c r="K24" s="35">
        <f>Tabla18[Transactions 
Timeout]/Tabla18[Total]</f>
        <v>3.2014176018901358E-2</v>
      </c>
      <c r="L24" s="27">
        <v>0</v>
      </c>
      <c r="M24" s="35">
        <f>Tabla18[Transactions
Trans Fail]/Tabla18[Total]</f>
        <v>0</v>
      </c>
    </row>
    <row r="25" spans="2:13" hidden="1" x14ac:dyDescent="0.3">
      <c r="B25" s="24">
        <v>43109</v>
      </c>
      <c r="C25" s="27">
        <v>8096</v>
      </c>
      <c r="D25" s="27">
        <v>7637</v>
      </c>
      <c r="E25" s="35">
        <f>Tabla18[Transactions 
Complete]/Tabla18[Total]</f>
        <v>0.9433053359683794</v>
      </c>
      <c r="F25" s="27">
        <v>397</v>
      </c>
      <c r="G25" s="35">
        <f>Tabla18[Transactions 
Failed]/Tabla18[Total]</f>
        <v>4.9036561264822136E-2</v>
      </c>
      <c r="H25" s="27">
        <v>11</v>
      </c>
      <c r="I25" s="35">
        <f>Tabla18[Transactions 
In_Prog]/Tabla18[Total]</f>
        <v>1.358695652173913E-3</v>
      </c>
      <c r="J25" s="27">
        <v>51</v>
      </c>
      <c r="K25" s="35">
        <f>Tabla18[Transactions 
Timeout]/Tabla18[Total]</f>
        <v>6.299407114624506E-3</v>
      </c>
      <c r="L25" s="27">
        <v>0</v>
      </c>
      <c r="M25" s="35">
        <f>Tabla18[Transactions
Trans Fail]/Tabla18[Total]</f>
        <v>0</v>
      </c>
    </row>
    <row r="26" spans="2:13" hidden="1" x14ac:dyDescent="0.3">
      <c r="B26" s="24">
        <v>43110</v>
      </c>
      <c r="C26" s="27">
        <v>6924</v>
      </c>
      <c r="D26" s="27">
        <v>6483</v>
      </c>
      <c r="E26" s="35">
        <f>Tabla18[Transactions 
Complete]/Tabla18[Total]</f>
        <v>0.93630849220103984</v>
      </c>
      <c r="F26" s="27">
        <v>366</v>
      </c>
      <c r="G26" s="35">
        <f>Tabla18[Transactions 
Failed]/Tabla18[Total]</f>
        <v>5.2859618717504331E-2</v>
      </c>
      <c r="H26" s="27">
        <v>0</v>
      </c>
      <c r="I26" s="35">
        <f>Tabla18[Transactions 
In_Prog]/Tabla18[Total]</f>
        <v>0</v>
      </c>
      <c r="J26" s="27">
        <v>74</v>
      </c>
      <c r="K26" s="35">
        <f>Tabla18[Transactions 
Timeout]/Tabla18[Total]</f>
        <v>1.0687463893703062E-2</v>
      </c>
      <c r="L26" s="27">
        <v>0</v>
      </c>
      <c r="M26" s="35">
        <f>Tabla18[Transactions
Trans Fail]/Tabla18[Total]</f>
        <v>0</v>
      </c>
    </row>
    <row r="27" spans="2:13" hidden="1" x14ac:dyDescent="0.3">
      <c r="B27" s="24">
        <v>43111</v>
      </c>
      <c r="C27" s="27">
        <v>11894</v>
      </c>
      <c r="D27" s="27">
        <v>9928</v>
      </c>
      <c r="E27" s="35">
        <f>Tabla18[Transactions 
Complete]/Tabla18[Total]</f>
        <v>0.83470657474356813</v>
      </c>
      <c r="F27" s="27">
        <v>1917</v>
      </c>
      <c r="G27" s="35">
        <f>Tabla18[Transactions 
Failed]/Tabla18[Total]</f>
        <v>0.16117370102572726</v>
      </c>
      <c r="H27" s="27">
        <v>0</v>
      </c>
      <c r="I27" s="35">
        <f>Tabla18[Transactions 
In_Prog]/Tabla18[Total]</f>
        <v>0</v>
      </c>
      <c r="J27" s="27">
        <v>49</v>
      </c>
      <c r="K27" s="35">
        <f>Tabla18[Transactions 
Timeout]/Tabla18[Total]</f>
        <v>4.119724230704557E-3</v>
      </c>
      <c r="L27" s="27">
        <v>0</v>
      </c>
      <c r="M27" s="35">
        <f>Tabla18[Transactions
Trans Fail]/Tabla18[Total]</f>
        <v>0</v>
      </c>
    </row>
    <row r="28" spans="2:13" hidden="1" x14ac:dyDescent="0.3">
      <c r="B28" s="24">
        <v>43112</v>
      </c>
      <c r="C28" s="27">
        <v>8924</v>
      </c>
      <c r="D28" s="27">
        <v>8267</v>
      </c>
      <c r="E28" s="35">
        <f>Tabla18[Transactions 
Complete]/Tabla18[Total]</f>
        <v>0.92637830569251456</v>
      </c>
      <c r="F28" s="27">
        <v>643</v>
      </c>
      <c r="G28" s="35">
        <f>Tabla18[Transactions 
Failed]/Tabla18[Total]</f>
        <v>7.2052891080233078E-2</v>
      </c>
      <c r="H28" s="27">
        <v>0</v>
      </c>
      <c r="I28" s="35">
        <f>Tabla18[Transactions 
In_Prog]/Tabla18[Total]</f>
        <v>0</v>
      </c>
      <c r="J28" s="27">
        <v>14</v>
      </c>
      <c r="K28" s="35">
        <f>Tabla18[Transactions 
Timeout]/Tabla18[Total]</f>
        <v>1.5688032272523531E-3</v>
      </c>
      <c r="L28" s="27">
        <v>0</v>
      </c>
      <c r="M28" s="35">
        <f>Tabla18[Transactions
Trans Fail]/Tabla18[Total]</f>
        <v>0</v>
      </c>
    </row>
    <row r="29" spans="2:13" hidden="1" x14ac:dyDescent="0.3">
      <c r="B29" s="24">
        <v>43113</v>
      </c>
      <c r="C29" s="27">
        <v>5694</v>
      </c>
      <c r="D29" s="27">
        <v>5459</v>
      </c>
      <c r="E29" s="35">
        <f>Tabla18[Transactions 
Complete]/Tabla18[Total]</f>
        <v>0.95872848612574635</v>
      </c>
      <c r="F29" s="27">
        <v>220</v>
      </c>
      <c r="G29" s="35">
        <f>Tabla18[Transactions 
Failed]/Tabla18[Total]</f>
        <v>3.8637161924833158E-2</v>
      </c>
      <c r="H29" s="27">
        <v>0</v>
      </c>
      <c r="I29" s="35">
        <f>Tabla18[Transactions 
In_Prog]/Tabla18[Total]</f>
        <v>0</v>
      </c>
      <c r="J29" s="27">
        <v>15</v>
      </c>
      <c r="K29" s="35">
        <f>Tabla18[Transactions 
Timeout]/Tabla18[Total]</f>
        <v>2.6343519494204425E-3</v>
      </c>
      <c r="L29" s="27">
        <v>0</v>
      </c>
      <c r="M29" s="35">
        <f>Tabla18[Transactions
Trans Fail]/Tabla18[Total]</f>
        <v>0</v>
      </c>
    </row>
    <row r="30" spans="2:13" hidden="1" x14ac:dyDescent="0.3">
      <c r="B30" s="24">
        <v>43114</v>
      </c>
      <c r="C30" s="27">
        <v>3203</v>
      </c>
      <c r="D30" s="27">
        <v>3086</v>
      </c>
      <c r="E30" s="35">
        <f>Tabla18[Transactions 
Complete]/Tabla18[Total]</f>
        <v>0.96347174523883861</v>
      </c>
      <c r="F30" s="27">
        <v>102</v>
      </c>
      <c r="G30" s="35">
        <f>Tabla18[Transactions 
Failed]/Tabla18[Total]</f>
        <v>3.1845145176397124E-2</v>
      </c>
      <c r="H30" s="27">
        <v>0</v>
      </c>
      <c r="I30" s="35">
        <f>Tabla18[Transactions 
In_Prog]/Tabla18[Total]</f>
        <v>0</v>
      </c>
      <c r="J30" s="27">
        <v>15</v>
      </c>
      <c r="K30" s="35">
        <f>Tabla18[Transactions 
Timeout]/Tabla18[Total]</f>
        <v>4.6831095847642834E-3</v>
      </c>
      <c r="L30" s="27">
        <v>0</v>
      </c>
      <c r="M30" s="35">
        <f>Tabla18[Transactions
Trans Fail]/Tabla18[Total]</f>
        <v>0</v>
      </c>
    </row>
    <row r="31" spans="2:13" hidden="1" x14ac:dyDescent="0.3">
      <c r="B31" s="30">
        <v>43115</v>
      </c>
      <c r="C31" s="31">
        <v>13194</v>
      </c>
      <c r="D31" s="31">
        <v>12710</v>
      </c>
      <c r="E31" s="35">
        <f>Tabla18[Transactions 
Complete]/Tabla18[Total]</f>
        <v>0.963316659087464</v>
      </c>
      <c r="F31" s="32">
        <v>466</v>
      </c>
      <c r="G31" s="35">
        <f>Tabla18[Transactions 
Failed]/Tabla18[Total]</f>
        <v>3.5319084432317717E-2</v>
      </c>
      <c r="H31" s="27">
        <v>0</v>
      </c>
      <c r="I31" s="35">
        <f>Tabla18[Transactions 
In_Prog]/Tabla18[Total]</f>
        <v>0</v>
      </c>
      <c r="J31" s="34">
        <v>18</v>
      </c>
      <c r="K31" s="35">
        <f>Tabla18[Transactions 
Timeout]/Tabla18[Total]</f>
        <v>1.364256480218281E-3</v>
      </c>
      <c r="L31" s="27">
        <v>0</v>
      </c>
      <c r="M31" s="35">
        <f>Tabla18[Transactions
Trans Fail]/Tabla18[Total]</f>
        <v>0</v>
      </c>
    </row>
    <row r="32" spans="2:13" hidden="1" x14ac:dyDescent="0.3">
      <c r="B32" s="30">
        <v>43116</v>
      </c>
      <c r="C32" s="31">
        <v>15783</v>
      </c>
      <c r="D32" s="31">
        <v>15160</v>
      </c>
      <c r="E32" s="35">
        <f>Tabla18[Transactions 
Complete]/Tabla18[Total]</f>
        <v>0.96052714946461382</v>
      </c>
      <c r="F32" s="32">
        <v>567</v>
      </c>
      <c r="G32" s="35">
        <f>Tabla18[Transactions 
Failed]/Tabla18[Total]</f>
        <v>3.5924729138946968E-2</v>
      </c>
      <c r="H32" s="27">
        <v>0</v>
      </c>
      <c r="I32" s="35">
        <f>Tabla18[Transactions 
In_Prog]/Tabla18[Total]</f>
        <v>0</v>
      </c>
      <c r="J32" s="34">
        <v>56</v>
      </c>
      <c r="K32" s="35">
        <f>Tabla18[Transactions 
Timeout]/Tabla18[Total]</f>
        <v>3.5481213964392065E-3</v>
      </c>
      <c r="L32" s="27">
        <v>0</v>
      </c>
      <c r="M32" s="35">
        <f>Tabla18[Transactions
Trans Fail]/Tabla18[Total]</f>
        <v>0</v>
      </c>
    </row>
    <row r="33" spans="2:13" hidden="1" x14ac:dyDescent="0.3">
      <c r="B33" s="30">
        <v>43117</v>
      </c>
      <c r="C33" s="31">
        <v>8744</v>
      </c>
      <c r="D33" s="31">
        <v>8388</v>
      </c>
      <c r="E33" s="35">
        <f>Tabla18[Transactions 
Complete]/Tabla18[Total]</f>
        <v>0.95928636779505949</v>
      </c>
      <c r="F33" s="32">
        <v>343</v>
      </c>
      <c r="G33" s="35">
        <f>Tabla18[Transactions 
Failed]/Tabla18[Total]</f>
        <v>3.9226898444647759E-2</v>
      </c>
      <c r="H33" s="27">
        <v>0</v>
      </c>
      <c r="I33" s="35">
        <f>Tabla18[Transactions 
In_Prog]/Tabla18[Total]</f>
        <v>0</v>
      </c>
      <c r="J33" s="34">
        <v>13</v>
      </c>
      <c r="K33" s="35">
        <f>Tabla18[Transactions 
Timeout]/Tabla18[Total]</f>
        <v>1.4867337602927722E-3</v>
      </c>
      <c r="L33" s="27">
        <v>0</v>
      </c>
      <c r="M33" s="35">
        <f>Tabla18[Transactions
Trans Fail]/Tabla18[Total]</f>
        <v>0</v>
      </c>
    </row>
    <row r="34" spans="2:13" hidden="1" x14ac:dyDescent="0.3">
      <c r="B34" s="30">
        <v>43118</v>
      </c>
      <c r="C34" s="31">
        <v>8995</v>
      </c>
      <c r="D34" s="31">
        <v>8306</v>
      </c>
      <c r="E34" s="35">
        <f>Tabla18[Transactions 
Complete]/Tabla18[Total]</f>
        <v>0.92340188993885497</v>
      </c>
      <c r="F34" s="32">
        <v>538</v>
      </c>
      <c r="G34" s="35">
        <f>Tabla18[Transactions 
Failed]/Tabla18[Total]</f>
        <v>5.9811006114508063E-2</v>
      </c>
      <c r="H34" s="27">
        <v>0</v>
      </c>
      <c r="I34" s="35">
        <f>Tabla18[Transactions 
In_Prog]/Tabla18[Total]</f>
        <v>0</v>
      </c>
      <c r="J34" s="34">
        <v>151</v>
      </c>
      <c r="K34" s="35">
        <f>Tabla18[Transactions 
Timeout]/Tabla18[Total]</f>
        <v>1.678710394663702E-2</v>
      </c>
      <c r="L34" s="27">
        <v>0</v>
      </c>
      <c r="M34" s="35">
        <f>Tabla18[Transactions
Trans Fail]/Tabla18[Total]</f>
        <v>0</v>
      </c>
    </row>
    <row r="35" spans="2:13" hidden="1" x14ac:dyDescent="0.3">
      <c r="B35" s="30">
        <v>43119</v>
      </c>
      <c r="C35" s="31">
        <v>10227</v>
      </c>
      <c r="D35" s="31">
        <v>9837</v>
      </c>
      <c r="E35" s="35">
        <f>Tabla18[Transactions 
Complete]/Tabla18[Total]</f>
        <v>0.96186564975066002</v>
      </c>
      <c r="F35" s="32">
        <v>376</v>
      </c>
      <c r="G35" s="35">
        <f>Tabla18[Transactions 
Failed]/Tabla18[Total]</f>
        <v>3.6765424855773929E-2</v>
      </c>
      <c r="H35" s="34">
        <v>0</v>
      </c>
      <c r="I35" s="35">
        <f>Tabla18[Transactions 
In_Prog]/Tabla18[Total]</f>
        <v>0</v>
      </c>
      <c r="J35" s="34">
        <v>14</v>
      </c>
      <c r="K35" s="35">
        <f>Tabla18[Transactions 
Timeout]/Tabla18[Total]</f>
        <v>1.3689253935660506E-3</v>
      </c>
      <c r="L35" s="34">
        <v>0</v>
      </c>
      <c r="M35" s="35">
        <f>Tabla18[Transactions
Trans Fail]/Tabla18[Total]</f>
        <v>0</v>
      </c>
    </row>
    <row r="36" spans="2:13" hidden="1" x14ac:dyDescent="0.3">
      <c r="B36" s="30">
        <v>43120</v>
      </c>
      <c r="C36" s="31">
        <v>4456</v>
      </c>
      <c r="D36" s="31">
        <v>4364</v>
      </c>
      <c r="E36" s="35">
        <f>Tabla18[Transactions 
Complete]/Tabla18[Total]</f>
        <v>0.97935368043087967</v>
      </c>
      <c r="F36" s="32">
        <v>73</v>
      </c>
      <c r="G36" s="35">
        <f>Tabla18[Transactions 
Failed]/Tabla18[Total]</f>
        <v>1.6382405745062837E-2</v>
      </c>
      <c r="H36" s="34">
        <v>0</v>
      </c>
      <c r="I36" s="35">
        <f>Tabla18[Transactions 
In_Prog]/Tabla18[Total]</f>
        <v>0</v>
      </c>
      <c r="J36" s="34">
        <v>19</v>
      </c>
      <c r="K36" s="35">
        <f>Tabla18[Transactions 
Timeout]/Tabla18[Total]</f>
        <v>4.263913824057451E-3</v>
      </c>
      <c r="L36" s="34">
        <v>0</v>
      </c>
      <c r="M36" s="35">
        <f>Tabla18[Transactions
Trans Fail]/Tabla18[Total]</f>
        <v>0</v>
      </c>
    </row>
    <row r="37" spans="2:13" hidden="1" x14ac:dyDescent="0.3">
      <c r="B37" s="30">
        <v>43121</v>
      </c>
      <c r="C37" s="31">
        <v>2436</v>
      </c>
      <c r="D37" s="31">
        <v>2405</v>
      </c>
      <c r="E37" s="35">
        <f>Tabla18[Transactions 
Complete]/Tabla18[Total]</f>
        <v>0.98727422003284071</v>
      </c>
      <c r="F37" s="32">
        <v>16</v>
      </c>
      <c r="G37" s="35">
        <f>Tabla18[Transactions 
Failed]/Tabla18[Total]</f>
        <v>6.5681444991789817E-3</v>
      </c>
      <c r="H37" s="34">
        <v>0</v>
      </c>
      <c r="I37" s="35">
        <f>Tabla18[Transactions 
In_Prog]/Tabla18[Total]</f>
        <v>0</v>
      </c>
      <c r="J37" s="34">
        <v>15</v>
      </c>
      <c r="K37" s="35">
        <f>Tabla18[Transactions 
Timeout]/Tabla18[Total]</f>
        <v>6.1576354679802959E-3</v>
      </c>
      <c r="L37" s="34">
        <v>0</v>
      </c>
      <c r="M37" s="35">
        <f>Tabla18[Transactions
Trans Fail]/Tabla18[Total]</f>
        <v>0</v>
      </c>
    </row>
    <row r="38" spans="2:13" s="33" customFormat="1" hidden="1" x14ac:dyDescent="0.3">
      <c r="B38" s="38">
        <v>43122</v>
      </c>
      <c r="C38" s="37">
        <v>10099</v>
      </c>
      <c r="D38" s="34">
        <v>9738</v>
      </c>
      <c r="E38" s="35">
        <f>Tabla18[Transactions 
Complete]/Tabla18[Total]</f>
        <v>0.96425388652341815</v>
      </c>
      <c r="F38" s="34">
        <v>307</v>
      </c>
      <c r="G38" s="35">
        <f>Tabla18[Transactions 
Failed]/Tabla18[Total]</f>
        <v>3.0399049410832754E-2</v>
      </c>
      <c r="H38" s="34">
        <v>0</v>
      </c>
      <c r="I38" s="35">
        <f>Tabla18[Transactions 
In_Prog]/Tabla18[Total]</f>
        <v>0</v>
      </c>
      <c r="J38" s="34">
        <v>54</v>
      </c>
      <c r="K38" s="35">
        <f>Tabla18[Transactions 
Timeout]/Tabla18[Total]</f>
        <v>5.3470640657490845E-3</v>
      </c>
      <c r="L38" s="34">
        <v>0</v>
      </c>
      <c r="M38" s="35">
        <f>Tabla18[Transactions
Trans Fail]/Tabla18[Total]</f>
        <v>0</v>
      </c>
    </row>
    <row r="39" spans="2:13" s="33" customFormat="1" hidden="1" x14ac:dyDescent="0.3">
      <c r="B39" s="38">
        <v>43123</v>
      </c>
      <c r="C39" s="37">
        <v>10316</v>
      </c>
      <c r="D39" s="37">
        <v>9959</v>
      </c>
      <c r="E39" s="35">
        <f>Tabla18[Transactions 
Complete]/Tabla18[Total]</f>
        <v>0.96539356339666538</v>
      </c>
      <c r="F39" s="37">
        <v>261</v>
      </c>
      <c r="G39" s="35">
        <f>Tabla18[Transactions 
Failed]/Tabla18[Total]</f>
        <v>2.5300504071345483E-2</v>
      </c>
      <c r="H39" s="34">
        <v>0</v>
      </c>
      <c r="I39" s="35">
        <f>Tabla18[Transactions 
In_Prog]/Tabla18[Total]</f>
        <v>0</v>
      </c>
      <c r="J39" s="37">
        <v>96</v>
      </c>
      <c r="K39" s="35">
        <f>Tabla18[Transactions 
Timeout]/Tabla18[Total]</f>
        <v>9.3059325319891431E-3</v>
      </c>
      <c r="L39" s="34">
        <v>0</v>
      </c>
      <c r="M39" s="35">
        <f>Tabla18[Transactions
Trans Fail]/Tabla18[Total]</f>
        <v>0</v>
      </c>
    </row>
    <row r="40" spans="2:13" s="33" customFormat="1" hidden="1" x14ac:dyDescent="0.3">
      <c r="B40" s="38">
        <v>43124</v>
      </c>
      <c r="C40" s="37">
        <v>6248</v>
      </c>
      <c r="D40" s="37">
        <v>6030</v>
      </c>
      <c r="E40" s="35">
        <f>Tabla18[Transactions 
Complete]/Tabla18[Total]</f>
        <v>0.96510883482714471</v>
      </c>
      <c r="F40" s="37">
        <v>217</v>
      </c>
      <c r="G40" s="35">
        <f>Tabla18[Transactions 
Failed]/Tabla18[Total]</f>
        <v>3.4731113956466067E-2</v>
      </c>
      <c r="H40" s="34">
        <v>0</v>
      </c>
      <c r="I40" s="35">
        <f>Tabla18[Transactions 
In_Prog]/Tabla18[Total]</f>
        <v>0</v>
      </c>
      <c r="J40" s="37">
        <v>1</v>
      </c>
      <c r="K40" s="35">
        <f>Tabla18[Transactions 
Timeout]/Tabla18[Total]</f>
        <v>1.6005121638924455E-4</v>
      </c>
      <c r="L40" s="34">
        <v>0</v>
      </c>
      <c r="M40" s="35">
        <f>Tabla18[Transactions
Trans Fail]/Tabla18[Total]</f>
        <v>0</v>
      </c>
    </row>
    <row r="41" spans="2:13" s="33" customFormat="1" hidden="1" x14ac:dyDescent="0.3">
      <c r="B41" s="38">
        <v>43125</v>
      </c>
      <c r="C41" s="37">
        <v>10923</v>
      </c>
      <c r="D41" s="37">
        <v>10699</v>
      </c>
      <c r="E41" s="35">
        <f>Tabla18[Transactions 
Complete]/Tabla18[Total]</f>
        <v>0.97949281332967131</v>
      </c>
      <c r="F41" s="37">
        <v>198</v>
      </c>
      <c r="G41" s="35">
        <f>Tabla18[Transactions 
Failed]/Tabla18[Total]</f>
        <v>1.812688821752266E-2</v>
      </c>
      <c r="H41" s="34">
        <v>0</v>
      </c>
      <c r="I41" s="35">
        <f>Tabla18[Transactions 
In_Prog]/Tabla18[Total]</f>
        <v>0</v>
      </c>
      <c r="J41" s="37">
        <v>26</v>
      </c>
      <c r="K41" s="35">
        <f>Tabla18[Transactions 
Timeout]/Tabla18[Total]</f>
        <v>2.3802984528060057E-3</v>
      </c>
      <c r="L41" s="34">
        <v>0</v>
      </c>
      <c r="M41" s="35">
        <f>Tabla18[Transactions
Trans Fail]/Tabla18[Total]</f>
        <v>0</v>
      </c>
    </row>
    <row r="42" spans="2:13" s="33" customFormat="1" hidden="1" x14ac:dyDescent="0.3">
      <c r="B42" s="38">
        <v>43126</v>
      </c>
      <c r="C42" s="37">
        <v>11489</v>
      </c>
      <c r="D42" s="34">
        <v>11214</v>
      </c>
      <c r="E42" s="35">
        <f>Tabla18[Transactions 
Complete]/Tabla18[Total]</f>
        <v>0.97606406127600309</v>
      </c>
      <c r="F42" s="34">
        <v>259</v>
      </c>
      <c r="G42" s="35">
        <f>Tabla18[Transactions 
Failed]/Tabla18[Total]</f>
        <v>2.2543302289146139E-2</v>
      </c>
      <c r="H42" s="34">
        <v>0</v>
      </c>
      <c r="I42" s="35">
        <f>Tabla18[Transactions 
In_Prog]/Tabla18[Total]</f>
        <v>0</v>
      </c>
      <c r="J42" s="34">
        <v>16</v>
      </c>
      <c r="K42" s="35">
        <f>Tabla18[Transactions 
Timeout]/Tabla18[Total]</f>
        <v>1.3926364348507269E-3</v>
      </c>
      <c r="L42" s="34">
        <v>0</v>
      </c>
      <c r="M42" s="35">
        <f>Tabla18[Transactions
Trans Fail]/Tabla18[Total]</f>
        <v>0</v>
      </c>
    </row>
    <row r="43" spans="2:13" s="33" customFormat="1" hidden="1" x14ac:dyDescent="0.3">
      <c r="B43" s="38">
        <v>43127</v>
      </c>
      <c r="C43" s="37">
        <v>6458</v>
      </c>
      <c r="D43" s="37">
        <v>6334</v>
      </c>
      <c r="E43" s="35">
        <f>Tabla18[Transactions 
Complete]/Tabla18[Total]</f>
        <v>0.98079900898110872</v>
      </c>
      <c r="F43" s="37">
        <v>110</v>
      </c>
      <c r="G43" s="35">
        <f>Tabla18[Transactions 
Failed]/Tabla18[Total]</f>
        <v>1.7033137194177764E-2</v>
      </c>
      <c r="H43" s="34">
        <v>0</v>
      </c>
      <c r="I43" s="35">
        <f>Tabla18[Transactions 
In_Prog]/Tabla18[Total]</f>
        <v>0</v>
      </c>
      <c r="J43" s="34">
        <v>14</v>
      </c>
      <c r="K43" s="35">
        <f>Tabla18[Transactions 
Timeout]/Tabla18[Total]</f>
        <v>2.1678538247135335E-3</v>
      </c>
      <c r="L43" s="34">
        <v>0</v>
      </c>
      <c r="M43" s="35">
        <f>Tabla18[Transactions
Trans Fail]/Tabla18[Total]</f>
        <v>0</v>
      </c>
    </row>
    <row r="44" spans="2:13" s="33" customFormat="1" hidden="1" x14ac:dyDescent="0.3">
      <c r="B44" s="38">
        <v>43128</v>
      </c>
      <c r="C44" s="37">
        <v>8765</v>
      </c>
      <c r="D44" s="37">
        <v>8732</v>
      </c>
      <c r="E44" s="35">
        <f>Tabla18[Transactions 
Complete]/Tabla18[Total]</f>
        <v>0.99623502567027955</v>
      </c>
      <c r="F44" s="37">
        <v>21</v>
      </c>
      <c r="G44" s="35">
        <f>Tabla18[Transactions 
Failed]/Tabla18[Total]</f>
        <v>2.3958927552766686E-3</v>
      </c>
      <c r="H44" s="34">
        <v>0</v>
      </c>
      <c r="I44" s="35">
        <f>Tabla18[Transactions 
In_Prog]/Tabla18[Total]</f>
        <v>0</v>
      </c>
      <c r="J44" s="37">
        <v>12</v>
      </c>
      <c r="K44" s="35">
        <f>Tabla18[Transactions 
Timeout]/Tabla18[Total]</f>
        <v>1.3690815744438105E-3</v>
      </c>
      <c r="L44" s="34">
        <v>0</v>
      </c>
      <c r="M44" s="35">
        <f>Tabla18[Transactions
Trans Fail]/Tabla18[Total]</f>
        <v>0</v>
      </c>
    </row>
    <row r="45" spans="2:13" s="33" customFormat="1" hidden="1" x14ac:dyDescent="0.3">
      <c r="B45" s="41">
        <v>43129</v>
      </c>
      <c r="C45" s="40">
        <v>15642</v>
      </c>
      <c r="D45" s="40">
        <v>15137</v>
      </c>
      <c r="E45" s="35">
        <f>Tabla18[Transactions 
Complete]/Tabla18[Total]</f>
        <v>0.96771512594297404</v>
      </c>
      <c r="F45" s="40">
        <v>481</v>
      </c>
      <c r="G45" s="35">
        <f>Tabla18[Transactions 
Failed]/Tabla18[Total]</f>
        <v>3.0750543408771258E-2</v>
      </c>
      <c r="H45" s="37">
        <v>0</v>
      </c>
      <c r="I45" s="35">
        <f>Tabla18[Transactions 
In_Prog]/Tabla18[Total]</f>
        <v>0</v>
      </c>
      <c r="J45" s="40">
        <v>24</v>
      </c>
      <c r="K45" s="35">
        <f>Tabla18[Transactions 
Timeout]/Tabla18[Total]</f>
        <v>1.5343306482546988E-3</v>
      </c>
      <c r="L45" s="37">
        <v>0</v>
      </c>
      <c r="M45" s="35">
        <f>Tabla18[Transactions
Trans Fail]/Tabla18[Total]</f>
        <v>0</v>
      </c>
    </row>
    <row r="46" spans="2:13" s="33" customFormat="1" hidden="1" x14ac:dyDescent="0.3">
      <c r="B46" s="41">
        <v>43130</v>
      </c>
      <c r="C46" s="40">
        <v>14669</v>
      </c>
      <c r="D46" s="40">
        <v>14253</v>
      </c>
      <c r="E46" s="35">
        <f>Tabla18[Transactions 
Complete]/Tabla18[Total]</f>
        <v>0.97164087531529075</v>
      </c>
      <c r="F46" s="40">
        <v>373</v>
      </c>
      <c r="G46" s="35">
        <f>Tabla18[Transactions 
Failed]/Tabla18[Total]</f>
        <v>2.5427772854318631E-2</v>
      </c>
      <c r="H46" s="37">
        <v>0</v>
      </c>
      <c r="I46" s="35">
        <f>Tabla18[Transactions 
In_Prog]/Tabla18[Total]</f>
        <v>0</v>
      </c>
      <c r="J46" s="40">
        <v>43</v>
      </c>
      <c r="K46" s="35">
        <f>Tabla18[Transactions 
Timeout]/Tabla18[Total]</f>
        <v>2.9313518303906196E-3</v>
      </c>
      <c r="L46" s="37">
        <v>0</v>
      </c>
      <c r="M46" s="35">
        <f>Tabla18[Transactions
Trans Fail]/Tabla18[Total]</f>
        <v>0</v>
      </c>
    </row>
    <row r="47" spans="2:13" s="33" customFormat="1" hidden="1" x14ac:dyDescent="0.3">
      <c r="B47" s="41">
        <v>43131</v>
      </c>
      <c r="C47" s="40">
        <v>9758</v>
      </c>
      <c r="D47" s="37">
        <v>9329</v>
      </c>
      <c r="E47" s="35">
        <f>Tabla18[Transactions 
Complete]/Tabla18[Total]</f>
        <v>0.95603607296577164</v>
      </c>
      <c r="F47" s="37">
        <v>389</v>
      </c>
      <c r="G47" s="35">
        <f>Tabla18[Transactions 
Failed]/Tabla18[Total]</f>
        <v>3.9864726378356218E-2</v>
      </c>
      <c r="H47" s="37">
        <v>0</v>
      </c>
      <c r="I47" s="35">
        <f>Tabla18[Transactions 
In_Prog]/Tabla18[Total]</f>
        <v>0</v>
      </c>
      <c r="J47" s="37">
        <v>40</v>
      </c>
      <c r="K47" s="35">
        <f>Tabla18[Transactions 
Timeout]/Tabla18[Total]</f>
        <v>4.0992006558721048E-3</v>
      </c>
      <c r="L47" s="37">
        <v>0</v>
      </c>
      <c r="M47" s="35">
        <f>Tabla18[Transactions
Trans Fail]/Tabla18[Total]</f>
        <v>0</v>
      </c>
    </row>
    <row r="48" spans="2:13" s="33" customFormat="1" hidden="1" x14ac:dyDescent="0.3">
      <c r="B48" s="41">
        <v>43132</v>
      </c>
      <c r="C48" s="40">
        <v>9511</v>
      </c>
      <c r="D48" s="37">
        <v>9160</v>
      </c>
      <c r="E48" s="35">
        <f>Tabla18[Transactions 
Complete]/Tabla18[Total]</f>
        <v>0.96309536326358958</v>
      </c>
      <c r="F48" s="37">
        <v>345</v>
      </c>
      <c r="G48" s="35">
        <f>Tabla18[Transactions 
Failed]/Tabla18[Total]</f>
        <v>3.6273788245189779E-2</v>
      </c>
      <c r="H48" s="37">
        <v>0</v>
      </c>
      <c r="I48" s="35">
        <f>Tabla18[Transactions 
In_Prog]/Tabla18[Total]</f>
        <v>0</v>
      </c>
      <c r="J48" s="37">
        <v>6</v>
      </c>
      <c r="K48" s="35">
        <f>Tabla18[Transactions 
Timeout]/Tabla18[Total]</f>
        <v>6.3084849122069188E-4</v>
      </c>
      <c r="L48" s="37">
        <v>0</v>
      </c>
      <c r="M48" s="35">
        <f>Tabla18[Transactions
Trans Fail]/Tabla18[Total]</f>
        <v>0</v>
      </c>
    </row>
    <row r="49" spans="2:13" s="33" customFormat="1" hidden="1" x14ac:dyDescent="0.3">
      <c r="B49" s="41">
        <v>43133</v>
      </c>
      <c r="C49" s="40">
        <v>7618</v>
      </c>
      <c r="D49" s="37">
        <v>7334</v>
      </c>
      <c r="E49" s="35">
        <f>Tabla18[Transactions 
Complete]/Tabla18[Total]</f>
        <v>0.96271987398267267</v>
      </c>
      <c r="F49" s="37">
        <v>276</v>
      </c>
      <c r="G49" s="35">
        <f>Tabla18[Transactions 
Failed]/Tabla18[Total]</f>
        <v>3.6229981622473088E-2</v>
      </c>
      <c r="H49" s="37">
        <v>0</v>
      </c>
      <c r="I49" s="35">
        <f>Tabla18[Transactions 
In_Prog]/Tabla18[Total]</f>
        <v>0</v>
      </c>
      <c r="J49" s="37">
        <v>8</v>
      </c>
      <c r="K49" s="35">
        <f>Tabla18[Transactions 
Timeout]/Tabla18[Total]</f>
        <v>1.0501443948542925E-3</v>
      </c>
      <c r="L49" s="37">
        <v>0</v>
      </c>
      <c r="M49" s="35">
        <f>Tabla18[Transactions
Trans Fail]/Tabla18[Total]</f>
        <v>0</v>
      </c>
    </row>
    <row r="50" spans="2:13" s="33" customFormat="1" hidden="1" x14ac:dyDescent="0.3">
      <c r="B50" s="41">
        <v>43134</v>
      </c>
      <c r="C50" s="40">
        <v>5915</v>
      </c>
      <c r="D50" s="37">
        <v>5695</v>
      </c>
      <c r="E50" s="35">
        <f>Tabla18[Transactions 
Complete]/Tabla18[Total]</f>
        <v>0.96280642434488584</v>
      </c>
      <c r="F50" s="37">
        <v>218</v>
      </c>
      <c r="G50" s="35">
        <f>Tabla18[Transactions 
Failed]/Tabla18[Total]</f>
        <v>3.6855452240067622E-2</v>
      </c>
      <c r="H50" s="37">
        <v>0</v>
      </c>
      <c r="I50" s="35">
        <f>Tabla18[Transactions 
In_Prog]/Tabla18[Total]</f>
        <v>0</v>
      </c>
      <c r="J50" s="37">
        <v>2</v>
      </c>
      <c r="K50" s="35">
        <f>Tabla18[Transactions 
Timeout]/Tabla18[Total]</f>
        <v>3.3812341504649198E-4</v>
      </c>
      <c r="L50" s="37">
        <v>0</v>
      </c>
      <c r="M50" s="35">
        <f>Tabla18[Transactions
Trans Fail]/Tabla18[Total]</f>
        <v>0</v>
      </c>
    </row>
    <row r="51" spans="2:13" s="33" customFormat="1" hidden="1" x14ac:dyDescent="0.3">
      <c r="B51" s="41">
        <v>43135</v>
      </c>
      <c r="C51" s="40">
        <v>3229</v>
      </c>
      <c r="D51" s="37">
        <v>3141</v>
      </c>
      <c r="E51" s="35">
        <f>Tabla18[Transactions 
Complete]/Tabla18[Total]</f>
        <v>0.97274698048931563</v>
      </c>
      <c r="F51" s="37">
        <v>79</v>
      </c>
      <c r="G51" s="35">
        <f>Tabla18[Transactions 
Failed]/Tabla18[Total]</f>
        <v>2.4465778878909879E-2</v>
      </c>
      <c r="H51" s="37">
        <v>0</v>
      </c>
      <c r="I51" s="35">
        <f>Tabla18[Transactions 
In_Prog]/Tabla18[Total]</f>
        <v>0</v>
      </c>
      <c r="J51" s="37">
        <v>9</v>
      </c>
      <c r="K51" s="35">
        <f>Tabla18[Transactions 
Timeout]/Tabla18[Total]</f>
        <v>2.7872406317745431E-3</v>
      </c>
      <c r="L51" s="37">
        <v>0</v>
      </c>
      <c r="M51" s="35">
        <f>Tabla18[Transactions
Trans Fail]/Tabla18[Total]</f>
        <v>0</v>
      </c>
    </row>
    <row r="52" spans="2:13" s="33" customFormat="1" hidden="1" x14ac:dyDescent="0.3">
      <c r="B52" s="41">
        <v>43136</v>
      </c>
      <c r="C52" s="40">
        <v>9146</v>
      </c>
      <c r="D52" s="40">
        <v>8864</v>
      </c>
      <c r="E52" s="35">
        <f>Tabla18[Transactions 
Complete]/Tabla18[Total]</f>
        <v>0.96916684889569216</v>
      </c>
      <c r="F52" s="40">
        <v>278</v>
      </c>
      <c r="G52" s="35">
        <f>Tabla18[Transactions 
Failed]/Tabla18[Total]</f>
        <v>3.0395801443253882E-2</v>
      </c>
      <c r="H52" s="40">
        <v>0</v>
      </c>
      <c r="I52" s="35">
        <f>Tabla18[Transactions 
In_Prog]/Tabla18[Total]</f>
        <v>0</v>
      </c>
      <c r="J52" s="40">
        <v>4</v>
      </c>
      <c r="K52" s="35">
        <f>Tabla18[Transactions 
Timeout]/Tabla18[Total]</f>
        <v>4.3734966105401271E-4</v>
      </c>
      <c r="L52" s="40">
        <v>0</v>
      </c>
      <c r="M52" s="35">
        <f>Tabla18[Transactions
Trans Fail]/Tabla18[Total]</f>
        <v>0</v>
      </c>
    </row>
    <row r="53" spans="2:13" s="33" customFormat="1" hidden="1" x14ac:dyDescent="0.3">
      <c r="B53" s="41">
        <v>43137</v>
      </c>
      <c r="C53" s="40">
        <v>8191</v>
      </c>
      <c r="D53" s="40">
        <v>7942</v>
      </c>
      <c r="E53" s="35">
        <f>Tabla18[Transactions 
Complete]/Tabla18[Total]</f>
        <v>0.96960078134537908</v>
      </c>
      <c r="F53" s="40">
        <v>241</v>
      </c>
      <c r="G53" s="35">
        <f>Tabla18[Transactions 
Failed]/Tabla18[Total]</f>
        <v>2.9422536930777683E-2</v>
      </c>
      <c r="H53" s="40">
        <v>0</v>
      </c>
      <c r="I53" s="35">
        <f>Tabla18[Transactions 
In_Prog]/Tabla18[Total]</f>
        <v>0</v>
      </c>
      <c r="J53" s="40">
        <v>8</v>
      </c>
      <c r="K53" s="35">
        <f>Tabla18[Transactions 
Timeout]/Tabla18[Total]</f>
        <v>9.7668172384324258E-4</v>
      </c>
      <c r="L53" s="40">
        <v>0</v>
      </c>
      <c r="M53" s="35">
        <f>Tabla18[Transactions
Trans Fail]/Tabla18[Total]</f>
        <v>0</v>
      </c>
    </row>
    <row r="54" spans="2:13" s="33" customFormat="1" hidden="1" x14ac:dyDescent="0.3">
      <c r="B54" s="41">
        <v>43138</v>
      </c>
      <c r="C54" s="40">
        <v>5724</v>
      </c>
      <c r="D54" s="40">
        <v>5514</v>
      </c>
      <c r="E54" s="35">
        <f>Tabla18[Transactions 
Complete]/Tabla18[Total]</f>
        <v>0.9633123689727463</v>
      </c>
      <c r="F54" s="40">
        <v>206</v>
      </c>
      <c r="G54" s="35">
        <f>Tabla18[Transactions 
Failed]/Tabla18[Total]</f>
        <v>3.5988819007686933E-2</v>
      </c>
      <c r="H54" s="40">
        <v>0</v>
      </c>
      <c r="I54" s="35">
        <f>Tabla18[Transactions 
In_Prog]/Tabla18[Total]</f>
        <v>0</v>
      </c>
      <c r="J54" s="40">
        <v>4</v>
      </c>
      <c r="K54" s="35">
        <f>Tabla18[Transactions 
Timeout]/Tabla18[Total]</f>
        <v>6.9881201956673651E-4</v>
      </c>
      <c r="L54" s="40">
        <v>0</v>
      </c>
      <c r="M54" s="35">
        <f>Tabla18[Transactions
Trans Fail]/Tabla18[Total]</f>
        <v>0</v>
      </c>
    </row>
    <row r="55" spans="2:13" s="33" customFormat="1" hidden="1" x14ac:dyDescent="0.3">
      <c r="B55" s="41">
        <v>43139</v>
      </c>
      <c r="C55" s="40">
        <v>6918</v>
      </c>
      <c r="D55" s="40">
        <v>6549</v>
      </c>
      <c r="E55" s="35">
        <f>Tabla18[Transactions 
Complete]/Tabla18[Total]</f>
        <v>0.94666088464874243</v>
      </c>
      <c r="F55" s="40">
        <v>366</v>
      </c>
      <c r="G55" s="35">
        <f>Tabla18[Transactions 
Failed]/Tabla18[Total]</f>
        <v>5.2905464006938421E-2</v>
      </c>
      <c r="H55" s="40">
        <v>0</v>
      </c>
      <c r="I55" s="35">
        <f>Tabla18[Transactions 
In_Prog]/Tabla18[Total]</f>
        <v>0</v>
      </c>
      <c r="J55" s="40">
        <v>3</v>
      </c>
      <c r="K55" s="35">
        <f>Tabla18[Transactions 
Timeout]/Tabla18[Total]</f>
        <v>4.3365134431916737E-4</v>
      </c>
      <c r="L55" s="40">
        <v>0</v>
      </c>
      <c r="M55" s="35">
        <f>Tabla18[Transactions
Trans Fail]/Tabla18[Total]</f>
        <v>0</v>
      </c>
    </row>
    <row r="56" spans="2:13" s="33" customFormat="1" hidden="1" x14ac:dyDescent="0.3">
      <c r="B56" s="41">
        <v>43140</v>
      </c>
      <c r="C56" s="40">
        <v>5708</v>
      </c>
      <c r="D56" s="40">
        <v>5500</v>
      </c>
      <c r="E56" s="35">
        <f>Tabla18[Transactions 
Complete]/Tabla18[Total]</f>
        <v>0.96355991590749823</v>
      </c>
      <c r="F56" s="40">
        <v>201</v>
      </c>
      <c r="G56" s="35">
        <f>Tabla18[Transactions 
Failed]/Tabla18[Total]</f>
        <v>3.5213735108619484E-2</v>
      </c>
      <c r="H56" s="40">
        <v>0</v>
      </c>
      <c r="I56" s="35">
        <f>Tabla18[Transactions 
In_Prog]/Tabla18[Total]</f>
        <v>0</v>
      </c>
      <c r="J56" s="40">
        <v>7</v>
      </c>
      <c r="K56" s="35">
        <f>Tabla18[Transactions 
Timeout]/Tabla18[Total]</f>
        <v>1.2263489838822705E-3</v>
      </c>
      <c r="L56" s="40">
        <v>0</v>
      </c>
      <c r="M56" s="35">
        <f>Tabla18[Transactions
Trans Fail]/Tabla18[Total]</f>
        <v>0</v>
      </c>
    </row>
    <row r="57" spans="2:13" s="33" customFormat="1" hidden="1" x14ac:dyDescent="0.3">
      <c r="B57" s="41">
        <v>43141</v>
      </c>
      <c r="C57" s="40">
        <v>3545</v>
      </c>
      <c r="D57" s="40">
        <v>3463</v>
      </c>
      <c r="E57" s="35">
        <f>Tabla18[Transactions 
Complete]/Tabla18[Total]</f>
        <v>0.97686882933709451</v>
      </c>
      <c r="F57" s="40">
        <v>82</v>
      </c>
      <c r="G57" s="35">
        <f>Tabla18[Transactions 
Failed]/Tabla18[Total]</f>
        <v>2.3131170662905501E-2</v>
      </c>
      <c r="H57" s="40">
        <v>0</v>
      </c>
      <c r="I57" s="35">
        <f>Tabla18[Transactions 
In_Prog]/Tabla18[Total]</f>
        <v>0</v>
      </c>
      <c r="J57" s="40">
        <v>0</v>
      </c>
      <c r="K57" s="35">
        <f>Tabla18[Transactions 
Timeout]/Tabla18[Total]</f>
        <v>0</v>
      </c>
      <c r="L57" s="40">
        <v>0</v>
      </c>
      <c r="M57" s="35">
        <f>Tabla18[Transactions
Trans Fail]/Tabla18[Total]</f>
        <v>0</v>
      </c>
    </row>
    <row r="58" spans="2:13" s="33" customFormat="1" hidden="1" x14ac:dyDescent="0.3">
      <c r="B58" s="41">
        <v>43142</v>
      </c>
      <c r="C58" s="40">
        <v>3112</v>
      </c>
      <c r="D58" s="40">
        <v>2667</v>
      </c>
      <c r="E58" s="35">
        <f>Tabla18[Transactions 
Complete]/Tabla18[Total]</f>
        <v>0.85700514138817485</v>
      </c>
      <c r="F58" s="40">
        <v>442</v>
      </c>
      <c r="G58" s="35">
        <f>Tabla18[Transactions 
Failed]/Tabla18[Total]</f>
        <v>0.14203084832904883</v>
      </c>
      <c r="H58" s="40">
        <v>0</v>
      </c>
      <c r="I58" s="35">
        <f>Tabla18[Transactions 
In_Prog]/Tabla18[Total]</f>
        <v>0</v>
      </c>
      <c r="J58" s="40">
        <v>3</v>
      </c>
      <c r="K58" s="35">
        <f>Tabla18[Transactions 
Timeout]/Tabla18[Total]</f>
        <v>9.640102827763496E-4</v>
      </c>
      <c r="L58" s="40">
        <v>0</v>
      </c>
      <c r="M58" s="35">
        <f>Tabla18[Transactions
Trans Fail]/Tabla18[Total]</f>
        <v>0</v>
      </c>
    </row>
    <row r="59" spans="2:13" s="33" customFormat="1" hidden="1" x14ac:dyDescent="0.3">
      <c r="B59" s="41">
        <v>43143</v>
      </c>
      <c r="C59" s="40">
        <v>5966</v>
      </c>
      <c r="D59" s="40">
        <v>4922</v>
      </c>
      <c r="E59" s="35">
        <f>Tabla18[Transactions 
Complete]/Tabla18[Total]</f>
        <v>0.82500838082467309</v>
      </c>
      <c r="F59" s="40">
        <v>1037</v>
      </c>
      <c r="G59" s="35">
        <f>Tabla18[Transactions 
Failed]/Tabla18[Total]</f>
        <v>0.17381830372108614</v>
      </c>
      <c r="H59" s="40">
        <v>0</v>
      </c>
      <c r="I59" s="35">
        <f>Tabla18[Transactions 
In_Prog]/Tabla18[Total]</f>
        <v>0</v>
      </c>
      <c r="J59" s="40">
        <v>7</v>
      </c>
      <c r="K59" s="35">
        <f>Tabla18[Transactions 
Timeout]/Tabla18[Total]</f>
        <v>1.1733154542406972E-3</v>
      </c>
      <c r="L59" s="40">
        <v>0</v>
      </c>
      <c r="M59" s="35">
        <f>Tabla18[Transactions
Trans Fail]/Tabla18[Total]</f>
        <v>0</v>
      </c>
    </row>
    <row r="60" spans="2:13" s="33" customFormat="1" hidden="1" x14ac:dyDescent="0.3">
      <c r="B60" s="41">
        <v>43144</v>
      </c>
      <c r="C60" s="40">
        <v>6536</v>
      </c>
      <c r="D60" s="40">
        <v>6111</v>
      </c>
      <c r="E60" s="35">
        <f>Tabla18[Transactions 
Complete]/Tabla18[Total]</f>
        <v>0.93497552019583841</v>
      </c>
      <c r="F60" s="40">
        <v>422</v>
      </c>
      <c r="G60" s="35">
        <f>Tabla18[Transactions 
Failed]/Tabla18[Total]</f>
        <v>6.4565483476132196E-2</v>
      </c>
      <c r="H60" s="40">
        <v>0</v>
      </c>
      <c r="I60" s="35">
        <f>Tabla18[Transactions 
In_Prog]/Tabla18[Total]</f>
        <v>0</v>
      </c>
      <c r="J60" s="40">
        <v>3</v>
      </c>
      <c r="K60" s="35">
        <f>Tabla18[Transactions 
Timeout]/Tabla18[Total]</f>
        <v>4.5899632802937578E-4</v>
      </c>
      <c r="L60" s="40">
        <v>0</v>
      </c>
      <c r="M60" s="35">
        <f>Tabla18[Transactions
Trans Fail]/Tabla18[Total]</f>
        <v>0</v>
      </c>
    </row>
    <row r="61" spans="2:13" s="33" customFormat="1" hidden="1" x14ac:dyDescent="0.3">
      <c r="B61" s="41">
        <v>43145</v>
      </c>
      <c r="C61" s="40">
        <v>4260</v>
      </c>
      <c r="D61" s="40">
        <v>4134</v>
      </c>
      <c r="E61" s="35">
        <f>Tabla18[Transactions 
Complete]/Tabla18[Total]</f>
        <v>0.97042253521126765</v>
      </c>
      <c r="F61" s="40">
        <v>125</v>
      </c>
      <c r="G61" s="35">
        <f>Tabla18[Transactions 
Failed]/Tabla18[Total]</f>
        <v>2.9342723004694836E-2</v>
      </c>
      <c r="H61" s="40">
        <v>0</v>
      </c>
      <c r="I61" s="35">
        <f>Tabla18[Transactions 
In_Prog]/Tabla18[Total]</f>
        <v>0</v>
      </c>
      <c r="J61" s="40">
        <v>1</v>
      </c>
      <c r="K61" s="35">
        <f>Tabla18[Transactions 
Timeout]/Tabla18[Total]</f>
        <v>2.3474178403755868E-4</v>
      </c>
      <c r="L61" s="40">
        <v>0</v>
      </c>
      <c r="M61" s="35">
        <f>Tabla18[Transactions
Trans Fail]/Tabla18[Total]</f>
        <v>0</v>
      </c>
    </row>
    <row r="62" spans="2:13" s="33" customFormat="1" hidden="1" x14ac:dyDescent="0.3">
      <c r="B62" s="41">
        <v>43146</v>
      </c>
      <c r="C62" s="40">
        <v>7235</v>
      </c>
      <c r="D62" s="40">
        <v>7005</v>
      </c>
      <c r="E62" s="35">
        <f>Tabla18[Transactions 
Complete]/Tabla18[Total]</f>
        <v>0.9682100898410505</v>
      </c>
      <c r="F62" s="40">
        <v>227</v>
      </c>
      <c r="G62" s="35">
        <f>Tabla18[Transactions 
Failed]/Tabla18[Total]</f>
        <v>3.1375259156876299E-2</v>
      </c>
      <c r="H62" s="40">
        <v>0</v>
      </c>
      <c r="I62" s="35">
        <f>Tabla18[Transactions 
In_Prog]/Tabla18[Total]</f>
        <v>0</v>
      </c>
      <c r="J62" s="40">
        <v>3</v>
      </c>
      <c r="K62" s="35">
        <f>Tabla18[Transactions 
Timeout]/Tabla18[Total]</f>
        <v>4.1465100207325502E-4</v>
      </c>
      <c r="L62" s="40">
        <v>0</v>
      </c>
      <c r="M62" s="35">
        <f>Tabla18[Transactions
Trans Fail]/Tabla18[Total]</f>
        <v>0</v>
      </c>
    </row>
    <row r="63" spans="2:13" s="33" customFormat="1" hidden="1" x14ac:dyDescent="0.3">
      <c r="B63" s="41">
        <v>43147</v>
      </c>
      <c r="C63" s="40">
        <v>6164</v>
      </c>
      <c r="D63" s="40">
        <v>5960</v>
      </c>
      <c r="E63" s="35">
        <f>Tabla18[Transactions 
Complete]/Tabla18[Total]</f>
        <v>0.9669046073977936</v>
      </c>
      <c r="F63" s="40">
        <v>204</v>
      </c>
      <c r="G63" s="35">
        <f>Tabla18[Transactions 
Failed]/Tabla18[Total]</f>
        <v>3.3095392602206362E-2</v>
      </c>
      <c r="H63" s="40">
        <v>0</v>
      </c>
      <c r="I63" s="35">
        <f>Tabla18[Transactions 
In_Prog]/Tabla18[Total]</f>
        <v>0</v>
      </c>
      <c r="J63" s="40">
        <v>0</v>
      </c>
      <c r="K63" s="35">
        <f>Tabla18[Transactions 
Timeout]/Tabla18[Total]</f>
        <v>0</v>
      </c>
      <c r="L63" s="40">
        <v>0</v>
      </c>
      <c r="M63" s="35">
        <f>Tabla18[Transactions
Trans Fail]/Tabla18[Total]</f>
        <v>0</v>
      </c>
    </row>
    <row r="64" spans="2:13" s="33" customFormat="1" hidden="1" x14ac:dyDescent="0.3">
      <c r="B64" s="41">
        <v>43148</v>
      </c>
      <c r="C64" s="40">
        <v>3849</v>
      </c>
      <c r="D64" s="40">
        <v>3791</v>
      </c>
      <c r="E64" s="35">
        <f>Tabla18[Transactions 
Complete]/Tabla18[Total]</f>
        <v>0.98493115094829831</v>
      </c>
      <c r="F64" s="40">
        <v>56</v>
      </c>
      <c r="G64" s="35">
        <f>Tabla18[Transactions 
Failed]/Tabla18[Total]</f>
        <v>1.4549233567160301E-2</v>
      </c>
      <c r="H64" s="40">
        <v>0</v>
      </c>
      <c r="I64" s="35">
        <f>Tabla18[Transactions 
In_Prog]/Tabla18[Total]</f>
        <v>0</v>
      </c>
      <c r="J64" s="40">
        <v>2</v>
      </c>
      <c r="K64" s="35">
        <f>Tabla18[Transactions 
Timeout]/Tabla18[Total]</f>
        <v>5.1961548454143938E-4</v>
      </c>
      <c r="L64" s="40">
        <v>0</v>
      </c>
      <c r="M64" s="35">
        <f>Tabla18[Transactions
Trans Fail]/Tabla18[Total]</f>
        <v>0</v>
      </c>
    </row>
    <row r="65" spans="2:13" s="33" customFormat="1" hidden="1" x14ac:dyDescent="0.3">
      <c r="B65" s="41">
        <v>43149</v>
      </c>
      <c r="C65" s="40">
        <v>2402</v>
      </c>
      <c r="D65" s="40">
        <v>2369</v>
      </c>
      <c r="E65" s="35">
        <f>Tabla18[Transactions 
Complete]/Tabla18[Total]</f>
        <v>0.98626144879267275</v>
      </c>
      <c r="F65" s="40">
        <v>33</v>
      </c>
      <c r="G65" s="35">
        <f>Tabla18[Transactions 
Failed]/Tabla18[Total]</f>
        <v>1.3738551207327226E-2</v>
      </c>
      <c r="H65" s="40">
        <v>0</v>
      </c>
      <c r="I65" s="35">
        <f>Tabla18[Transactions 
In_Prog]/Tabla18[Total]</f>
        <v>0</v>
      </c>
      <c r="J65" s="40">
        <v>0</v>
      </c>
      <c r="K65" s="35">
        <f>Tabla18[Transactions 
Timeout]/Tabla18[Total]</f>
        <v>0</v>
      </c>
      <c r="L65" s="40">
        <v>0</v>
      </c>
      <c r="M65" s="35">
        <f>Tabla18[Transactions
Trans Fail]/Tabla18[Total]</f>
        <v>0</v>
      </c>
    </row>
    <row r="66" spans="2:13" s="33" customFormat="1" hidden="1" x14ac:dyDescent="0.3">
      <c r="B66" s="41">
        <v>43150</v>
      </c>
      <c r="C66" s="40">
        <v>19120</v>
      </c>
      <c r="D66" s="40">
        <v>17777</v>
      </c>
      <c r="E66" s="35">
        <f>Tabla18[Transactions 
Complete]/Tabla18[Total]</f>
        <v>0.92975941422594144</v>
      </c>
      <c r="F66" s="40">
        <v>1275</v>
      </c>
      <c r="G66" s="35">
        <f>Tabla18[Transactions 
Failed]/Tabla18[Total]</f>
        <v>6.6684100418410039E-2</v>
      </c>
      <c r="H66" s="40">
        <v>0</v>
      </c>
      <c r="I66" s="35">
        <f>Tabla18[Transactions 
In_Prog]/Tabla18[Total]</f>
        <v>0</v>
      </c>
      <c r="J66" s="40">
        <v>68</v>
      </c>
      <c r="K66" s="35">
        <f>Tabla18[Transactions 
Timeout]/Tabla18[Total]</f>
        <v>3.5564853556485356E-3</v>
      </c>
      <c r="L66" s="40">
        <v>0</v>
      </c>
      <c r="M66" s="35">
        <f>Tabla18[Transactions
Trans Fail]/Tabla18[Total]</f>
        <v>0</v>
      </c>
    </row>
    <row r="67" spans="2:13" s="33" customFormat="1" hidden="1" x14ac:dyDescent="0.3">
      <c r="B67" s="41">
        <v>43151</v>
      </c>
      <c r="C67" s="40">
        <v>14656</v>
      </c>
      <c r="D67" s="40">
        <v>13459</v>
      </c>
      <c r="E67" s="35">
        <f>Tabla18[Transactions 
Complete]/Tabla18[Total]</f>
        <v>0.91832696506550215</v>
      </c>
      <c r="F67" s="40">
        <v>1147</v>
      </c>
      <c r="G67" s="35">
        <f>Tabla18[Transactions 
Failed]/Tabla18[Total]</f>
        <v>7.8261462882096067E-2</v>
      </c>
      <c r="H67" s="40">
        <v>0</v>
      </c>
      <c r="I67" s="35">
        <f>Tabla18[Transactions 
In_Prog]/Tabla18[Total]</f>
        <v>0</v>
      </c>
      <c r="J67" s="40">
        <v>50</v>
      </c>
      <c r="K67" s="35">
        <f>Tabla18[Transactions 
Timeout]/Tabla18[Total]</f>
        <v>3.4115720524017469E-3</v>
      </c>
      <c r="L67" s="40">
        <v>0</v>
      </c>
      <c r="M67" s="35">
        <f>Tabla18[Transactions
Trans Fail]/Tabla18[Total]</f>
        <v>0</v>
      </c>
    </row>
    <row r="68" spans="2:13" s="33" customFormat="1" hidden="1" x14ac:dyDescent="0.3">
      <c r="B68" s="41">
        <v>43152</v>
      </c>
      <c r="C68" s="40">
        <v>14533</v>
      </c>
      <c r="D68" s="40">
        <v>12370</v>
      </c>
      <c r="E68" s="35">
        <f>Tabla18[Transactions 
Complete]/Tabla18[Total]</f>
        <v>0.8511663111539256</v>
      </c>
      <c r="F68" s="40">
        <v>810</v>
      </c>
      <c r="G68" s="35">
        <f>Tabla18[Transactions 
Failed]/Tabla18[Total]</f>
        <v>5.5735223284937727E-2</v>
      </c>
      <c r="H68" s="40">
        <v>0</v>
      </c>
      <c r="I68" s="35">
        <f>Tabla18[Transactions 
In_Prog]/Tabla18[Total]</f>
        <v>0</v>
      </c>
      <c r="J68" s="40">
        <v>1353</v>
      </c>
      <c r="K68" s="35">
        <f>Tabla18[Transactions 
Timeout]/Tabla18[Total]</f>
        <v>9.3098465561136726E-2</v>
      </c>
      <c r="L68" s="40">
        <v>0</v>
      </c>
      <c r="M68" s="35">
        <f>Tabla18[Transactions
Trans Fail]/Tabla18[Total]</f>
        <v>0</v>
      </c>
    </row>
    <row r="69" spans="2:13" s="33" customFormat="1" hidden="1" x14ac:dyDescent="0.3">
      <c r="B69" s="41">
        <v>43153</v>
      </c>
      <c r="C69" s="40">
        <v>5966</v>
      </c>
      <c r="D69" s="40">
        <v>5724</v>
      </c>
      <c r="E69" s="35">
        <f>Tabla18[Transactions 
Complete]/Tabla18[Total]</f>
        <v>0.95943680858196445</v>
      </c>
      <c r="F69" s="40">
        <v>234</v>
      </c>
      <c r="G69" s="35">
        <f>Tabla18[Transactions 
Failed]/Tabla18[Total]</f>
        <v>3.922225947033188E-2</v>
      </c>
      <c r="H69" s="40">
        <v>6</v>
      </c>
      <c r="I69" s="35">
        <f>Tabla18[Transactions 
In_Prog]/Tabla18[Total]</f>
        <v>1.0056989607777405E-3</v>
      </c>
      <c r="J69" s="40">
        <v>0</v>
      </c>
      <c r="K69" s="35">
        <f>Tabla18[Transactions 
Timeout]/Tabla18[Total]</f>
        <v>0</v>
      </c>
      <c r="L69" s="40">
        <v>0</v>
      </c>
      <c r="M69" s="35">
        <f>Tabla18[Transactions
Trans Fail]/Tabla18[Total]</f>
        <v>0</v>
      </c>
    </row>
    <row r="70" spans="2:13" s="33" customFormat="1" hidden="1" x14ac:dyDescent="0.3">
      <c r="B70" s="41">
        <v>43154</v>
      </c>
      <c r="C70" s="40">
        <v>0.01</v>
      </c>
      <c r="D70" s="40">
        <v>0</v>
      </c>
      <c r="E70" s="35">
        <f>Tabla18[Transactions 
Complete]/Tabla18[Total]</f>
        <v>0</v>
      </c>
      <c r="F70" s="40">
        <v>0</v>
      </c>
      <c r="G70" s="35">
        <f>Tabla18[Transactions 
Failed]/Tabla18[Total]</f>
        <v>0</v>
      </c>
      <c r="H70" s="40">
        <v>0</v>
      </c>
      <c r="I70" s="35">
        <f>Tabla18[Transactions 
In_Prog]/Tabla18[Total]</f>
        <v>0</v>
      </c>
      <c r="J70" s="40">
        <v>0</v>
      </c>
      <c r="K70" s="35">
        <f>Tabla18[Transactions 
Timeout]/Tabla18[Total]</f>
        <v>0</v>
      </c>
      <c r="L70" s="40">
        <v>0</v>
      </c>
      <c r="M70" s="35">
        <f>Tabla18[Transactions
Trans Fail]/Tabla18[Total]</f>
        <v>0</v>
      </c>
    </row>
    <row r="71" spans="2:13" s="33" customFormat="1" hidden="1" x14ac:dyDescent="0.3">
      <c r="B71" s="41">
        <v>43155</v>
      </c>
      <c r="C71" s="40">
        <v>0.01</v>
      </c>
      <c r="D71" s="40">
        <v>0</v>
      </c>
      <c r="E71" s="35">
        <f>Tabla18[Transactions 
Complete]/Tabla18[Total]</f>
        <v>0</v>
      </c>
      <c r="F71" s="40">
        <v>0</v>
      </c>
      <c r="G71" s="35">
        <f>Tabla18[Transactions 
Failed]/Tabla18[Total]</f>
        <v>0</v>
      </c>
      <c r="H71" s="40">
        <v>0</v>
      </c>
      <c r="I71" s="35">
        <f>Tabla18[Transactions 
In_Prog]/Tabla18[Total]</f>
        <v>0</v>
      </c>
      <c r="J71" s="40">
        <v>0</v>
      </c>
      <c r="K71" s="35">
        <f>Tabla18[Transactions 
Timeout]/Tabla18[Total]</f>
        <v>0</v>
      </c>
      <c r="L71" s="40">
        <v>0</v>
      </c>
      <c r="M71" s="35">
        <f>Tabla18[Transactions
Trans Fail]/Tabla18[Total]</f>
        <v>0</v>
      </c>
    </row>
    <row r="72" spans="2:13" s="33" customFormat="1" hidden="1" x14ac:dyDescent="0.3">
      <c r="B72" s="41">
        <v>43156</v>
      </c>
      <c r="C72" s="40">
        <v>0.01</v>
      </c>
      <c r="D72" s="40">
        <v>0</v>
      </c>
      <c r="E72" s="35">
        <f>Tabla18[Transactions 
Complete]/Tabla18[Total]</f>
        <v>0</v>
      </c>
      <c r="F72" s="40">
        <v>0</v>
      </c>
      <c r="G72" s="35">
        <f>Tabla18[Transactions 
Failed]/Tabla18[Total]</f>
        <v>0</v>
      </c>
      <c r="H72" s="40">
        <v>0</v>
      </c>
      <c r="I72" s="35">
        <f>Tabla18[Transactions 
In_Prog]/Tabla18[Total]</f>
        <v>0</v>
      </c>
      <c r="J72" s="40">
        <v>0</v>
      </c>
      <c r="K72" s="35">
        <f>Tabla18[Transactions 
Timeout]/Tabla18[Total]</f>
        <v>0</v>
      </c>
      <c r="L72" s="40">
        <v>0</v>
      </c>
      <c r="M72" s="35">
        <f>Tabla18[Transactions
Trans Fail]/Tabla18[Total]</f>
        <v>0</v>
      </c>
    </row>
    <row r="73" spans="2:13" s="33" customFormat="1" hidden="1" x14ac:dyDescent="0.3">
      <c r="B73" s="41">
        <v>43157</v>
      </c>
      <c r="C73" s="50">
        <v>0.01</v>
      </c>
      <c r="D73" s="50">
        <v>0</v>
      </c>
      <c r="E73" s="35">
        <f>Tabla18[Transactions 
Complete]/Tabla18[Total]</f>
        <v>0</v>
      </c>
      <c r="F73" s="50">
        <v>0</v>
      </c>
      <c r="G73" s="35">
        <f>Tabla18[Transactions 
Failed]/Tabla18[Total]</f>
        <v>0</v>
      </c>
      <c r="H73" s="50">
        <v>0</v>
      </c>
      <c r="I73" s="35">
        <f>Tabla18[Transactions 
In_Prog]/Tabla18[Total]</f>
        <v>0</v>
      </c>
      <c r="J73" s="50">
        <v>0</v>
      </c>
      <c r="K73" s="35">
        <f>Tabla18[Transactions 
Timeout]/Tabla18[Total]</f>
        <v>0</v>
      </c>
      <c r="L73" s="50">
        <v>0</v>
      </c>
      <c r="M73" s="35">
        <f>Tabla18[Transactions
Trans Fail]/Tabla18[Total]</f>
        <v>0</v>
      </c>
    </row>
    <row r="74" spans="2:13" s="33" customFormat="1" hidden="1" x14ac:dyDescent="0.3">
      <c r="B74" s="41">
        <v>43158</v>
      </c>
      <c r="C74" s="50">
        <v>0.01</v>
      </c>
      <c r="D74" s="50">
        <v>0</v>
      </c>
      <c r="E74" s="35">
        <f>Tabla18[Transactions 
Complete]/Tabla18[Total]</f>
        <v>0</v>
      </c>
      <c r="F74" s="50">
        <v>0</v>
      </c>
      <c r="G74" s="35">
        <f>Tabla18[Transactions 
Failed]/Tabla18[Total]</f>
        <v>0</v>
      </c>
      <c r="H74" s="50">
        <v>0</v>
      </c>
      <c r="I74" s="35">
        <f>Tabla18[Transactions 
In_Prog]/Tabla18[Total]</f>
        <v>0</v>
      </c>
      <c r="J74" s="50">
        <v>0</v>
      </c>
      <c r="K74" s="35">
        <f>Tabla18[Transactions 
Timeout]/Tabla18[Total]</f>
        <v>0</v>
      </c>
      <c r="L74" s="50">
        <v>0</v>
      </c>
      <c r="M74" s="35">
        <f>Tabla18[Transactions
Trans Fail]/Tabla18[Total]</f>
        <v>0</v>
      </c>
    </row>
    <row r="75" spans="2:13" s="33" customFormat="1" hidden="1" x14ac:dyDescent="0.3">
      <c r="B75" s="41">
        <v>43159</v>
      </c>
      <c r="C75" s="50">
        <v>0.01</v>
      </c>
      <c r="D75" s="50">
        <v>0</v>
      </c>
      <c r="E75" s="35">
        <f>Tabla18[Transactions 
Complete]/Tabla18[Total]</f>
        <v>0</v>
      </c>
      <c r="F75" s="50">
        <v>0</v>
      </c>
      <c r="G75" s="35">
        <f>Tabla18[Transactions 
Failed]/Tabla18[Total]</f>
        <v>0</v>
      </c>
      <c r="H75" s="50">
        <v>0</v>
      </c>
      <c r="I75" s="35">
        <f>Tabla18[Transactions 
In_Prog]/Tabla18[Total]</f>
        <v>0</v>
      </c>
      <c r="J75" s="50">
        <v>0</v>
      </c>
      <c r="K75" s="35">
        <f>Tabla18[Transactions 
Timeout]/Tabla18[Total]</f>
        <v>0</v>
      </c>
      <c r="L75" s="50">
        <v>0</v>
      </c>
      <c r="M75" s="35">
        <f>Tabla18[Transactions
Trans Fail]/Tabla18[Total]</f>
        <v>0</v>
      </c>
    </row>
    <row r="76" spans="2:13" s="33" customFormat="1" hidden="1" x14ac:dyDescent="0.3">
      <c r="B76" s="41">
        <v>43160</v>
      </c>
      <c r="C76" s="50">
        <v>0.01</v>
      </c>
      <c r="D76" s="50">
        <v>0</v>
      </c>
      <c r="E76" s="35">
        <f>Tabla18[Transactions 
Complete]/Tabla18[Total]</f>
        <v>0</v>
      </c>
      <c r="F76" s="50">
        <v>0</v>
      </c>
      <c r="G76" s="35">
        <f>Tabla18[Transactions 
Failed]/Tabla18[Total]</f>
        <v>0</v>
      </c>
      <c r="H76" s="50">
        <v>0</v>
      </c>
      <c r="I76" s="35">
        <f>Tabla18[Transactions 
In_Prog]/Tabla18[Total]</f>
        <v>0</v>
      </c>
      <c r="J76" s="50">
        <v>0</v>
      </c>
      <c r="K76" s="35">
        <f>Tabla18[Transactions 
Timeout]/Tabla18[Total]</f>
        <v>0</v>
      </c>
      <c r="L76" s="50">
        <v>0</v>
      </c>
      <c r="M76" s="35">
        <f>Tabla18[Transactions
Trans Fail]/Tabla18[Total]</f>
        <v>0</v>
      </c>
    </row>
    <row r="77" spans="2:13" s="33" customFormat="1" hidden="1" x14ac:dyDescent="0.3">
      <c r="B77" s="41">
        <v>43161</v>
      </c>
      <c r="C77" s="50">
        <v>721</v>
      </c>
      <c r="D77" s="50">
        <v>692</v>
      </c>
      <c r="E77" s="35">
        <f>Tabla18[Transactions 
Complete]/Tabla18[Total]</f>
        <v>0.95977808599167824</v>
      </c>
      <c r="F77" s="50">
        <v>29</v>
      </c>
      <c r="G77" s="35">
        <f>Tabla18[Transactions 
Failed]/Tabla18[Total]</f>
        <v>4.0221914008321778E-2</v>
      </c>
      <c r="H77" s="50">
        <v>0</v>
      </c>
      <c r="I77" s="35">
        <f>Tabla18[Transactions 
In_Prog]/Tabla18[Total]</f>
        <v>0</v>
      </c>
      <c r="J77" s="50">
        <v>0</v>
      </c>
      <c r="K77" s="35">
        <f>Tabla18[Transactions 
Timeout]/Tabla18[Total]</f>
        <v>0</v>
      </c>
      <c r="L77" s="50">
        <v>0</v>
      </c>
      <c r="M77" s="35">
        <f>Tabla18[Transactions
Trans Fail]/Tabla18[Total]</f>
        <v>0</v>
      </c>
    </row>
    <row r="78" spans="2:13" s="33" customFormat="1" hidden="1" x14ac:dyDescent="0.3">
      <c r="B78" s="41">
        <v>43162</v>
      </c>
      <c r="C78" s="50">
        <v>399</v>
      </c>
      <c r="D78" s="50">
        <v>380</v>
      </c>
      <c r="E78" s="35">
        <f>Tabla18[Transactions 
Complete]/Tabla18[Total]</f>
        <v>0.95238095238095233</v>
      </c>
      <c r="F78" s="50">
        <v>19</v>
      </c>
      <c r="G78" s="35">
        <f>Tabla18[Transactions 
Failed]/Tabla18[Total]</f>
        <v>4.7619047619047616E-2</v>
      </c>
      <c r="H78" s="50">
        <v>0</v>
      </c>
      <c r="I78" s="35">
        <f>Tabla18[Transactions 
In_Prog]/Tabla18[Total]</f>
        <v>0</v>
      </c>
      <c r="J78" s="50">
        <v>0</v>
      </c>
      <c r="K78" s="35">
        <f>Tabla18[Transactions 
Timeout]/Tabla18[Total]</f>
        <v>0</v>
      </c>
      <c r="L78" s="50">
        <v>0</v>
      </c>
      <c r="M78" s="35">
        <f>Tabla18[Transactions
Trans Fail]/Tabla18[Total]</f>
        <v>0</v>
      </c>
    </row>
    <row r="79" spans="2:13" s="33" customFormat="1" hidden="1" x14ac:dyDescent="0.3">
      <c r="B79" s="41">
        <v>43163</v>
      </c>
      <c r="C79" s="50">
        <v>67</v>
      </c>
      <c r="D79" s="50">
        <v>60</v>
      </c>
      <c r="E79" s="35">
        <f>Tabla18[Transactions 
Complete]/Tabla18[Total]</f>
        <v>0.89552238805970152</v>
      </c>
      <c r="F79" s="50">
        <v>7</v>
      </c>
      <c r="G79" s="35">
        <f>Tabla18[Transactions 
Failed]/Tabla18[Total]</f>
        <v>0.1044776119402985</v>
      </c>
      <c r="H79" s="50">
        <v>0</v>
      </c>
      <c r="I79" s="35">
        <f>Tabla18[Transactions 
In_Prog]/Tabla18[Total]</f>
        <v>0</v>
      </c>
      <c r="J79" s="50">
        <v>0</v>
      </c>
      <c r="K79" s="35">
        <f>Tabla18[Transactions 
Timeout]/Tabla18[Total]</f>
        <v>0</v>
      </c>
      <c r="L79" s="50">
        <v>0</v>
      </c>
      <c r="M79" s="35">
        <f>Tabla18[Transactions
Trans Fail]/Tabla18[Total]</f>
        <v>0</v>
      </c>
    </row>
    <row r="80" spans="2:13" s="33" customFormat="1" hidden="1" x14ac:dyDescent="0.3">
      <c r="B80" s="41">
        <v>43164</v>
      </c>
      <c r="C80" s="50">
        <v>2997</v>
      </c>
      <c r="D80" s="50">
        <v>2892</v>
      </c>
      <c r="E80" s="35">
        <f>Tabla18[Transactions 
Complete]/Tabla18[Total]</f>
        <v>0.96496496496496498</v>
      </c>
      <c r="F80" s="50">
        <v>103</v>
      </c>
      <c r="G80" s="35">
        <f>Tabla18[Transactions 
Failed]/Tabla18[Total]</f>
        <v>3.4367701034367704E-2</v>
      </c>
      <c r="H80" s="50">
        <v>0</v>
      </c>
      <c r="I80" s="35">
        <f>Tabla18[Transactions 
In_Prog]/Tabla18[Total]</f>
        <v>0</v>
      </c>
      <c r="J80" s="50">
        <v>0</v>
      </c>
      <c r="K80" s="35">
        <f>Tabla18[Transactions 
Timeout]/Tabla18[Total]</f>
        <v>0</v>
      </c>
      <c r="L80" s="50">
        <v>0</v>
      </c>
      <c r="M80" s="35">
        <f>Tabla18[Transactions
Trans Fail]/Tabla18[Total]</f>
        <v>0</v>
      </c>
    </row>
    <row r="81" spans="2:13" s="33" customFormat="1" hidden="1" x14ac:dyDescent="0.3">
      <c r="B81" s="41">
        <v>43165</v>
      </c>
      <c r="C81" s="50">
        <v>6216</v>
      </c>
      <c r="D81" s="50">
        <v>6112</v>
      </c>
      <c r="E81" s="35">
        <f>Tabla18[Transactions 
Complete]/Tabla18[Total]</f>
        <v>0.98326898326898327</v>
      </c>
      <c r="F81" s="50">
        <v>104</v>
      </c>
      <c r="G81" s="35">
        <f>Tabla18[Transactions 
Failed]/Tabla18[Total]</f>
        <v>1.6731016731016731E-2</v>
      </c>
      <c r="H81" s="50">
        <v>0</v>
      </c>
      <c r="I81" s="35">
        <f>Tabla18[Transactions 
In_Prog]/Tabla18[Total]</f>
        <v>0</v>
      </c>
      <c r="J81" s="50">
        <v>0</v>
      </c>
      <c r="K81" s="35">
        <f>Tabla18[Transactions 
Timeout]/Tabla18[Total]</f>
        <v>0</v>
      </c>
      <c r="L81" s="50">
        <v>0</v>
      </c>
      <c r="M81" s="35">
        <f>Tabla18[Transactions
Trans Fail]/Tabla18[Total]</f>
        <v>0</v>
      </c>
    </row>
    <row r="82" spans="2:13" s="33" customFormat="1" hidden="1" x14ac:dyDescent="0.3">
      <c r="B82" s="41">
        <v>43166</v>
      </c>
      <c r="C82" s="50">
        <v>4720</v>
      </c>
      <c r="D82" s="50">
        <v>4586</v>
      </c>
      <c r="E82" s="35">
        <f>Tabla18[Transactions 
Complete]/Tabla18[Total]</f>
        <v>0.97161016949152545</v>
      </c>
      <c r="F82" s="50">
        <v>134</v>
      </c>
      <c r="G82" s="35">
        <f>Tabla18[Transactions 
Failed]/Tabla18[Total]</f>
        <v>2.8389830508474576E-2</v>
      </c>
      <c r="H82" s="50">
        <v>0</v>
      </c>
      <c r="I82" s="35">
        <f>Tabla18[Transactions 
In_Prog]/Tabla18[Total]</f>
        <v>0</v>
      </c>
      <c r="J82" s="50">
        <v>0</v>
      </c>
      <c r="K82" s="35">
        <f>Tabla18[Transactions 
Timeout]/Tabla18[Total]</f>
        <v>0</v>
      </c>
      <c r="L82" s="50">
        <v>0</v>
      </c>
      <c r="M82" s="35">
        <f>Tabla18[Transactions
Trans Fail]/Tabla18[Total]</f>
        <v>0</v>
      </c>
    </row>
    <row r="83" spans="2:13" s="33" customFormat="1" hidden="1" x14ac:dyDescent="0.3">
      <c r="B83" s="41">
        <v>43167</v>
      </c>
      <c r="C83" s="50">
        <v>9310</v>
      </c>
      <c r="D83" s="50">
        <v>9182</v>
      </c>
      <c r="E83" s="35">
        <f>Tabla18[Transactions 
Complete]/Tabla18[Total]</f>
        <v>0.98625134264232006</v>
      </c>
      <c r="F83" s="50">
        <v>126</v>
      </c>
      <c r="G83" s="35">
        <f>Tabla18[Transactions 
Failed]/Tabla18[Total]</f>
        <v>1.3533834586466165E-2</v>
      </c>
      <c r="H83" s="50">
        <v>0</v>
      </c>
      <c r="I83" s="35">
        <f>Tabla18[Transactions 
In_Prog]/Tabla18[Total]</f>
        <v>0</v>
      </c>
      <c r="J83" s="50">
        <v>2</v>
      </c>
      <c r="K83" s="35">
        <f>Tabla18[Transactions 
Timeout]/Tabla18[Total]</f>
        <v>2.1482277121374866E-4</v>
      </c>
      <c r="L83" s="50">
        <v>0</v>
      </c>
      <c r="M83" s="35">
        <f>Tabla18[Transactions
Trans Fail]/Tabla18[Total]</f>
        <v>0</v>
      </c>
    </row>
    <row r="84" spans="2:13" s="33" customFormat="1" hidden="1" x14ac:dyDescent="0.3">
      <c r="B84" s="41">
        <v>43168</v>
      </c>
      <c r="C84" s="50">
        <v>3919</v>
      </c>
      <c r="D84" s="50">
        <v>3828</v>
      </c>
      <c r="E84" s="35">
        <f>Tabla18[Transactions 
Complete]/Tabla18[Total]</f>
        <v>0.97677979076294974</v>
      </c>
      <c r="F84" s="50">
        <v>89</v>
      </c>
      <c r="G84" s="35">
        <f>Tabla18[Transactions 
Failed]/Tabla18[Total]</f>
        <v>2.2709874968104109E-2</v>
      </c>
      <c r="H84" s="50">
        <v>0</v>
      </c>
      <c r="I84" s="35">
        <f>Tabla18[Transactions 
In_Prog]/Tabla18[Total]</f>
        <v>0</v>
      </c>
      <c r="J84" s="50">
        <v>2</v>
      </c>
      <c r="K84" s="35">
        <f>Tabla18[Transactions 
Timeout]/Tabla18[Total]</f>
        <v>5.1033426894615971E-4</v>
      </c>
      <c r="L84" s="50">
        <v>0</v>
      </c>
      <c r="M84" s="35">
        <f>Tabla18[Transactions
Trans Fail]/Tabla18[Total]</f>
        <v>0</v>
      </c>
    </row>
    <row r="85" spans="2:13" s="33" customFormat="1" hidden="1" x14ac:dyDescent="0.3">
      <c r="B85" s="41">
        <v>43169</v>
      </c>
      <c r="C85" s="50">
        <v>3220</v>
      </c>
      <c r="D85" s="50">
        <v>3170</v>
      </c>
      <c r="E85" s="35">
        <f>Tabla18[Transactions 
Complete]/Tabla18[Total]</f>
        <v>0.98447204968944102</v>
      </c>
      <c r="F85" s="50">
        <v>50</v>
      </c>
      <c r="G85" s="35">
        <f>Tabla18[Transactions 
Failed]/Tabla18[Total]</f>
        <v>1.5527950310559006E-2</v>
      </c>
      <c r="H85" s="50">
        <v>0</v>
      </c>
      <c r="I85" s="35">
        <f>Tabla18[Transactions 
In_Prog]/Tabla18[Total]</f>
        <v>0</v>
      </c>
      <c r="J85" s="50">
        <v>0</v>
      </c>
      <c r="K85" s="35">
        <f>Tabla18[Transactions 
Timeout]/Tabla18[Total]</f>
        <v>0</v>
      </c>
      <c r="L85" s="50">
        <v>0</v>
      </c>
      <c r="M85" s="35">
        <f>Tabla18[Transactions
Trans Fail]/Tabla18[Total]</f>
        <v>0</v>
      </c>
    </row>
    <row r="86" spans="2:13" s="33" customFormat="1" hidden="1" x14ac:dyDescent="0.3">
      <c r="B86" s="41">
        <v>43170</v>
      </c>
      <c r="C86" s="50">
        <v>1884</v>
      </c>
      <c r="D86" s="50">
        <v>1878</v>
      </c>
      <c r="E86" s="35">
        <f>Tabla18[Transactions 
Complete]/Tabla18[Total]</f>
        <v>0.99681528662420382</v>
      </c>
      <c r="F86" s="50">
        <v>4</v>
      </c>
      <c r="G86" s="35">
        <f>Tabla18[Transactions 
Failed]/Tabla18[Total]</f>
        <v>2.1231422505307855E-3</v>
      </c>
      <c r="H86" s="50">
        <v>0</v>
      </c>
      <c r="I86" s="35">
        <f>Tabla18[Transactions 
In_Prog]/Tabla18[Total]</f>
        <v>0</v>
      </c>
      <c r="J86" s="50">
        <v>2</v>
      </c>
      <c r="K86" s="35">
        <f>Tabla18[Transactions 
Timeout]/Tabla18[Total]</f>
        <v>1.0615711252653928E-3</v>
      </c>
      <c r="L86" s="50">
        <v>0</v>
      </c>
      <c r="M86" s="35">
        <f>Tabla18[Transactions
Trans Fail]/Tabla18[Total]</f>
        <v>0</v>
      </c>
    </row>
    <row r="87" spans="2:13" s="33" customFormat="1" hidden="1" x14ac:dyDescent="0.3">
      <c r="B87" s="41">
        <v>43171</v>
      </c>
      <c r="C87" s="50">
        <v>4523</v>
      </c>
      <c r="D87" s="50">
        <v>4402</v>
      </c>
      <c r="E87" s="35">
        <f>Tabla18[Transactions 
Complete]/Tabla18[Total]</f>
        <v>0.97324784435109446</v>
      </c>
      <c r="F87" s="50">
        <v>117</v>
      </c>
      <c r="G87" s="35">
        <f>Tabla18[Transactions 
Failed]/Tabla18[Total]</f>
        <v>2.5867786867123592E-2</v>
      </c>
      <c r="H87" s="50">
        <v>0</v>
      </c>
      <c r="I87" s="35">
        <f>Tabla18[Transactions 
In_Prog]/Tabla18[Total]</f>
        <v>0</v>
      </c>
      <c r="J87" s="50">
        <v>4</v>
      </c>
      <c r="K87" s="35">
        <f>Tabla18[Transactions 
Timeout]/Tabla18[Total]</f>
        <v>8.8436878178200313E-4</v>
      </c>
      <c r="L87" s="50">
        <v>0</v>
      </c>
      <c r="M87" s="35">
        <f>Tabla18[Transactions
Trans Fail]/Tabla18[Total]</f>
        <v>0</v>
      </c>
    </row>
    <row r="88" spans="2:13" s="33" customFormat="1" hidden="1" x14ac:dyDescent="0.3">
      <c r="B88" s="41">
        <v>43172</v>
      </c>
      <c r="C88" s="50">
        <v>4421</v>
      </c>
      <c r="D88" s="50">
        <v>4323</v>
      </c>
      <c r="E88" s="35">
        <f>Tabla18[Transactions 
Complete]/Tabla18[Total]</f>
        <v>0.97783306944130288</v>
      </c>
      <c r="F88" s="50">
        <v>93</v>
      </c>
      <c r="G88" s="35">
        <f>Tabla18[Transactions 
Failed]/Tabla18[Total]</f>
        <v>2.1035964713865641E-2</v>
      </c>
      <c r="H88" s="50">
        <v>0</v>
      </c>
      <c r="I88" s="35">
        <f>Tabla18[Transactions 
In_Prog]/Tabla18[Total]</f>
        <v>0</v>
      </c>
      <c r="J88" s="50">
        <v>5</v>
      </c>
      <c r="K88" s="35">
        <f>Tabla18[Transactions 
Timeout]/Tabla18[Total]</f>
        <v>1.1309658448314861E-3</v>
      </c>
      <c r="L88" s="50">
        <v>0</v>
      </c>
      <c r="M88" s="35">
        <f>Tabla18[Transactions
Trans Fail]/Tabla18[Total]</f>
        <v>0</v>
      </c>
    </row>
    <row r="89" spans="2:13" s="33" customFormat="1" hidden="1" x14ac:dyDescent="0.3">
      <c r="B89" s="41">
        <v>43173</v>
      </c>
      <c r="C89" s="50">
        <v>5833</v>
      </c>
      <c r="D89" s="50">
        <v>5736</v>
      </c>
      <c r="E89" s="35">
        <f>Tabla18[Transactions 
Complete]/Tabla18[Total]</f>
        <v>0.98337047831304647</v>
      </c>
      <c r="F89" s="50">
        <v>90</v>
      </c>
      <c r="G89" s="35">
        <f>Tabla18[Transactions 
Failed]/Tabla18[Total]</f>
        <v>1.5429453111606378E-2</v>
      </c>
      <c r="H89" s="50">
        <v>0</v>
      </c>
      <c r="I89" s="35">
        <f>Tabla18[Transactions 
In_Prog]/Tabla18[Total]</f>
        <v>0</v>
      </c>
      <c r="J89" s="50">
        <v>7</v>
      </c>
      <c r="K89" s="35">
        <f>Tabla18[Transactions 
Timeout]/Tabla18[Total]</f>
        <v>1.2000685753471626E-3</v>
      </c>
      <c r="L89" s="50">
        <v>0</v>
      </c>
      <c r="M89" s="35">
        <f>Tabla18[Transactions
Trans Fail]/Tabla18[Total]</f>
        <v>0</v>
      </c>
    </row>
    <row r="90" spans="2:13" s="33" customFormat="1" hidden="1" x14ac:dyDescent="0.3">
      <c r="B90" s="41">
        <v>43174</v>
      </c>
      <c r="C90" s="50">
        <v>6771</v>
      </c>
      <c r="D90" s="50">
        <v>6531</v>
      </c>
      <c r="E90" s="35">
        <f>Tabla18[Transactions 
Complete]/Tabla18[Total]</f>
        <v>0.96455471865307929</v>
      </c>
      <c r="F90" s="50">
        <v>238</v>
      </c>
      <c r="G90" s="35">
        <f>Tabla18[Transactions 
Failed]/Tabla18[Total]</f>
        <v>3.5149904002363022E-2</v>
      </c>
      <c r="H90" s="50">
        <v>0</v>
      </c>
      <c r="I90" s="35">
        <f>Tabla18[Transactions 
In_Prog]/Tabla18[Total]</f>
        <v>0</v>
      </c>
      <c r="J90" s="50">
        <v>2</v>
      </c>
      <c r="K90" s="35">
        <f>Tabla18[Transactions 
Timeout]/Tabla18[Total]</f>
        <v>2.9537734455767242E-4</v>
      </c>
      <c r="L90" s="50">
        <v>0</v>
      </c>
      <c r="M90" s="35">
        <f>Tabla18[Transactions
Trans Fail]/Tabla18[Total]</f>
        <v>0</v>
      </c>
    </row>
    <row r="91" spans="2:13" s="33" customFormat="1" hidden="1" x14ac:dyDescent="0.3">
      <c r="B91" s="41">
        <v>43175</v>
      </c>
      <c r="C91" s="50">
        <v>5581</v>
      </c>
      <c r="D91" s="50">
        <v>5368</v>
      </c>
      <c r="E91" s="35">
        <f>Tabla18[Transactions 
Complete]/Tabla18[Total]</f>
        <v>0.96183479663142801</v>
      </c>
      <c r="F91" s="50">
        <v>213</v>
      </c>
      <c r="G91" s="35">
        <f>Tabla18[Transactions 
Failed]/Tabla18[Total]</f>
        <v>3.8165203368571939E-2</v>
      </c>
      <c r="H91" s="50">
        <v>0</v>
      </c>
      <c r="I91" s="35">
        <f>Tabla18[Transactions 
In_Prog]/Tabla18[Total]</f>
        <v>0</v>
      </c>
      <c r="J91" s="50">
        <v>0</v>
      </c>
      <c r="K91" s="35">
        <f>Tabla18[Transactions 
Timeout]/Tabla18[Total]</f>
        <v>0</v>
      </c>
      <c r="L91" s="50">
        <v>0</v>
      </c>
      <c r="M91" s="35">
        <f>Tabla18[Transactions
Trans Fail]/Tabla18[Total]</f>
        <v>0</v>
      </c>
    </row>
    <row r="92" spans="2:13" s="33" customFormat="1" hidden="1" x14ac:dyDescent="0.3">
      <c r="B92" s="41">
        <v>43176</v>
      </c>
      <c r="C92" s="50">
        <v>3493</v>
      </c>
      <c r="D92" s="50">
        <v>3366</v>
      </c>
      <c r="E92" s="35">
        <f>Tabla18[Transactions 
Complete]/Tabla18[Total]</f>
        <v>0.9636415688519897</v>
      </c>
      <c r="F92" s="50">
        <v>125</v>
      </c>
      <c r="G92" s="35">
        <f>Tabla18[Transactions 
Failed]/Tabla18[Total]</f>
        <v>3.5785857429144002E-2</v>
      </c>
      <c r="H92" s="50">
        <v>0</v>
      </c>
      <c r="I92" s="35">
        <f>Tabla18[Transactions 
In_Prog]/Tabla18[Total]</f>
        <v>0</v>
      </c>
      <c r="J92" s="50">
        <v>2</v>
      </c>
      <c r="K92" s="35">
        <f>Tabla18[Transactions 
Timeout]/Tabla18[Total]</f>
        <v>5.7257371886630399E-4</v>
      </c>
      <c r="L92" s="50">
        <v>0</v>
      </c>
      <c r="M92" s="35">
        <f>Tabla18[Transactions
Trans Fail]/Tabla18[Total]</f>
        <v>0</v>
      </c>
    </row>
    <row r="93" spans="2:13" s="33" customFormat="1" hidden="1" x14ac:dyDescent="0.3">
      <c r="B93" s="41">
        <v>43177</v>
      </c>
      <c r="C93" s="50">
        <v>1470</v>
      </c>
      <c r="D93" s="52">
        <v>1470</v>
      </c>
      <c r="E93" s="35">
        <f>Tabla18[Transactions 
Complete]/Tabla18[Total]</f>
        <v>1</v>
      </c>
      <c r="F93" s="50">
        <v>0</v>
      </c>
      <c r="G93" s="35">
        <f>Tabla18[Transactions 
Failed]/Tabla18[Total]</f>
        <v>0</v>
      </c>
      <c r="H93" s="50">
        <v>0</v>
      </c>
      <c r="I93" s="35">
        <f>Tabla18[Transactions 
In_Prog]/Tabla18[Total]</f>
        <v>0</v>
      </c>
      <c r="J93" s="50">
        <v>0</v>
      </c>
      <c r="K93" s="35">
        <f>Tabla18[Transactions 
Timeout]/Tabla18[Total]</f>
        <v>0</v>
      </c>
      <c r="L93" s="50">
        <v>0</v>
      </c>
      <c r="M93" s="35">
        <f>Tabla18[Transactions
Trans Fail]/Tabla18[Total]</f>
        <v>0</v>
      </c>
    </row>
    <row r="94" spans="2:13" s="33" customFormat="1" hidden="1" x14ac:dyDescent="0.3">
      <c r="B94" s="53">
        <v>43178</v>
      </c>
      <c r="C94" s="50">
        <v>5630</v>
      </c>
      <c r="D94" s="50">
        <v>5540</v>
      </c>
      <c r="E94" s="35">
        <f>Tabla18[Transactions 
Complete]/Tabla18[Total]</f>
        <v>0.98401420959147423</v>
      </c>
      <c r="F94" s="50">
        <v>88</v>
      </c>
      <c r="G94" s="35">
        <f>Tabla18[Transactions 
Failed]/Tabla18[Total]</f>
        <v>1.5630550621669625E-2</v>
      </c>
      <c r="H94" s="50">
        <v>0</v>
      </c>
      <c r="I94" s="35">
        <f>Tabla18[Transactions 
In_Prog]/Tabla18[Total]</f>
        <v>0</v>
      </c>
      <c r="J94" s="50">
        <v>2</v>
      </c>
      <c r="K94" s="35">
        <f>Tabla18[Transactions 
Timeout]/Tabla18[Total]</f>
        <v>3.5523978685612787E-4</v>
      </c>
      <c r="L94" s="50">
        <v>0</v>
      </c>
      <c r="M94" s="35">
        <f>Tabla18[Transactions
Trans Fail]/Tabla18[Total]</f>
        <v>0</v>
      </c>
    </row>
    <row r="95" spans="2:13" s="33" customFormat="1" hidden="1" x14ac:dyDescent="0.3">
      <c r="B95" s="53">
        <v>43179</v>
      </c>
      <c r="C95" s="50">
        <v>3912</v>
      </c>
      <c r="D95" s="50">
        <v>3813</v>
      </c>
      <c r="E95" s="35">
        <f>Tabla18[Transactions 
Complete]/Tabla18[Total]</f>
        <v>0.97469325153374231</v>
      </c>
      <c r="F95" s="50">
        <v>99</v>
      </c>
      <c r="G95" s="35">
        <f>Tabla18[Transactions 
Failed]/Tabla18[Total]</f>
        <v>2.5306748466257668E-2</v>
      </c>
      <c r="H95" s="50">
        <v>0</v>
      </c>
      <c r="I95" s="35">
        <f>Tabla18[Transactions 
In_Prog]/Tabla18[Total]</f>
        <v>0</v>
      </c>
      <c r="J95" s="50">
        <v>0</v>
      </c>
      <c r="K95" s="35">
        <f>Tabla18[Transactions 
Timeout]/Tabla18[Total]</f>
        <v>0</v>
      </c>
      <c r="L95" s="50">
        <v>0</v>
      </c>
      <c r="M95" s="35">
        <f>Tabla18[Transactions
Trans Fail]/Tabla18[Total]</f>
        <v>0</v>
      </c>
    </row>
    <row r="96" spans="2:13" s="33" customFormat="1" hidden="1" x14ac:dyDescent="0.3">
      <c r="B96" s="53">
        <v>43180</v>
      </c>
      <c r="C96" s="50">
        <v>4180</v>
      </c>
      <c r="D96" s="50">
        <v>4044</v>
      </c>
      <c r="E96" s="35">
        <f>Tabla18[Transactions 
Complete]/Tabla18[Total]</f>
        <v>0.96746411483253592</v>
      </c>
      <c r="F96" s="50">
        <v>135</v>
      </c>
      <c r="G96" s="35">
        <f>Tabla18[Transactions 
Failed]/Tabla18[Total]</f>
        <v>3.2296650717703351E-2</v>
      </c>
      <c r="H96" s="50">
        <v>0</v>
      </c>
      <c r="I96" s="35">
        <f>Tabla18[Transactions 
In_Prog]/Tabla18[Total]</f>
        <v>0</v>
      </c>
      <c r="J96" s="50">
        <v>1</v>
      </c>
      <c r="K96" s="35">
        <f>Tabla18[Transactions 
Timeout]/Tabla18[Total]</f>
        <v>2.3923444976076556E-4</v>
      </c>
      <c r="L96" s="50">
        <v>0</v>
      </c>
      <c r="M96" s="35">
        <f>Tabla18[Transactions
Trans Fail]/Tabla18[Total]</f>
        <v>0</v>
      </c>
    </row>
    <row r="97" spans="2:13" s="33" customFormat="1" hidden="1" x14ac:dyDescent="0.3">
      <c r="B97" s="53">
        <v>43181</v>
      </c>
      <c r="C97" s="50">
        <v>4928</v>
      </c>
      <c r="D97" s="50">
        <v>4843</v>
      </c>
      <c r="E97" s="35">
        <f>Tabla18[Transactions 
Complete]/Tabla18[Total]</f>
        <v>0.98275162337662336</v>
      </c>
      <c r="F97" s="50">
        <v>85</v>
      </c>
      <c r="G97" s="35">
        <f>Tabla18[Transactions 
Failed]/Tabla18[Total]</f>
        <v>1.7248376623376624E-2</v>
      </c>
      <c r="H97" s="50">
        <v>0</v>
      </c>
      <c r="I97" s="35">
        <f>Tabla18[Transactions 
In_Prog]/Tabla18[Total]</f>
        <v>0</v>
      </c>
      <c r="J97" s="50">
        <v>0</v>
      </c>
      <c r="K97" s="35">
        <f>Tabla18[Transactions 
Timeout]/Tabla18[Total]</f>
        <v>0</v>
      </c>
      <c r="L97" s="50">
        <v>0</v>
      </c>
      <c r="M97" s="35">
        <f>Tabla18[Transactions
Trans Fail]/Tabla18[Total]</f>
        <v>0</v>
      </c>
    </row>
    <row r="98" spans="2:13" s="33" customFormat="1" hidden="1" x14ac:dyDescent="0.3">
      <c r="B98" s="53">
        <v>43182</v>
      </c>
      <c r="C98" s="50">
        <v>4190</v>
      </c>
      <c r="D98" s="50">
        <v>4110</v>
      </c>
      <c r="E98" s="35">
        <f>Tabla18[Transactions 
Complete]/Tabla18[Total]</f>
        <v>0.98090692124105017</v>
      </c>
      <c r="F98" s="50">
        <v>80</v>
      </c>
      <c r="G98" s="35">
        <f>Tabla18[Transactions 
Failed]/Tabla18[Total]</f>
        <v>1.9093078758949882E-2</v>
      </c>
      <c r="H98" s="50">
        <v>0</v>
      </c>
      <c r="I98" s="35">
        <f>Tabla18[Transactions 
In_Prog]/Tabla18[Total]</f>
        <v>0</v>
      </c>
      <c r="J98" s="50">
        <v>0</v>
      </c>
      <c r="K98" s="35">
        <f>Tabla18[Transactions 
Timeout]/Tabla18[Total]</f>
        <v>0</v>
      </c>
      <c r="L98" s="50">
        <v>0</v>
      </c>
      <c r="M98" s="35">
        <f>Tabla18[Transactions
Trans Fail]/Tabla18[Total]</f>
        <v>0</v>
      </c>
    </row>
    <row r="99" spans="2:13" s="33" customFormat="1" hidden="1" x14ac:dyDescent="0.3">
      <c r="B99" s="53">
        <v>43183</v>
      </c>
      <c r="C99" s="50">
        <v>2764</v>
      </c>
      <c r="D99" s="50">
        <v>2668</v>
      </c>
      <c r="E99" s="35">
        <f>Tabla18[Transactions 
Complete]/Tabla18[Total]</f>
        <v>0.9652677279305355</v>
      </c>
      <c r="F99" s="50">
        <v>96</v>
      </c>
      <c r="G99" s="35">
        <f>Tabla18[Transactions 
Failed]/Tabla18[Total]</f>
        <v>3.4732272069464547E-2</v>
      </c>
      <c r="H99" s="50">
        <v>0</v>
      </c>
      <c r="I99" s="35">
        <f>Tabla18[Transactions 
In_Prog]/Tabla18[Total]</f>
        <v>0</v>
      </c>
      <c r="J99" s="50">
        <v>0</v>
      </c>
      <c r="K99" s="35">
        <f>Tabla18[Transactions 
Timeout]/Tabla18[Total]</f>
        <v>0</v>
      </c>
      <c r="L99" s="50">
        <v>0</v>
      </c>
      <c r="M99" s="35">
        <f>Tabla18[Transactions
Trans Fail]/Tabla18[Total]</f>
        <v>0</v>
      </c>
    </row>
    <row r="100" spans="2:13" s="33" customFormat="1" hidden="1" x14ac:dyDescent="0.3">
      <c r="B100" s="53">
        <v>43184</v>
      </c>
      <c r="C100" s="50">
        <v>2268</v>
      </c>
      <c r="D100" s="50">
        <v>2174</v>
      </c>
      <c r="E100" s="35">
        <f>Tabla18[Transactions 
Complete]/Tabla18[Total]</f>
        <v>0.9585537918871252</v>
      </c>
      <c r="F100" s="50">
        <v>94</v>
      </c>
      <c r="G100" s="35">
        <f>Tabla18[Transactions 
Failed]/Tabla18[Total]</f>
        <v>4.1446208112874777E-2</v>
      </c>
      <c r="H100" s="50">
        <v>0</v>
      </c>
      <c r="I100" s="35">
        <f>Tabla18[Transactions 
In_Prog]/Tabla18[Total]</f>
        <v>0</v>
      </c>
      <c r="J100" s="50">
        <v>0</v>
      </c>
      <c r="K100" s="35">
        <f>Tabla18[Transactions 
Timeout]/Tabla18[Total]</f>
        <v>0</v>
      </c>
      <c r="L100" s="50">
        <v>0</v>
      </c>
      <c r="M100" s="35">
        <f>Tabla18[Transactions
Trans Fail]/Tabla18[Total]</f>
        <v>0</v>
      </c>
    </row>
    <row r="101" spans="2:13" s="33" customFormat="1" hidden="1" x14ac:dyDescent="0.3">
      <c r="B101" s="53">
        <v>43185</v>
      </c>
      <c r="C101" s="50">
        <v>5464</v>
      </c>
      <c r="D101" s="50">
        <v>5342</v>
      </c>
      <c r="E101" s="35">
        <f>Tabla18[Transactions 
Complete]/Tabla18[Total]</f>
        <v>0.97767203513909229</v>
      </c>
      <c r="F101" s="50">
        <v>119</v>
      </c>
      <c r="G101" s="35">
        <f>Tabla18[Transactions 
Failed]/Tabla18[Total]</f>
        <v>2.177891654465593E-2</v>
      </c>
      <c r="H101" s="50">
        <v>0</v>
      </c>
      <c r="I101" s="35">
        <f>Tabla18[Transactions 
In_Prog]/Tabla18[Total]</f>
        <v>0</v>
      </c>
      <c r="J101" s="50">
        <v>3</v>
      </c>
      <c r="K101" s="35">
        <f>Tabla18[Transactions 
Timeout]/Tabla18[Total]</f>
        <v>5.4904831625183018E-4</v>
      </c>
      <c r="L101" s="50">
        <v>0</v>
      </c>
      <c r="M101" s="35">
        <f>Tabla18[Transactions
Trans Fail]/Tabla18[Total]</f>
        <v>0</v>
      </c>
    </row>
    <row r="102" spans="2:13" s="33" customFormat="1" hidden="1" x14ac:dyDescent="0.3">
      <c r="B102" s="53">
        <v>43186</v>
      </c>
      <c r="C102" s="50">
        <v>6327</v>
      </c>
      <c r="D102" s="50">
        <v>6224</v>
      </c>
      <c r="E102" s="35">
        <f>Tabla18[Transactions 
Complete]/Tabla18[Total]</f>
        <v>0.98372056266793106</v>
      </c>
      <c r="F102" s="50">
        <v>102</v>
      </c>
      <c r="G102" s="35">
        <f>Tabla18[Transactions 
Failed]/Tabla18[Total]</f>
        <v>1.6121384542437174E-2</v>
      </c>
      <c r="H102" s="50">
        <v>0</v>
      </c>
      <c r="I102" s="35">
        <f>Tabla18[Transactions 
In_Prog]/Tabla18[Total]</f>
        <v>0</v>
      </c>
      <c r="J102" s="50">
        <v>1</v>
      </c>
      <c r="K102" s="35">
        <f>Tabla18[Transactions 
Timeout]/Tabla18[Total]</f>
        <v>1.58052789631737E-4</v>
      </c>
      <c r="L102" s="50">
        <v>0</v>
      </c>
      <c r="M102" s="35">
        <f>Tabla18[Transactions
Trans Fail]/Tabla18[Total]</f>
        <v>0</v>
      </c>
    </row>
    <row r="103" spans="2:13" s="33" customFormat="1" hidden="1" x14ac:dyDescent="0.3">
      <c r="B103" s="53">
        <v>43187</v>
      </c>
      <c r="C103" s="50">
        <v>9001</v>
      </c>
      <c r="D103" s="50">
        <v>8843</v>
      </c>
      <c r="E103" s="35">
        <f>Tabla18[Transactions 
Complete]/Tabla18[Total]</f>
        <v>0.98244639484501717</v>
      </c>
      <c r="F103" s="50">
        <v>156</v>
      </c>
      <c r="G103" s="35">
        <f>Tabla18[Transactions 
Failed]/Tabla18[Total]</f>
        <v>1.7331407621375403E-2</v>
      </c>
      <c r="H103" s="50">
        <v>0</v>
      </c>
      <c r="I103" s="35">
        <f>Tabla18[Transactions 
In_Prog]/Tabla18[Total]</f>
        <v>0</v>
      </c>
      <c r="J103" s="50">
        <v>2</v>
      </c>
      <c r="K103" s="35">
        <f>Tabla18[Transactions 
Timeout]/Tabla18[Total]</f>
        <v>2.2219753360737697E-4</v>
      </c>
      <c r="L103" s="50">
        <v>0</v>
      </c>
      <c r="M103" s="35">
        <f>Tabla18[Transactions
Trans Fail]/Tabla18[Total]</f>
        <v>0</v>
      </c>
    </row>
    <row r="104" spans="2:13" s="33" customFormat="1" hidden="1" x14ac:dyDescent="0.3">
      <c r="B104" s="53">
        <v>43188</v>
      </c>
      <c r="C104" s="50">
        <v>5329</v>
      </c>
      <c r="D104" s="50">
        <v>5224</v>
      </c>
      <c r="E104" s="35">
        <f>Tabla18[Transactions 
Complete]/Tabla18[Total]</f>
        <v>0.98029649089885529</v>
      </c>
      <c r="F104" s="50">
        <v>105</v>
      </c>
      <c r="G104" s="35">
        <f>Tabla18[Transactions 
Failed]/Tabla18[Total]</f>
        <v>1.970350910114468E-2</v>
      </c>
      <c r="H104" s="50">
        <v>0</v>
      </c>
      <c r="I104" s="35">
        <f>Tabla18[Transactions 
In_Prog]/Tabla18[Total]</f>
        <v>0</v>
      </c>
      <c r="J104" s="50">
        <v>0</v>
      </c>
      <c r="K104" s="35">
        <f>Tabla18[Transactions 
Timeout]/Tabla18[Total]</f>
        <v>0</v>
      </c>
      <c r="L104" s="50">
        <v>0</v>
      </c>
      <c r="M104" s="35">
        <f>Tabla18[Transactions
Trans Fail]/Tabla18[Total]</f>
        <v>0</v>
      </c>
    </row>
    <row r="105" spans="2:13" s="33" customFormat="1" hidden="1" x14ac:dyDescent="0.3">
      <c r="B105" s="53">
        <v>43189</v>
      </c>
      <c r="C105" s="50">
        <v>1896</v>
      </c>
      <c r="D105" s="50">
        <v>1882</v>
      </c>
      <c r="E105" s="35">
        <f>Tabla18[Transactions 
Complete]/Tabla18[Total]</f>
        <v>0.9926160337552743</v>
      </c>
      <c r="F105" s="50">
        <v>13</v>
      </c>
      <c r="G105" s="35">
        <f>Tabla18[Transactions 
Failed]/Tabla18[Total]</f>
        <v>6.8565400843881861E-3</v>
      </c>
      <c r="H105" s="50">
        <v>0</v>
      </c>
      <c r="I105" s="35">
        <f>Tabla18[Transactions 
In_Prog]/Tabla18[Total]</f>
        <v>0</v>
      </c>
      <c r="J105" s="50">
        <v>1</v>
      </c>
      <c r="K105" s="35">
        <f>Tabla18[Transactions 
Timeout]/Tabla18[Total]</f>
        <v>5.274261603375527E-4</v>
      </c>
      <c r="L105" s="50">
        <v>0</v>
      </c>
      <c r="M105" s="35">
        <f>Tabla18[Transactions
Trans Fail]/Tabla18[Total]</f>
        <v>0</v>
      </c>
    </row>
    <row r="106" spans="2:13" s="33" customFormat="1" hidden="1" x14ac:dyDescent="0.3">
      <c r="B106" s="53">
        <v>43190</v>
      </c>
      <c r="C106" s="50">
        <v>3247</v>
      </c>
      <c r="D106" s="50">
        <v>3201</v>
      </c>
      <c r="E106" s="35">
        <f>Tabla18[Transactions 
Complete]/Tabla18[Total]</f>
        <v>0.98583307668617182</v>
      </c>
      <c r="F106" s="50">
        <v>45</v>
      </c>
      <c r="G106" s="35">
        <f>Tabla18[Transactions 
Failed]/Tabla18[Total]</f>
        <v>1.3858946720049276E-2</v>
      </c>
      <c r="H106" s="50">
        <v>0</v>
      </c>
      <c r="I106" s="35">
        <f>Tabla18[Transactions 
In_Prog]/Tabla18[Total]</f>
        <v>0</v>
      </c>
      <c r="J106" s="50">
        <v>1</v>
      </c>
      <c r="K106" s="35">
        <f>Tabla18[Transactions 
Timeout]/Tabla18[Total]</f>
        <v>3.0797659377887281E-4</v>
      </c>
      <c r="L106" s="50">
        <v>0</v>
      </c>
      <c r="M106" s="35">
        <f>Tabla18[Transactions
Trans Fail]/Tabla18[Total]</f>
        <v>0</v>
      </c>
    </row>
    <row r="107" spans="2:13" s="33" customFormat="1" hidden="1" x14ac:dyDescent="0.3">
      <c r="B107" s="53">
        <v>43191</v>
      </c>
      <c r="C107" s="50">
        <v>1777</v>
      </c>
      <c r="D107" s="50">
        <v>1767</v>
      </c>
      <c r="E107" s="35">
        <f>Tabla18[Transactions 
Complete]/Tabla18[Total]</f>
        <v>0.99437253798536862</v>
      </c>
      <c r="F107" s="50">
        <v>10</v>
      </c>
      <c r="G107" s="35">
        <f>Tabla18[Transactions 
Failed]/Tabla18[Total]</f>
        <v>5.6274620146314009E-3</v>
      </c>
      <c r="H107" s="50">
        <v>0</v>
      </c>
      <c r="I107" s="35">
        <f>Tabla18[Transactions 
In_Prog]/Tabla18[Total]</f>
        <v>0</v>
      </c>
      <c r="J107" s="50">
        <v>0</v>
      </c>
      <c r="K107" s="35">
        <f>Tabla18[Transactions 
Timeout]/Tabla18[Total]</f>
        <v>0</v>
      </c>
      <c r="L107" s="50">
        <v>0</v>
      </c>
      <c r="M107" s="35">
        <f>Tabla18[Transactions
Trans Fail]/Tabla18[Total]</f>
        <v>0</v>
      </c>
    </row>
    <row r="108" spans="2:13" s="33" customFormat="1" hidden="1" x14ac:dyDescent="0.3">
      <c r="B108" s="53">
        <v>43192</v>
      </c>
      <c r="C108" s="50">
        <v>1975</v>
      </c>
      <c r="D108" s="50">
        <v>1963</v>
      </c>
      <c r="E108" s="35">
        <f>Tabla18[Transactions 
Complete]/Tabla18[Total]</f>
        <v>0.99392405063291134</v>
      </c>
      <c r="F108" s="50">
        <v>12</v>
      </c>
      <c r="G108" s="35">
        <f>Tabla18[Transactions 
Failed]/Tabla18[Total]</f>
        <v>6.0759493670886075E-3</v>
      </c>
      <c r="H108" s="50">
        <v>0</v>
      </c>
      <c r="I108" s="35">
        <f>Tabla18[Transactions 
In_Prog]/Tabla18[Total]</f>
        <v>0</v>
      </c>
      <c r="J108" s="50">
        <v>0</v>
      </c>
      <c r="K108" s="35">
        <f>Tabla18[Transactions 
Timeout]/Tabla18[Total]</f>
        <v>0</v>
      </c>
      <c r="L108" s="50">
        <v>0</v>
      </c>
      <c r="M108" s="35">
        <f>Tabla18[Transactions
Trans Fail]/Tabla18[Total]</f>
        <v>0</v>
      </c>
    </row>
    <row r="109" spans="2:13" s="33" customFormat="1" hidden="1" x14ac:dyDescent="0.3">
      <c r="B109" s="53">
        <v>43193</v>
      </c>
      <c r="C109" s="50">
        <v>5637</v>
      </c>
      <c r="D109" s="50">
        <v>5537</v>
      </c>
      <c r="E109" s="35">
        <f>Tabla18[Transactions 
Complete]/Tabla18[Total]</f>
        <v>0.98226006741174388</v>
      </c>
      <c r="F109" s="50">
        <v>100</v>
      </c>
      <c r="G109" s="35">
        <f>Tabla18[Transactions 
Failed]/Tabla18[Total]</f>
        <v>1.7739932588256166E-2</v>
      </c>
      <c r="H109" s="50">
        <v>0</v>
      </c>
      <c r="I109" s="35">
        <f>Tabla18[Transactions 
In_Prog]/Tabla18[Total]</f>
        <v>0</v>
      </c>
      <c r="J109" s="50">
        <v>0</v>
      </c>
      <c r="K109" s="35">
        <f>Tabla18[Transactions 
Timeout]/Tabla18[Total]</f>
        <v>0</v>
      </c>
      <c r="L109" s="50">
        <v>0</v>
      </c>
      <c r="M109" s="35">
        <f>Tabla18[Transactions
Trans Fail]/Tabla18[Total]</f>
        <v>0</v>
      </c>
    </row>
    <row r="110" spans="2:13" s="33" customFormat="1" hidden="1" x14ac:dyDescent="0.3">
      <c r="B110" s="53">
        <v>43194</v>
      </c>
      <c r="C110" s="50">
        <v>4196</v>
      </c>
      <c r="D110" s="50">
        <v>4117</v>
      </c>
      <c r="E110" s="35">
        <f>Tabla18[Transactions 
Complete]/Tabla18[Total]</f>
        <v>0.98117254528122022</v>
      </c>
      <c r="F110" s="50">
        <v>78</v>
      </c>
      <c r="G110" s="35">
        <f>Tabla18[Transactions 
Failed]/Tabla18[Total]</f>
        <v>1.8589132507149667E-2</v>
      </c>
      <c r="H110" s="50">
        <v>0</v>
      </c>
      <c r="I110" s="35">
        <f>Tabla18[Transactions 
In_Prog]/Tabla18[Total]</f>
        <v>0</v>
      </c>
      <c r="J110" s="50">
        <v>1</v>
      </c>
      <c r="K110" s="35">
        <f>Tabla18[Transactions 
Timeout]/Tabla18[Total]</f>
        <v>2.3832221163012392E-4</v>
      </c>
      <c r="L110" s="50">
        <v>0</v>
      </c>
      <c r="M110" s="35">
        <f>Tabla18[Transactions
Trans Fail]/Tabla18[Total]</f>
        <v>0</v>
      </c>
    </row>
    <row r="111" spans="2:13" s="33" customFormat="1" hidden="1" x14ac:dyDescent="0.3">
      <c r="B111" s="53">
        <v>43195</v>
      </c>
      <c r="C111" s="50">
        <v>8409</v>
      </c>
      <c r="D111" s="50">
        <v>8280</v>
      </c>
      <c r="E111" s="35">
        <f>Tabla18[Transactions 
Complete]/Tabla18[Total]</f>
        <v>0.98465929361398496</v>
      </c>
      <c r="F111" s="50">
        <v>125</v>
      </c>
      <c r="G111" s="35">
        <f>Tabla18[Transactions 
Failed]/Tabla18[Total]</f>
        <v>1.4865025567843977E-2</v>
      </c>
      <c r="H111" s="50">
        <v>0</v>
      </c>
      <c r="I111" s="35">
        <f>Tabla18[Transactions 
In_Prog]/Tabla18[Total]</f>
        <v>0</v>
      </c>
      <c r="J111" s="50">
        <v>4</v>
      </c>
      <c r="K111" s="35">
        <f>Tabla18[Transactions 
Timeout]/Tabla18[Total]</f>
        <v>4.7568081817100726E-4</v>
      </c>
      <c r="L111" s="50">
        <v>0</v>
      </c>
      <c r="M111" s="35">
        <f>Tabla18[Transactions
Trans Fail]/Tabla18[Total]</f>
        <v>0</v>
      </c>
    </row>
    <row r="112" spans="2:13" s="33" customFormat="1" hidden="1" x14ac:dyDescent="0.3">
      <c r="B112" s="53">
        <v>43196</v>
      </c>
      <c r="C112" s="50">
        <v>5729</v>
      </c>
      <c r="D112" s="50">
        <v>5592</v>
      </c>
      <c r="E112" s="35">
        <f>Tabla18[Transactions 
Complete]/Tabla18[Total]</f>
        <v>0.97608657706405999</v>
      </c>
      <c r="F112" s="50">
        <v>134</v>
      </c>
      <c r="G112" s="35">
        <f>Tabla18[Transactions 
Failed]/Tabla18[Total]</f>
        <v>2.3389771338802583E-2</v>
      </c>
      <c r="H112" s="50">
        <v>0</v>
      </c>
      <c r="I112" s="35">
        <f>Tabla18[Transactions 
In_Prog]/Tabla18[Total]</f>
        <v>0</v>
      </c>
      <c r="J112" s="50">
        <v>3</v>
      </c>
      <c r="K112" s="35">
        <f>Tabla18[Transactions 
Timeout]/Tabla18[Total]</f>
        <v>5.2365159713737132E-4</v>
      </c>
      <c r="L112" s="50">
        <v>0</v>
      </c>
      <c r="M112" s="35">
        <f>Tabla18[Transactions
Trans Fail]/Tabla18[Total]</f>
        <v>0</v>
      </c>
    </row>
    <row r="113" spans="2:13" s="33" customFormat="1" hidden="1" x14ac:dyDescent="0.3">
      <c r="B113" s="53">
        <v>43197</v>
      </c>
      <c r="C113" s="50">
        <v>3240</v>
      </c>
      <c r="D113" s="50">
        <v>3212</v>
      </c>
      <c r="E113" s="35">
        <f>Tabla18[Transactions 
Complete]/Tabla18[Total]</f>
        <v>0.99135802469135803</v>
      </c>
      <c r="F113" s="50">
        <v>26</v>
      </c>
      <c r="G113" s="35">
        <f>Tabla18[Transactions 
Failed]/Tabla18[Total]</f>
        <v>8.024691358024692E-3</v>
      </c>
      <c r="H113" s="50">
        <v>0</v>
      </c>
      <c r="I113" s="35">
        <f>Tabla18[Transactions 
In_Prog]/Tabla18[Total]</f>
        <v>0</v>
      </c>
      <c r="J113" s="50">
        <v>2</v>
      </c>
      <c r="K113" s="35">
        <f>Tabla18[Transactions 
Timeout]/Tabla18[Total]</f>
        <v>6.1728395061728394E-4</v>
      </c>
      <c r="L113" s="50">
        <v>0</v>
      </c>
      <c r="M113" s="35">
        <f>Tabla18[Transactions
Trans Fail]/Tabla18[Total]</f>
        <v>0</v>
      </c>
    </row>
    <row r="114" spans="2:13" s="33" customFormat="1" hidden="1" x14ac:dyDescent="0.3">
      <c r="B114" s="53">
        <v>43198</v>
      </c>
      <c r="C114" s="50">
        <v>1788</v>
      </c>
      <c r="D114" s="50">
        <v>1783</v>
      </c>
      <c r="E114" s="35">
        <f>Tabla18[Transactions 
Complete]/Tabla18[Total]</f>
        <v>0.99720357941834448</v>
      </c>
      <c r="F114" s="50">
        <v>5</v>
      </c>
      <c r="G114" s="35">
        <f>Tabla18[Transactions 
Failed]/Tabla18[Total]</f>
        <v>2.7964205816554811E-3</v>
      </c>
      <c r="H114" s="50">
        <v>0</v>
      </c>
      <c r="I114" s="35">
        <f>Tabla18[Transactions 
In_Prog]/Tabla18[Total]</f>
        <v>0</v>
      </c>
      <c r="J114" s="50">
        <v>0</v>
      </c>
      <c r="K114" s="35">
        <f>Tabla18[Transactions 
Timeout]/Tabla18[Total]</f>
        <v>0</v>
      </c>
      <c r="L114" s="50">
        <v>0</v>
      </c>
      <c r="M114" s="35">
        <f>Tabla18[Transactions
Trans Fail]/Tabla18[Total]</f>
        <v>0</v>
      </c>
    </row>
    <row r="115" spans="2:13" s="33" customFormat="1" hidden="1" x14ac:dyDescent="0.3">
      <c r="B115" s="53">
        <v>43199</v>
      </c>
      <c r="C115" s="50">
        <v>2384</v>
      </c>
      <c r="D115" s="50">
        <v>2316</v>
      </c>
      <c r="E115" s="35">
        <f>Tabla18[Transactions 
Complete]/Tabla18[Total]</f>
        <v>0.97147651006711411</v>
      </c>
      <c r="F115" s="50">
        <v>68</v>
      </c>
      <c r="G115" s="35">
        <f>Tabla18[Transactions 
Failed]/Tabla18[Total]</f>
        <v>2.8523489932885907E-2</v>
      </c>
      <c r="H115" s="50">
        <v>0</v>
      </c>
      <c r="I115" s="35">
        <f>Tabla18[Transactions 
In_Prog]/Tabla18[Total]</f>
        <v>0</v>
      </c>
      <c r="J115" s="50">
        <v>0</v>
      </c>
      <c r="K115" s="35">
        <f>Tabla18[Transactions 
Timeout]/Tabla18[Total]</f>
        <v>0</v>
      </c>
      <c r="L115" s="50">
        <v>0</v>
      </c>
      <c r="M115" s="35">
        <f>Tabla18[Transactions
Trans Fail]/Tabla18[Total]</f>
        <v>0</v>
      </c>
    </row>
    <row r="116" spans="2:13" s="33" customFormat="1" hidden="1" x14ac:dyDescent="0.3">
      <c r="B116" s="53">
        <v>43200</v>
      </c>
      <c r="C116" s="50">
        <v>212</v>
      </c>
      <c r="D116" s="50">
        <v>127</v>
      </c>
      <c r="E116" s="35">
        <f>Tabla18[Transactions 
Complete]/Tabla18[Total]</f>
        <v>0.59905660377358494</v>
      </c>
      <c r="F116" s="50">
        <v>35</v>
      </c>
      <c r="G116" s="35">
        <f>Tabla18[Transactions 
Failed]/Tabla18[Total]</f>
        <v>0.1650943396226415</v>
      </c>
      <c r="H116" s="50">
        <v>0</v>
      </c>
      <c r="I116" s="35">
        <f>Tabla18[Transactions 
In_Prog]/Tabla18[Total]</f>
        <v>0</v>
      </c>
      <c r="J116" s="50">
        <v>50</v>
      </c>
      <c r="K116" s="35">
        <f>Tabla18[Transactions 
Timeout]/Tabla18[Total]</f>
        <v>0.23584905660377359</v>
      </c>
      <c r="L116" s="50">
        <v>0</v>
      </c>
      <c r="M116" s="35">
        <f>Tabla18[Transactions
Trans Fail]/Tabla18[Total]</f>
        <v>0</v>
      </c>
    </row>
    <row r="117" spans="2:13" s="33" customFormat="1" hidden="1" x14ac:dyDescent="0.3">
      <c r="B117" s="53">
        <v>43201</v>
      </c>
      <c r="C117" s="50">
        <v>6193</v>
      </c>
      <c r="D117" s="50">
        <v>5899</v>
      </c>
      <c r="E117" s="35">
        <f>Tabla18[Transactions 
Complete]/Tabla18[Total]</f>
        <v>0.95252704666559018</v>
      </c>
      <c r="F117" s="50">
        <v>282</v>
      </c>
      <c r="G117" s="35">
        <f>Tabla18[Transactions 
Failed]/Tabla18[Total]</f>
        <v>4.5535281769740032E-2</v>
      </c>
      <c r="H117" s="50">
        <v>0</v>
      </c>
      <c r="I117" s="35">
        <f>Tabla18[Transactions 
In_Prog]/Tabla18[Total]</f>
        <v>0</v>
      </c>
      <c r="J117" s="50">
        <v>12</v>
      </c>
      <c r="K117" s="35">
        <f>Tabla18[Transactions 
Timeout]/Tabla18[Total]</f>
        <v>1.9376715646697885E-3</v>
      </c>
      <c r="L117" s="50">
        <f>C840</f>
        <v>0</v>
      </c>
      <c r="M117" s="35">
        <f>Tabla18[Transactions
Trans Fail]/Tabla18[Total]</f>
        <v>0</v>
      </c>
    </row>
    <row r="118" spans="2:13" s="33" customFormat="1" hidden="1" x14ac:dyDescent="0.3">
      <c r="B118" s="53">
        <v>43202</v>
      </c>
      <c r="C118" s="50">
        <v>6703</v>
      </c>
      <c r="D118" s="50">
        <v>6376</v>
      </c>
      <c r="E118" s="35">
        <f>Tabla18[Transactions 
Complete]/Tabla18[Total]</f>
        <v>0.95121587348948233</v>
      </c>
      <c r="F118" s="50">
        <v>327</v>
      </c>
      <c r="G118" s="35">
        <f>Tabla18[Transactions 
Failed]/Tabla18[Total]</f>
        <v>4.8784126510517681E-2</v>
      </c>
      <c r="H118" s="50">
        <v>0</v>
      </c>
      <c r="I118" s="35">
        <f>Tabla18[Transactions 
In_Prog]/Tabla18[Total]</f>
        <v>0</v>
      </c>
      <c r="J118" s="50">
        <v>0</v>
      </c>
      <c r="K118" s="35">
        <f>Tabla18[Transactions 
Timeout]/Tabla18[Total]</f>
        <v>0</v>
      </c>
      <c r="L118" s="50">
        <v>0</v>
      </c>
      <c r="M118" s="35">
        <f>Tabla18[Transactions
Trans Fail]/Tabla18[Total]</f>
        <v>0</v>
      </c>
    </row>
    <row r="119" spans="2:13" s="33" customFormat="1" hidden="1" x14ac:dyDescent="0.3">
      <c r="B119" s="53">
        <v>43203</v>
      </c>
      <c r="C119" s="50">
        <v>5984</v>
      </c>
      <c r="D119" s="50">
        <v>5649</v>
      </c>
      <c r="E119" s="35">
        <f>Tabla18[Transactions 
Complete]/Tabla18[Total]</f>
        <v>0.94401737967914434</v>
      </c>
      <c r="F119" s="50">
        <v>331</v>
      </c>
      <c r="G119" s="35">
        <f>Tabla18[Transactions 
Failed]/Tabla18[Total]</f>
        <v>5.5314171122994651E-2</v>
      </c>
      <c r="H119" s="50">
        <v>0</v>
      </c>
      <c r="I119" s="35">
        <f>Tabla18[Transactions 
In_Prog]/Tabla18[Total]</f>
        <v>0</v>
      </c>
      <c r="J119" s="50">
        <v>4</v>
      </c>
      <c r="K119" s="35">
        <f>Tabla18[Transactions 
Timeout]/Tabla18[Total]</f>
        <v>6.6844919786096253E-4</v>
      </c>
      <c r="L119" s="50">
        <v>0</v>
      </c>
      <c r="M119" s="35">
        <f>Tabla18[Transactions
Trans Fail]/Tabla18[Total]</f>
        <v>0</v>
      </c>
    </row>
    <row r="120" spans="2:13" s="33" customFormat="1" hidden="1" x14ac:dyDescent="0.3">
      <c r="B120" s="53">
        <v>43204</v>
      </c>
      <c r="C120" s="50">
        <v>3964</v>
      </c>
      <c r="D120" s="50">
        <v>3812</v>
      </c>
      <c r="E120" s="35">
        <f>Tabla18[Transactions 
Complete]/Tabla18[Total]</f>
        <v>0.9616548940464178</v>
      </c>
      <c r="F120" s="50">
        <v>152</v>
      </c>
      <c r="G120" s="35">
        <f>Tabla18[Transactions 
Failed]/Tabla18[Total]</f>
        <v>3.8345105953582238E-2</v>
      </c>
      <c r="H120" s="50">
        <v>0</v>
      </c>
      <c r="I120" s="35">
        <f>Tabla18[Transactions 
In_Prog]/Tabla18[Total]</f>
        <v>0</v>
      </c>
      <c r="J120" s="50">
        <v>0</v>
      </c>
      <c r="K120" s="35">
        <f>Tabla18[Transactions 
Timeout]/Tabla18[Total]</f>
        <v>0</v>
      </c>
      <c r="L120" s="50">
        <v>0</v>
      </c>
      <c r="M120" s="35">
        <f>Tabla18[Transactions
Trans Fail]/Tabla18[Total]</f>
        <v>0</v>
      </c>
    </row>
    <row r="121" spans="2:13" s="33" customFormat="1" hidden="1" x14ac:dyDescent="0.3">
      <c r="B121" s="53">
        <v>43205</v>
      </c>
      <c r="C121" s="50">
        <v>2010</v>
      </c>
      <c r="D121" s="50">
        <v>1947</v>
      </c>
      <c r="E121" s="35">
        <f>Tabla18[Transactions 
Complete]/Tabla18[Total]</f>
        <v>0.9686567164179104</v>
      </c>
      <c r="F121" s="50">
        <v>63</v>
      </c>
      <c r="G121" s="35">
        <f>Tabla18[Transactions 
Failed]/Tabla18[Total]</f>
        <v>3.134328358208955E-2</v>
      </c>
      <c r="H121" s="50">
        <v>0</v>
      </c>
      <c r="I121" s="35">
        <f>Tabla18[Transactions 
In_Prog]/Tabla18[Total]</f>
        <v>0</v>
      </c>
      <c r="J121" s="50">
        <v>0</v>
      </c>
      <c r="K121" s="35">
        <f>Tabla18[Transactions 
Timeout]/Tabla18[Total]</f>
        <v>0</v>
      </c>
      <c r="L121" s="50">
        <v>0</v>
      </c>
      <c r="M121" s="35">
        <f>Tabla18[Transactions
Trans Fail]/Tabla18[Total]</f>
        <v>0</v>
      </c>
    </row>
    <row r="122" spans="2:13" s="33" customFormat="1" hidden="1" x14ac:dyDescent="0.3">
      <c r="B122" s="53">
        <v>43206</v>
      </c>
      <c r="C122" s="50">
        <v>11570</v>
      </c>
      <c r="D122" s="50">
        <v>11248</v>
      </c>
      <c r="E122" s="35">
        <f>Tabla18[Transactions 
Complete]/Tabla18[Total]</f>
        <v>0.97216940363007776</v>
      </c>
      <c r="F122" s="50">
        <v>317</v>
      </c>
      <c r="G122" s="35">
        <f>Tabla18[Transactions 
Failed]/Tabla18[Total]</f>
        <v>2.7398444252376836E-2</v>
      </c>
      <c r="H122" s="50">
        <v>0</v>
      </c>
      <c r="I122" s="35">
        <f>Tabla18[Transactions 
In_Prog]/Tabla18[Total]</f>
        <v>0</v>
      </c>
      <c r="J122" s="50">
        <v>5</v>
      </c>
      <c r="K122" s="35">
        <f>Tabla18[Transactions 
Timeout]/Tabla18[Total]</f>
        <v>4.3215211754537599E-4</v>
      </c>
      <c r="L122" s="50">
        <v>0</v>
      </c>
      <c r="M122" s="35">
        <f>Tabla18[Transactions
Trans Fail]/Tabla18[Total]</f>
        <v>0</v>
      </c>
    </row>
    <row r="123" spans="2:13" s="33" customFormat="1" hidden="1" x14ac:dyDescent="0.3">
      <c r="B123" s="53">
        <v>43207</v>
      </c>
      <c r="C123" s="50">
        <v>8395</v>
      </c>
      <c r="D123" s="50">
        <v>8097</v>
      </c>
      <c r="E123" s="35">
        <f>Tabla18[Transactions 
Complete]/Tabla18[Total]</f>
        <v>0.96450268016676588</v>
      </c>
      <c r="F123" s="50">
        <v>297</v>
      </c>
      <c r="G123" s="35">
        <f>Tabla18[Transactions 
Failed]/Tabla18[Total]</f>
        <v>3.5378201310303753E-2</v>
      </c>
      <c r="H123" s="50">
        <v>0</v>
      </c>
      <c r="I123" s="35">
        <f>Tabla18[Transactions 
In_Prog]/Tabla18[Total]</f>
        <v>0</v>
      </c>
      <c r="J123" s="50">
        <v>1</v>
      </c>
      <c r="K123" s="35">
        <f>Tabla18[Transactions 
Timeout]/Tabla18[Total]</f>
        <v>1.1911852293031566E-4</v>
      </c>
      <c r="L123" s="50">
        <v>0</v>
      </c>
      <c r="M123" s="35">
        <f>Tabla18[Transactions
Trans Fail]/Tabla18[Total]</f>
        <v>0</v>
      </c>
    </row>
    <row r="124" spans="2:13" s="33" customFormat="1" hidden="1" x14ac:dyDescent="0.3">
      <c r="B124" s="53">
        <v>43208</v>
      </c>
      <c r="C124" s="50">
        <v>7203</v>
      </c>
      <c r="D124" s="50">
        <v>6905</v>
      </c>
      <c r="E124" s="35">
        <f>Tabla18[Transactions 
Complete]/Tabla18[Total]</f>
        <v>0.95862834929890328</v>
      </c>
      <c r="F124" s="50">
        <v>294</v>
      </c>
      <c r="G124" s="35">
        <f>Tabla18[Transactions 
Failed]/Tabla18[Total]</f>
        <v>4.0816326530612242E-2</v>
      </c>
      <c r="H124" s="50">
        <v>0</v>
      </c>
      <c r="I124" s="35">
        <f>Tabla18[Transactions 
In_Prog]/Tabla18[Total]</f>
        <v>0</v>
      </c>
      <c r="J124" s="50">
        <v>4</v>
      </c>
      <c r="K124" s="35">
        <f>Tabla18[Transactions 
Timeout]/Tabla18[Total]</f>
        <v>5.5532417048452032E-4</v>
      </c>
      <c r="L124" s="50">
        <v>0</v>
      </c>
      <c r="M124" s="35">
        <f>Tabla18[Transactions
Trans Fail]/Tabla18[Total]</f>
        <v>0</v>
      </c>
    </row>
    <row r="125" spans="2:13" s="33" customFormat="1" hidden="1" x14ac:dyDescent="0.3">
      <c r="B125" s="53">
        <v>43209</v>
      </c>
      <c r="C125" s="50">
        <v>7822</v>
      </c>
      <c r="D125" s="50">
        <v>7458</v>
      </c>
      <c r="E125" s="35">
        <f>Tabla18[Transactions 
Complete]/Tabla18[Total]</f>
        <v>0.95346458706213244</v>
      </c>
      <c r="F125" s="50">
        <v>360</v>
      </c>
      <c r="G125" s="35">
        <f>Tabla18[Transactions 
Failed]/Tabla18[Total]</f>
        <v>4.602403477371516E-2</v>
      </c>
      <c r="H125" s="50">
        <v>0</v>
      </c>
      <c r="I125" s="35">
        <f>Tabla18[Transactions 
In_Prog]/Tabla18[Total]</f>
        <v>0</v>
      </c>
      <c r="J125" s="50">
        <v>4</v>
      </c>
      <c r="K125" s="35">
        <f>Tabla18[Transactions 
Timeout]/Tabla18[Total]</f>
        <v>5.1137816415239073E-4</v>
      </c>
      <c r="L125" s="50">
        <v>0</v>
      </c>
      <c r="M125" s="35">
        <f>Tabla18[Transactions
Trans Fail]/Tabla18[Total]</f>
        <v>0</v>
      </c>
    </row>
    <row r="126" spans="2:13" s="33" customFormat="1" hidden="1" x14ac:dyDescent="0.3">
      <c r="B126" s="53">
        <v>43210</v>
      </c>
      <c r="C126" s="50">
        <v>7557</v>
      </c>
      <c r="D126" s="50">
        <v>7243</v>
      </c>
      <c r="E126" s="35">
        <f>Tabla18[Transactions 
Complete]/Tabla18[Total]</f>
        <v>0.95844912002117244</v>
      </c>
      <c r="F126" s="50">
        <v>312</v>
      </c>
      <c r="G126" s="35">
        <f>Tabla18[Transactions 
Failed]/Tabla18[Total]</f>
        <v>4.1286224692338232E-2</v>
      </c>
      <c r="H126" s="50">
        <v>0</v>
      </c>
      <c r="I126" s="35">
        <f>Tabla18[Transactions 
In_Prog]/Tabla18[Total]</f>
        <v>0</v>
      </c>
      <c r="J126" s="50">
        <v>2</v>
      </c>
      <c r="K126" s="35">
        <f>Tabla18[Transactions 
Timeout]/Tabla18[Total]</f>
        <v>2.6465528648934763E-4</v>
      </c>
      <c r="L126" s="50">
        <v>0</v>
      </c>
      <c r="M126" s="35">
        <f>Tabla18[Transactions
Trans Fail]/Tabla18[Total]</f>
        <v>0</v>
      </c>
    </row>
    <row r="127" spans="2:13" s="33" customFormat="1" hidden="1" x14ac:dyDescent="0.3">
      <c r="B127" s="53">
        <v>43211</v>
      </c>
      <c r="C127" s="50">
        <v>3836</v>
      </c>
      <c r="D127" s="50">
        <v>3682</v>
      </c>
      <c r="E127" s="35">
        <f>Tabla18[Transactions 
Complete]/Tabla18[Total]</f>
        <v>0.95985401459854014</v>
      </c>
      <c r="F127" s="50">
        <v>151</v>
      </c>
      <c r="G127" s="35">
        <f>Tabla18[Transactions 
Failed]/Tabla18[Total]</f>
        <v>3.9363920750782065E-2</v>
      </c>
      <c r="H127" s="50">
        <v>0</v>
      </c>
      <c r="I127" s="35">
        <f>Tabla18[Transactions 
In_Prog]/Tabla18[Total]</f>
        <v>0</v>
      </c>
      <c r="J127" s="50">
        <v>3</v>
      </c>
      <c r="K127" s="35">
        <f>Tabla18[Transactions 
Timeout]/Tabla18[Total]</f>
        <v>7.8206465067778938E-4</v>
      </c>
      <c r="L127" s="50">
        <v>0</v>
      </c>
      <c r="M127" s="35">
        <f>Tabla18[Transactions
Trans Fail]/Tabla18[Total]</f>
        <v>0</v>
      </c>
    </row>
    <row r="128" spans="2:13" s="33" customFormat="1" hidden="1" x14ac:dyDescent="0.3">
      <c r="B128" s="53">
        <v>43212</v>
      </c>
      <c r="C128" s="50">
        <v>2057</v>
      </c>
      <c r="D128" s="50">
        <v>1990</v>
      </c>
      <c r="E128" s="35">
        <f>Tabla18[Transactions 
Complete]/Tabla18[Total]</f>
        <v>0.96742829363150218</v>
      </c>
      <c r="F128" s="50">
        <v>67</v>
      </c>
      <c r="G128" s="35">
        <f>Tabla18[Transactions 
Failed]/Tabla18[Total]</f>
        <v>3.2571706368497814E-2</v>
      </c>
      <c r="H128" s="50">
        <v>0</v>
      </c>
      <c r="I128" s="35">
        <f>Tabla18[Transactions 
In_Prog]/Tabla18[Total]</f>
        <v>0</v>
      </c>
      <c r="J128" s="50">
        <v>0</v>
      </c>
      <c r="K128" s="35">
        <f>Tabla18[Transactions 
Timeout]/Tabla18[Total]</f>
        <v>0</v>
      </c>
      <c r="L128" s="50">
        <v>0</v>
      </c>
      <c r="M128" s="35">
        <f>Tabla18[Transactions
Trans Fail]/Tabla18[Total]</f>
        <v>0</v>
      </c>
    </row>
    <row r="129" spans="2:13" s="33" customFormat="1" hidden="1" x14ac:dyDescent="0.3">
      <c r="B129" s="53">
        <v>43213</v>
      </c>
      <c r="C129" s="50">
        <v>12325</v>
      </c>
      <c r="D129" s="50">
        <v>11813</v>
      </c>
      <c r="E129" s="35">
        <f>Tabla18[Transactions 
Complete]/Tabla18[Total]</f>
        <v>0.9584584178498986</v>
      </c>
      <c r="F129" s="50">
        <v>510</v>
      </c>
      <c r="G129" s="35">
        <f>Tabla18[Transactions 
Failed]/Tabla18[Total]</f>
        <v>4.1379310344827586E-2</v>
      </c>
      <c r="H129" s="50">
        <v>0</v>
      </c>
      <c r="I129" s="35">
        <f>Tabla18[Transactions 
In_Prog]/Tabla18[Total]</f>
        <v>0</v>
      </c>
      <c r="J129" s="50">
        <v>2</v>
      </c>
      <c r="K129" s="35">
        <f>Tabla18[Transactions 
Timeout]/Tabla18[Total]</f>
        <v>1.6227180527383366E-4</v>
      </c>
      <c r="L129" s="50">
        <v>0</v>
      </c>
      <c r="M129" s="35">
        <f>Tabla18[Transactions
Trans Fail]/Tabla18[Total]</f>
        <v>0</v>
      </c>
    </row>
    <row r="130" spans="2:13" s="33" customFormat="1" hidden="1" x14ac:dyDescent="0.3">
      <c r="B130" s="53">
        <v>43214</v>
      </c>
      <c r="C130" s="50">
        <v>8758</v>
      </c>
      <c r="D130" s="50">
        <v>8400</v>
      </c>
      <c r="E130" s="35">
        <f>Tabla18[Transactions 
Complete]/Tabla18[Total]</f>
        <v>0.9591230874628911</v>
      </c>
      <c r="F130" s="50">
        <v>352</v>
      </c>
      <c r="G130" s="35">
        <f>Tabla18[Transactions 
Failed]/Tabla18[Total]</f>
        <v>4.0191824617492579E-2</v>
      </c>
      <c r="H130" s="50">
        <v>0</v>
      </c>
      <c r="I130" s="35">
        <f>Tabla18[Transactions 
In_Prog]/Tabla18[Total]</f>
        <v>0</v>
      </c>
      <c r="J130" s="50">
        <v>6</v>
      </c>
      <c r="K130" s="35">
        <f>Tabla18[Transactions 
Timeout]/Tabla18[Total]</f>
        <v>6.8508791961635076E-4</v>
      </c>
      <c r="L130" s="50">
        <v>0</v>
      </c>
      <c r="M130" s="35">
        <f>Tabla18[Transactions
Trans Fail]/Tabla18[Total]</f>
        <v>0</v>
      </c>
    </row>
    <row r="131" spans="2:13" s="33" customFormat="1" hidden="1" x14ac:dyDescent="0.3">
      <c r="B131" s="53">
        <v>43215</v>
      </c>
      <c r="C131" s="50">
        <v>9782</v>
      </c>
      <c r="D131" s="50">
        <v>9479</v>
      </c>
      <c r="E131" s="35">
        <f>Tabla18[Transactions 
Complete]/Tabla18[Total]</f>
        <v>0.96902473931711308</v>
      </c>
      <c r="F131" s="50">
        <v>302</v>
      </c>
      <c r="G131" s="35">
        <f>Tabla18[Transactions 
Failed]/Tabla18[Total]</f>
        <v>3.0873032099775096E-2</v>
      </c>
      <c r="H131" s="50">
        <v>0</v>
      </c>
      <c r="I131" s="35">
        <f>Tabla18[Transactions 
In_Prog]/Tabla18[Total]</f>
        <v>0</v>
      </c>
      <c r="J131" s="50">
        <v>1</v>
      </c>
      <c r="K131" s="35">
        <f>Tabla18[Transactions 
Timeout]/Tabla18[Total]</f>
        <v>1.0222858311183807E-4</v>
      </c>
      <c r="L131" s="50">
        <v>0</v>
      </c>
      <c r="M131" s="35">
        <f>Tabla18[Transactions
Trans Fail]/Tabla18[Total]</f>
        <v>0</v>
      </c>
    </row>
    <row r="132" spans="2:13" s="33" customFormat="1" hidden="1" x14ac:dyDescent="0.3">
      <c r="B132" s="53">
        <v>43216</v>
      </c>
      <c r="C132" s="50">
        <v>12455</v>
      </c>
      <c r="D132" s="50">
        <v>11868</v>
      </c>
      <c r="E132" s="35">
        <f>Tabla18[Transactions 
Complete]/Tabla18[Total]</f>
        <v>0.9528703331995183</v>
      </c>
      <c r="F132" s="50">
        <v>582</v>
      </c>
      <c r="G132" s="35">
        <f>Tabla18[Transactions 
Failed]/Tabla18[Total]</f>
        <v>4.6728221597751904E-2</v>
      </c>
      <c r="H132" s="50">
        <v>0</v>
      </c>
      <c r="I132" s="35">
        <f>Tabla18[Transactions 
In_Prog]/Tabla18[Total]</f>
        <v>0</v>
      </c>
      <c r="J132" s="50">
        <v>5</v>
      </c>
      <c r="K132" s="35">
        <f>Tabla18[Transactions 
Timeout]/Tabla18[Total]</f>
        <v>4.0144520272982739E-4</v>
      </c>
      <c r="L132" s="50">
        <v>0</v>
      </c>
      <c r="M132" s="35">
        <f>Tabla18[Transactions
Trans Fail]/Tabla18[Total]</f>
        <v>0</v>
      </c>
    </row>
    <row r="133" spans="2:13" s="33" customFormat="1" hidden="1" x14ac:dyDescent="0.3">
      <c r="B133" s="53">
        <v>43217</v>
      </c>
      <c r="C133" s="50">
        <v>10328</v>
      </c>
      <c r="D133" s="50">
        <v>9788</v>
      </c>
      <c r="E133" s="35">
        <f>Tabla18[Transactions 
Complete]/Tabla18[Total]</f>
        <v>0.94771494965143299</v>
      </c>
      <c r="F133" s="50">
        <v>531</v>
      </c>
      <c r="G133" s="35">
        <f>Tabla18[Transactions 
Failed]/Tabla18[Total]</f>
        <v>5.1413632842757552E-2</v>
      </c>
      <c r="H133" s="50">
        <v>0</v>
      </c>
      <c r="I133" s="35">
        <f>Tabla18[Transactions 
In_Prog]/Tabla18[Total]</f>
        <v>0</v>
      </c>
      <c r="J133" s="50">
        <v>9</v>
      </c>
      <c r="K133" s="35">
        <f>Tabla18[Transactions 
Timeout]/Tabla18[Total]</f>
        <v>8.7141750580945008E-4</v>
      </c>
      <c r="L133" s="50">
        <v>0</v>
      </c>
      <c r="M133" s="35">
        <f>Tabla18[Transactions
Trans Fail]/Tabla18[Total]</f>
        <v>0</v>
      </c>
    </row>
    <row r="134" spans="2:13" s="33" customFormat="1" hidden="1" x14ac:dyDescent="0.3">
      <c r="B134" s="53">
        <v>43218</v>
      </c>
      <c r="C134" s="50">
        <v>4178</v>
      </c>
      <c r="D134" s="50">
        <v>4011</v>
      </c>
      <c r="E134" s="35">
        <f>Tabla18[Transactions 
Complete]/Tabla18[Total]</f>
        <v>0.96002872187649591</v>
      </c>
      <c r="F134" s="50">
        <v>165</v>
      </c>
      <c r="G134" s="35">
        <f>Tabla18[Transactions 
Failed]/Tabla18[Total]</f>
        <v>3.9492580181905219E-2</v>
      </c>
      <c r="H134" s="50">
        <v>0</v>
      </c>
      <c r="I134" s="35">
        <f>Tabla18[Transactions 
In_Prog]/Tabla18[Total]</f>
        <v>0</v>
      </c>
      <c r="J134" s="50">
        <v>2</v>
      </c>
      <c r="K134" s="35">
        <f>Tabla18[Transactions 
Timeout]/Tabla18[Total]</f>
        <v>4.7869794159885112E-4</v>
      </c>
      <c r="L134" s="50">
        <v>0</v>
      </c>
      <c r="M134" s="35">
        <f>Tabla18[Transactions
Trans Fail]/Tabla18[Total]</f>
        <v>0</v>
      </c>
    </row>
    <row r="135" spans="2:13" s="33" customFormat="1" hidden="1" x14ac:dyDescent="0.3">
      <c r="B135" s="53">
        <v>43219</v>
      </c>
      <c r="C135" s="50">
        <v>3586</v>
      </c>
      <c r="D135" s="50">
        <v>3538</v>
      </c>
      <c r="E135" s="35">
        <f>Tabla18[Transactions 
Complete]/Tabla18[Total]</f>
        <v>0.98661461238148351</v>
      </c>
      <c r="F135" s="50">
        <v>48</v>
      </c>
      <c r="G135" s="35">
        <f>Tabla18[Transactions 
Failed]/Tabla18[Total]</f>
        <v>1.3385387618516454E-2</v>
      </c>
      <c r="H135" s="50">
        <v>0</v>
      </c>
      <c r="I135" s="35">
        <f>Tabla18[Transactions 
In_Prog]/Tabla18[Total]</f>
        <v>0</v>
      </c>
      <c r="J135" s="50">
        <v>0</v>
      </c>
      <c r="K135" s="35">
        <f>Tabla18[Transactions 
Timeout]/Tabla18[Total]</f>
        <v>0</v>
      </c>
      <c r="L135" s="50">
        <v>0</v>
      </c>
      <c r="M135" s="35">
        <f>Tabla18[Transactions
Trans Fail]/Tabla18[Total]</f>
        <v>0</v>
      </c>
    </row>
    <row r="136" spans="2:13" s="33" customFormat="1" hidden="1" x14ac:dyDescent="0.3">
      <c r="B136" s="53">
        <v>43220</v>
      </c>
      <c r="C136" s="50">
        <v>18510</v>
      </c>
      <c r="D136" s="50">
        <v>17925</v>
      </c>
      <c r="E136" s="35">
        <f>Tabla18[Transactions 
Complete]/Tabla18[Total]</f>
        <v>0.96839546191247972</v>
      </c>
      <c r="F136" s="50">
        <v>571</v>
      </c>
      <c r="G136" s="35">
        <f>Tabla18[Transactions 
Failed]/Tabla18[Total]</f>
        <v>3.084819016747704E-2</v>
      </c>
      <c r="H136" s="50">
        <v>0</v>
      </c>
      <c r="I136" s="35">
        <f>Tabla18[Transactions 
In_Prog]/Tabla18[Total]</f>
        <v>0</v>
      </c>
      <c r="J136" s="50">
        <v>14</v>
      </c>
      <c r="K136" s="35">
        <f>Tabla18[Transactions 
Timeout]/Tabla18[Total]</f>
        <v>7.5634792004321987E-4</v>
      </c>
      <c r="L136" s="50">
        <v>0</v>
      </c>
      <c r="M136" s="35">
        <f>Tabla18[Transactions
Trans Fail]/Tabla18[Total]</f>
        <v>0</v>
      </c>
    </row>
    <row r="137" spans="2:13" s="33" customFormat="1" hidden="1" x14ac:dyDescent="0.3">
      <c r="B137" s="53">
        <v>43221</v>
      </c>
      <c r="C137" s="50">
        <v>10169</v>
      </c>
      <c r="D137" s="50">
        <v>9664</v>
      </c>
      <c r="E137" s="35">
        <f>Tabla18[Transactions 
Complete]/Tabla18[Total]</f>
        <v>0.95033926639787591</v>
      </c>
      <c r="F137" s="50">
        <v>489</v>
      </c>
      <c r="G137" s="35">
        <f>Tabla18[Transactions 
Failed]/Tabla18[Total]</f>
        <v>4.8087324220670663E-2</v>
      </c>
      <c r="H137" s="50">
        <v>0</v>
      </c>
      <c r="I137" s="35">
        <f>Tabla18[Transactions 
In_Prog]/Tabla18[Total]</f>
        <v>0</v>
      </c>
      <c r="J137" s="50">
        <v>16</v>
      </c>
      <c r="K137" s="35">
        <f>Tabla18[Transactions 
Timeout]/Tabla18[Total]</f>
        <v>1.573409381453437E-3</v>
      </c>
      <c r="L137" s="50">
        <v>0</v>
      </c>
      <c r="M137" s="35">
        <f>Tabla18[Transactions
Trans Fail]/Tabla18[Total]</f>
        <v>0</v>
      </c>
    </row>
    <row r="138" spans="2:13" s="33" customFormat="1" hidden="1" x14ac:dyDescent="0.3">
      <c r="B138" s="53">
        <v>43222</v>
      </c>
      <c r="C138" s="50">
        <v>8659</v>
      </c>
      <c r="D138" s="50">
        <v>8224</v>
      </c>
      <c r="E138" s="35">
        <f>Tabla18[Transactions 
Complete]/Tabla18[Total]</f>
        <v>0.94976325210763368</v>
      </c>
      <c r="F138" s="50">
        <v>405</v>
      </c>
      <c r="G138" s="35">
        <f>Tabla18[Transactions 
Failed]/Tabla18[Total]</f>
        <v>4.6772144589444509E-2</v>
      </c>
      <c r="H138" s="50">
        <v>0</v>
      </c>
      <c r="I138" s="35">
        <f>Tabla18[Transactions 
In_Prog]/Tabla18[Total]</f>
        <v>0</v>
      </c>
      <c r="J138" s="50">
        <v>30</v>
      </c>
      <c r="K138" s="35">
        <f>Tabla18[Transactions 
Timeout]/Tabla18[Total]</f>
        <v>3.4646033029218154E-3</v>
      </c>
      <c r="L138" s="50">
        <v>0</v>
      </c>
      <c r="M138" s="35">
        <f>Tabla18[Transactions
Trans Fail]/Tabla18[Total]</f>
        <v>0</v>
      </c>
    </row>
    <row r="139" spans="2:13" s="33" customFormat="1" hidden="1" x14ac:dyDescent="0.3">
      <c r="B139" s="53">
        <v>43223</v>
      </c>
      <c r="C139" s="50">
        <v>11243</v>
      </c>
      <c r="D139" s="50">
        <v>10835</v>
      </c>
      <c r="E139" s="35">
        <f>Tabla18[Transactions 
Complete]/Tabla18[Total]</f>
        <v>0.96371075335764478</v>
      </c>
      <c r="F139" s="50">
        <v>389</v>
      </c>
      <c r="G139" s="35">
        <f>Tabla18[Transactions 
Failed]/Tabla18[Total]</f>
        <v>3.4599306234990662E-2</v>
      </c>
      <c r="H139" s="50">
        <v>0</v>
      </c>
      <c r="I139" s="35">
        <f>Tabla18[Transactions 
In_Prog]/Tabla18[Total]</f>
        <v>0</v>
      </c>
      <c r="J139" s="50">
        <v>19</v>
      </c>
      <c r="K139" s="35">
        <f>Tabla18[Transactions 
Timeout]/Tabla18[Total]</f>
        <v>1.6899404073645824E-3</v>
      </c>
      <c r="L139" s="50">
        <v>0</v>
      </c>
      <c r="M139" s="35">
        <f>Tabla18[Transactions
Trans Fail]/Tabla18[Total]</f>
        <v>0</v>
      </c>
    </row>
    <row r="140" spans="2:13" s="33" customFormat="1" hidden="1" x14ac:dyDescent="0.3">
      <c r="B140" s="53">
        <v>43224</v>
      </c>
      <c r="C140" s="50">
        <v>15886</v>
      </c>
      <c r="D140" s="50">
        <v>15520</v>
      </c>
      <c r="E140" s="35">
        <f>Tabla18[Transactions 
Complete]/Tabla18[Total]</f>
        <v>0.97696084602794919</v>
      </c>
      <c r="F140" s="50">
        <v>341</v>
      </c>
      <c r="G140" s="35">
        <f>Tabla18[Transactions 
Failed]/Tabla18[Total]</f>
        <v>2.1465441269041922E-2</v>
      </c>
      <c r="H140" s="50">
        <v>0</v>
      </c>
      <c r="I140" s="35">
        <f>Tabla18[Transactions 
In_Prog]/Tabla18[Total]</f>
        <v>0</v>
      </c>
      <c r="J140" s="50">
        <v>25</v>
      </c>
      <c r="K140" s="35">
        <f>Tabla18[Transactions 
Timeout]/Tabla18[Total]</f>
        <v>1.5737127030089387E-3</v>
      </c>
      <c r="L140" s="50">
        <v>0</v>
      </c>
      <c r="M140" s="35">
        <f>Tabla18[Transactions
Trans Fail]/Tabla18[Total]</f>
        <v>0</v>
      </c>
    </row>
    <row r="141" spans="2:13" s="33" customFormat="1" hidden="1" x14ac:dyDescent="0.3">
      <c r="B141" s="53">
        <v>43225</v>
      </c>
      <c r="C141" s="50">
        <v>7032</v>
      </c>
      <c r="D141" s="50">
        <v>6873</v>
      </c>
      <c r="E141" s="35">
        <f>Tabla18[Transactions 
Complete]/Tabla18[Total]</f>
        <v>0.97738907849829348</v>
      </c>
      <c r="F141" s="50">
        <v>130</v>
      </c>
      <c r="G141" s="35">
        <f>Tabla18[Transactions 
Failed]/Tabla18[Total]</f>
        <v>1.8486916951080772E-2</v>
      </c>
      <c r="H141" s="50">
        <v>0</v>
      </c>
      <c r="I141" s="35">
        <f>Tabla18[Transactions 
In_Prog]/Tabla18[Total]</f>
        <v>0</v>
      </c>
      <c r="J141" s="50">
        <v>29</v>
      </c>
      <c r="K141" s="35">
        <f>Tabla18[Transactions 
Timeout]/Tabla18[Total]</f>
        <v>4.1240045506257114E-3</v>
      </c>
      <c r="L141" s="50">
        <v>0</v>
      </c>
      <c r="M141" s="35">
        <f>Tabla18[Transactions
Trans Fail]/Tabla18[Total]</f>
        <v>0</v>
      </c>
    </row>
    <row r="142" spans="2:13" s="33" customFormat="1" hidden="1" x14ac:dyDescent="0.3">
      <c r="B142" s="53">
        <v>43226</v>
      </c>
      <c r="C142" s="50">
        <v>1423</v>
      </c>
      <c r="D142" s="50">
        <v>1377</v>
      </c>
      <c r="E142" s="35">
        <f>Tabla18[Transactions 
Complete]/Tabla18[Total]</f>
        <v>0.96767392832044974</v>
      </c>
      <c r="F142" s="50">
        <v>17</v>
      </c>
      <c r="G142" s="35">
        <f>Tabla18[Transactions 
Failed]/Tabla18[Total]</f>
        <v>1.1946591707659873E-2</v>
      </c>
      <c r="H142" s="50">
        <v>0</v>
      </c>
      <c r="I142" s="35">
        <f>Tabla18[Transactions 
In_Prog]/Tabla18[Total]</f>
        <v>0</v>
      </c>
      <c r="J142" s="50">
        <v>29</v>
      </c>
      <c r="K142" s="35">
        <f>Tabla18[Transactions 
Timeout]/Tabla18[Total]</f>
        <v>2.0379479971890373E-2</v>
      </c>
      <c r="L142" s="50">
        <v>0</v>
      </c>
      <c r="M142" s="35">
        <f>Tabla18[Transactions
Trans Fail]/Tabla18[Total]</f>
        <v>0</v>
      </c>
    </row>
    <row r="143" spans="2:13" s="33" customFormat="1" hidden="1" x14ac:dyDescent="0.3">
      <c r="B143" s="59">
        <v>43227</v>
      </c>
      <c r="C143" s="57">
        <v>7242</v>
      </c>
      <c r="D143" s="57">
        <v>6786</v>
      </c>
      <c r="E143" s="35">
        <f>Tabla18[Transactions 
Complete]/Tabla18[Total]</f>
        <v>0.93703396851698428</v>
      </c>
      <c r="F143" s="57">
        <v>433</v>
      </c>
      <c r="G143" s="35">
        <f>Tabla18[Transactions 
Failed]/Tabla18[Total]</f>
        <v>5.9790113228389945E-2</v>
      </c>
      <c r="H143" s="57">
        <v>0</v>
      </c>
      <c r="I143" s="35">
        <f>Tabla18[Transactions 
In_Prog]/Tabla18[Total]</f>
        <v>0</v>
      </c>
      <c r="J143" s="57">
        <v>23</v>
      </c>
      <c r="K143" s="35">
        <f>Tabla18[Transactions 
Timeout]/Tabla18[Total]</f>
        <v>3.1759182546257938E-3</v>
      </c>
      <c r="L143" s="57">
        <v>0</v>
      </c>
      <c r="M143" s="35">
        <f>Tabla18[Transactions
Trans Fail]/Tabla18[Total]</f>
        <v>0</v>
      </c>
    </row>
    <row r="144" spans="2:13" s="33" customFormat="1" hidden="1" x14ac:dyDescent="0.3">
      <c r="B144" s="59">
        <v>43228</v>
      </c>
      <c r="C144" s="57">
        <v>6225</v>
      </c>
      <c r="D144" s="57">
        <v>5894</v>
      </c>
      <c r="E144" s="35">
        <f>Tabla18[Transactions 
Complete]/Tabla18[Total]</f>
        <v>0.9468273092369478</v>
      </c>
      <c r="F144" s="57">
        <v>307</v>
      </c>
      <c r="G144" s="35">
        <f>Tabla18[Transactions 
Failed]/Tabla18[Total]</f>
        <v>4.9317269076305223E-2</v>
      </c>
      <c r="H144" s="57">
        <v>0</v>
      </c>
      <c r="I144" s="35">
        <f>Tabla18[Transactions 
In_Prog]/Tabla18[Total]</f>
        <v>0</v>
      </c>
      <c r="J144" s="57">
        <v>24</v>
      </c>
      <c r="K144" s="35">
        <f>Tabla18[Transactions 
Timeout]/Tabla18[Total]</f>
        <v>3.8554216867469878E-3</v>
      </c>
      <c r="L144" s="57">
        <v>0</v>
      </c>
      <c r="M144" s="35">
        <f>Tabla18[Transactions
Trans Fail]/Tabla18[Total]</f>
        <v>0</v>
      </c>
    </row>
    <row r="145" spans="2:13" s="33" customFormat="1" hidden="1" x14ac:dyDescent="0.3">
      <c r="B145" s="59">
        <v>43229</v>
      </c>
      <c r="C145" s="57">
        <v>6667</v>
      </c>
      <c r="D145" s="57">
        <v>6305</v>
      </c>
      <c r="E145" s="35">
        <f>Tabla18[Transactions 
Complete]/Tabla18[Total]</f>
        <v>0.94570271486425683</v>
      </c>
      <c r="F145" s="57">
        <v>333</v>
      </c>
      <c r="G145" s="35">
        <f>Tabla18[Transactions 
Failed]/Tabla18[Total]</f>
        <v>4.9947502624868759E-2</v>
      </c>
      <c r="H145" s="57">
        <v>0</v>
      </c>
      <c r="I145" s="35">
        <f>Tabla18[Transactions 
In_Prog]/Tabla18[Total]</f>
        <v>0</v>
      </c>
      <c r="J145" s="57">
        <v>29</v>
      </c>
      <c r="K145" s="35">
        <f>Tabla18[Transactions 
Timeout]/Tabla18[Total]</f>
        <v>4.3497825108744564E-3</v>
      </c>
      <c r="L145" s="57">
        <v>0</v>
      </c>
      <c r="M145" s="35">
        <f>Tabla18[Transactions
Trans Fail]/Tabla18[Total]</f>
        <v>0</v>
      </c>
    </row>
    <row r="146" spans="2:13" s="33" customFormat="1" hidden="1" x14ac:dyDescent="0.3">
      <c r="B146" s="59">
        <v>43230</v>
      </c>
      <c r="C146" s="57">
        <v>8458</v>
      </c>
      <c r="D146" s="57">
        <v>8082</v>
      </c>
      <c r="E146" s="35">
        <f>Tabla18[Transactions 
Complete]/Tabla18[Total]</f>
        <v>0.95554504611019153</v>
      </c>
      <c r="F146" s="57">
        <v>353</v>
      </c>
      <c r="G146" s="35">
        <f>Tabla18[Transactions 
Failed]/Tabla18[Total]</f>
        <v>4.1735634901868053E-2</v>
      </c>
      <c r="H146" s="57">
        <v>0</v>
      </c>
      <c r="I146" s="35">
        <f>Tabla18[Transactions 
In_Prog]/Tabla18[Total]</f>
        <v>0</v>
      </c>
      <c r="J146" s="57">
        <v>23</v>
      </c>
      <c r="K146" s="35">
        <f>Tabla18[Transactions 
Timeout]/Tabla18[Total]</f>
        <v>2.7193189879404114E-3</v>
      </c>
      <c r="L146" s="57">
        <v>0</v>
      </c>
      <c r="M146" s="35">
        <f>Tabla18[Transactions
Trans Fail]/Tabla18[Total]</f>
        <v>0</v>
      </c>
    </row>
    <row r="147" spans="2:13" s="33" customFormat="1" hidden="1" x14ac:dyDescent="0.3">
      <c r="B147" s="59">
        <v>43231</v>
      </c>
      <c r="C147" s="57">
        <v>6235</v>
      </c>
      <c r="D147" s="57">
        <v>5861</v>
      </c>
      <c r="E147" s="35">
        <f>Tabla18[Transactions 
Complete]/Tabla18[Total]</f>
        <v>0.94001603849238169</v>
      </c>
      <c r="F147" s="57">
        <v>344</v>
      </c>
      <c r="G147" s="35">
        <f>Tabla18[Transactions 
Failed]/Tabla18[Total]</f>
        <v>5.5172413793103448E-2</v>
      </c>
      <c r="H147" s="57">
        <v>0</v>
      </c>
      <c r="I147" s="35">
        <f>Tabla18[Transactions 
In_Prog]/Tabla18[Total]</f>
        <v>0</v>
      </c>
      <c r="J147" s="57">
        <v>30</v>
      </c>
      <c r="K147" s="35">
        <f>Tabla18[Transactions 
Timeout]/Tabla18[Total]</f>
        <v>4.8115477145148355E-3</v>
      </c>
      <c r="L147" s="57">
        <v>0</v>
      </c>
      <c r="M147" s="35">
        <f>Tabla18[Transactions
Trans Fail]/Tabla18[Total]</f>
        <v>0</v>
      </c>
    </row>
    <row r="148" spans="2:13" s="33" customFormat="1" hidden="1" x14ac:dyDescent="0.3">
      <c r="B148" s="59">
        <v>43232</v>
      </c>
      <c r="C148" s="57">
        <v>3294</v>
      </c>
      <c r="D148" s="57">
        <v>3118</v>
      </c>
      <c r="E148" s="35">
        <f>Tabla18[Transactions 
Complete]/Tabla18[Total]</f>
        <v>0.94656952034001218</v>
      </c>
      <c r="F148" s="57">
        <v>147</v>
      </c>
      <c r="G148" s="35">
        <f>Tabla18[Transactions 
Failed]/Tabla18[Total]</f>
        <v>4.4626593806921674E-2</v>
      </c>
      <c r="H148" s="57">
        <v>0</v>
      </c>
      <c r="I148" s="35">
        <f>Tabla18[Transactions 
In_Prog]/Tabla18[Total]</f>
        <v>0</v>
      </c>
      <c r="J148" s="57">
        <v>29</v>
      </c>
      <c r="K148" s="35">
        <f>Tabla18[Transactions 
Timeout]/Tabla18[Total]</f>
        <v>8.8038858530661811E-3</v>
      </c>
      <c r="L148" s="57">
        <v>0</v>
      </c>
      <c r="M148" s="35">
        <f>Tabla18[Transactions
Trans Fail]/Tabla18[Total]</f>
        <v>0</v>
      </c>
    </row>
    <row r="149" spans="2:13" s="33" customFormat="1" hidden="1" x14ac:dyDescent="0.3">
      <c r="B149" s="41">
        <v>43233</v>
      </c>
      <c r="C149" s="57">
        <v>1442</v>
      </c>
      <c r="D149" s="57">
        <v>1393</v>
      </c>
      <c r="E149" s="35">
        <f>Tabla18[Transactions 
Complete]/Tabla18[Total]</f>
        <v>0.96601941747572817</v>
      </c>
      <c r="F149" s="57">
        <v>21</v>
      </c>
      <c r="G149" s="35">
        <f>Tabla18[Transactions 
Failed]/Tabla18[Total]</f>
        <v>1.4563106796116505E-2</v>
      </c>
      <c r="H149" s="57">
        <v>0</v>
      </c>
      <c r="I149" s="35">
        <f>Tabla18[Transactions 
In_Prog]/Tabla18[Total]</f>
        <v>0</v>
      </c>
      <c r="J149" s="57">
        <v>28</v>
      </c>
      <c r="K149" s="35">
        <f>Tabla18[Transactions 
Timeout]/Tabla18[Total]</f>
        <v>1.9417475728155338E-2</v>
      </c>
      <c r="L149" s="57">
        <v>0</v>
      </c>
      <c r="M149" s="35">
        <f>Tabla18[Transactions
Trans Fail]/Tabla18[Total]</f>
        <v>0</v>
      </c>
    </row>
    <row r="150" spans="2:13" s="33" customFormat="1" hidden="1" x14ac:dyDescent="0.3">
      <c r="B150" s="41">
        <v>43234</v>
      </c>
      <c r="C150" s="57">
        <v>6445</v>
      </c>
      <c r="D150" s="57">
        <v>6002</v>
      </c>
      <c r="E150" s="35">
        <f>Tabla18[Transactions 
Complete]/Tabla18[Total]</f>
        <v>0.9312645461598138</v>
      </c>
      <c r="F150" s="57">
        <v>412</v>
      </c>
      <c r="G150" s="35">
        <f>Tabla18[Transactions 
Failed]/Tabla18[Total]</f>
        <v>6.3925523661753303E-2</v>
      </c>
      <c r="H150" s="57">
        <v>0</v>
      </c>
      <c r="I150" s="35">
        <f>Tabla18[Transactions 
In_Prog]/Tabla18[Total]</f>
        <v>0</v>
      </c>
      <c r="J150" s="57">
        <v>31</v>
      </c>
      <c r="K150" s="35">
        <f>Tabla18[Transactions 
Timeout]/Tabla18[Total]</f>
        <v>4.8099301784328939E-3</v>
      </c>
      <c r="L150" s="57">
        <v>0</v>
      </c>
      <c r="M150" s="35">
        <f>Tabla18[Transactions
Trans Fail]/Tabla18[Total]</f>
        <v>0</v>
      </c>
    </row>
    <row r="151" spans="2:13" s="33" customFormat="1" hidden="1" x14ac:dyDescent="0.3">
      <c r="B151" s="41">
        <v>43235</v>
      </c>
      <c r="C151" s="57">
        <v>7754</v>
      </c>
      <c r="D151" s="57">
        <v>7485</v>
      </c>
      <c r="E151" s="35">
        <f>Tabla18[Transactions 
Complete]/Tabla18[Total]</f>
        <v>0.96530822801134897</v>
      </c>
      <c r="F151" s="57">
        <v>247</v>
      </c>
      <c r="G151" s="35">
        <f>Tabla18[Transactions 
Failed]/Tabla18[Total]</f>
        <v>3.1854526695898888E-2</v>
      </c>
      <c r="H151" s="57">
        <v>0</v>
      </c>
      <c r="I151" s="35">
        <f>Tabla18[Transactions 
In_Prog]/Tabla18[Total]</f>
        <v>0</v>
      </c>
      <c r="J151" s="57">
        <v>22</v>
      </c>
      <c r="K151" s="35">
        <f>Tabla18[Transactions 
Timeout]/Tabla18[Total]</f>
        <v>2.8372452927521281E-3</v>
      </c>
      <c r="L151" s="57">
        <v>0</v>
      </c>
      <c r="M151" s="35">
        <f>Tabla18[Transactions
Trans Fail]/Tabla18[Total]</f>
        <v>0</v>
      </c>
    </row>
    <row r="152" spans="2:13" s="33" customFormat="1" hidden="1" x14ac:dyDescent="0.3">
      <c r="B152" s="41">
        <v>43236</v>
      </c>
      <c r="C152" s="57">
        <v>5388</v>
      </c>
      <c r="D152" s="57">
        <v>5092</v>
      </c>
      <c r="E152" s="35">
        <f>Tabla18[Transactions 
Complete]/Tabla18[Total]</f>
        <v>0.94506310319227915</v>
      </c>
      <c r="F152" s="57">
        <v>260</v>
      </c>
      <c r="G152" s="35">
        <f>Tabla18[Transactions 
Failed]/Tabla18[Total]</f>
        <v>4.8255382331106163E-2</v>
      </c>
      <c r="H152" s="57">
        <v>0</v>
      </c>
      <c r="I152" s="35">
        <f>Tabla18[Transactions 
In_Prog]/Tabla18[Total]</f>
        <v>0</v>
      </c>
      <c r="J152" s="57">
        <v>36</v>
      </c>
      <c r="K152" s="35">
        <f>Tabla18[Transactions 
Timeout]/Tabla18[Total]</f>
        <v>6.6815144766146995E-3</v>
      </c>
      <c r="L152" s="57">
        <v>0</v>
      </c>
      <c r="M152" s="35">
        <f>Tabla18[Transactions
Trans Fail]/Tabla18[Total]</f>
        <v>0</v>
      </c>
    </row>
    <row r="153" spans="2:13" s="33" customFormat="1" hidden="1" x14ac:dyDescent="0.3">
      <c r="B153" s="41">
        <v>43237</v>
      </c>
      <c r="C153" s="57">
        <v>15975</v>
      </c>
      <c r="D153" s="57">
        <v>15543</v>
      </c>
      <c r="E153" s="35">
        <f>Tabla18[Transactions 
Complete]/Tabla18[Total]</f>
        <v>0.97295774647887323</v>
      </c>
      <c r="F153" s="57">
        <v>405</v>
      </c>
      <c r="G153" s="35">
        <f>Tabla18[Transactions 
Failed]/Tabla18[Total]</f>
        <v>2.5352112676056339E-2</v>
      </c>
      <c r="H153" s="57">
        <v>0</v>
      </c>
      <c r="I153" s="35">
        <f>Tabla18[Transactions 
In_Prog]/Tabla18[Total]</f>
        <v>0</v>
      </c>
      <c r="J153" s="57">
        <v>27</v>
      </c>
      <c r="K153" s="35">
        <f>Tabla18[Transactions 
Timeout]/Tabla18[Total]</f>
        <v>1.6901408450704226E-3</v>
      </c>
      <c r="L153" s="57">
        <v>0</v>
      </c>
      <c r="M153" s="35">
        <f>Tabla18[Transactions
Trans Fail]/Tabla18[Total]</f>
        <v>0</v>
      </c>
    </row>
    <row r="154" spans="2:13" s="33" customFormat="1" hidden="1" x14ac:dyDescent="0.3">
      <c r="B154" s="41">
        <v>43238</v>
      </c>
      <c r="C154" s="57">
        <v>6116</v>
      </c>
      <c r="D154" s="57">
        <v>5742</v>
      </c>
      <c r="E154" s="35">
        <f>Tabla18[Transactions 
Complete]/Tabla18[Total]</f>
        <v>0.9388489208633094</v>
      </c>
      <c r="F154" s="57">
        <v>333</v>
      </c>
      <c r="G154" s="35">
        <f>Tabla18[Transactions 
Failed]/Tabla18[Total]</f>
        <v>5.4447351209941139E-2</v>
      </c>
      <c r="H154" s="57">
        <v>0</v>
      </c>
      <c r="I154" s="35">
        <f>Tabla18[Transactions 
In_Prog]/Tabla18[Total]</f>
        <v>0</v>
      </c>
      <c r="J154" s="57">
        <v>41</v>
      </c>
      <c r="K154" s="35">
        <f>Tabla18[Transactions 
Timeout]/Tabla18[Total]</f>
        <v>6.7037279267495092E-3</v>
      </c>
      <c r="L154" s="57">
        <v>0</v>
      </c>
      <c r="M154" s="35">
        <f>Tabla18[Transactions
Trans Fail]/Tabla18[Total]</f>
        <v>0</v>
      </c>
    </row>
    <row r="155" spans="2:13" s="33" customFormat="1" hidden="1" x14ac:dyDescent="0.3">
      <c r="B155" s="41">
        <v>43239</v>
      </c>
      <c r="C155" s="57">
        <v>2839</v>
      </c>
      <c r="D155" s="57">
        <v>2702</v>
      </c>
      <c r="E155" s="35">
        <f>Tabla18[Transactions 
Complete]/Tabla18[Total]</f>
        <v>0.9517435716801691</v>
      </c>
      <c r="F155" s="57">
        <v>105</v>
      </c>
      <c r="G155" s="35">
        <f>Tabla18[Transactions 
Failed]/Tabla18[Total]</f>
        <v>3.6984853821768228E-2</v>
      </c>
      <c r="H155" s="57">
        <v>0</v>
      </c>
      <c r="I155" s="35">
        <f>Tabla18[Transactions 
In_Prog]/Tabla18[Total]</f>
        <v>0</v>
      </c>
      <c r="J155" s="57">
        <v>32</v>
      </c>
      <c r="K155" s="35">
        <f>Tabla18[Transactions 
Timeout]/Tabla18[Total]</f>
        <v>1.1271574498062698E-2</v>
      </c>
      <c r="L155" s="57">
        <v>0</v>
      </c>
      <c r="M155" s="35">
        <f>Tabla18[Transactions
Trans Fail]/Tabla18[Total]</f>
        <v>0</v>
      </c>
    </row>
    <row r="156" spans="2:13" s="33" customFormat="1" hidden="1" x14ac:dyDescent="0.3">
      <c r="B156" s="41">
        <v>43240</v>
      </c>
      <c r="C156" s="57">
        <v>1024</v>
      </c>
      <c r="D156" s="57">
        <v>949</v>
      </c>
      <c r="E156" s="35">
        <f>Tabla18[Transactions 
Complete]/Tabla18[Total]</f>
        <v>0.9267578125</v>
      </c>
      <c r="F156" s="57">
        <v>33</v>
      </c>
      <c r="G156" s="35">
        <f>Tabla18[Transactions 
Failed]/Tabla18[Total]</f>
        <v>3.22265625E-2</v>
      </c>
      <c r="H156" s="57">
        <v>0</v>
      </c>
      <c r="I156" s="35">
        <f>Tabla18[Transactions 
In_Prog]/Tabla18[Total]</f>
        <v>0</v>
      </c>
      <c r="J156" s="57">
        <v>42</v>
      </c>
      <c r="K156" s="35">
        <f>Tabla18[Transactions 
Timeout]/Tabla18[Total]</f>
        <v>4.1015625E-2</v>
      </c>
      <c r="L156" s="57">
        <v>0</v>
      </c>
      <c r="M156" s="35">
        <f>Tabla18[Transactions
Trans Fail]/Tabla18[Total]</f>
        <v>0</v>
      </c>
    </row>
    <row r="157" spans="2:13" s="33" customFormat="1" hidden="1" x14ac:dyDescent="0.3">
      <c r="B157" s="41">
        <v>43241</v>
      </c>
      <c r="C157" s="57">
        <v>7786</v>
      </c>
      <c r="D157" s="57">
        <v>6388</v>
      </c>
      <c r="E157" s="35">
        <f>Tabla18[Transactions 
Complete]/Tabla18[Total]</f>
        <v>0.8204469560750064</v>
      </c>
      <c r="F157" s="57">
        <v>308</v>
      </c>
      <c r="G157" s="35">
        <f>Tabla18[Transactions 
Failed]/Tabla18[Total]</f>
        <v>3.9558181351143078E-2</v>
      </c>
      <c r="H157" s="57">
        <v>0</v>
      </c>
      <c r="I157" s="35">
        <f>Tabla18[Transactions 
In_Prog]/Tabla18[Total]</f>
        <v>0</v>
      </c>
      <c r="J157" s="57">
        <v>1090</v>
      </c>
      <c r="K157" s="35">
        <f>Tabla18[Transactions 
Timeout]/Tabla18[Total]</f>
        <v>0.13999486257385049</v>
      </c>
      <c r="L157" s="57">
        <v>0</v>
      </c>
      <c r="M157" s="35">
        <f>Tabla18[Transactions
Trans Fail]/Tabla18[Total]</f>
        <v>0</v>
      </c>
    </row>
    <row r="158" spans="2:13" s="33" customFormat="1" hidden="1" x14ac:dyDescent="0.3">
      <c r="B158" s="41">
        <v>43242</v>
      </c>
      <c r="C158" s="57">
        <v>7822</v>
      </c>
      <c r="D158" s="57">
        <v>6590</v>
      </c>
      <c r="E158" s="35">
        <f>Tabla18[Transactions 
Complete]/Tabla18[Total]</f>
        <v>0.84249552544106365</v>
      </c>
      <c r="F158" s="57">
        <v>320</v>
      </c>
      <c r="G158" s="35">
        <f>Tabla18[Transactions 
Failed]/Tabla18[Total]</f>
        <v>4.0910253132191259E-2</v>
      </c>
      <c r="H158" s="57">
        <v>0</v>
      </c>
      <c r="I158" s="35">
        <f>Tabla18[Transactions 
In_Prog]/Tabla18[Total]</f>
        <v>0</v>
      </c>
      <c r="J158" s="57">
        <v>912</v>
      </c>
      <c r="K158" s="35">
        <f>Tabla18[Transactions 
Timeout]/Tabla18[Total]</f>
        <v>0.11659422142674508</v>
      </c>
      <c r="L158" s="57">
        <v>0</v>
      </c>
      <c r="M158" s="35">
        <f>Tabla18[Transactions
Trans Fail]/Tabla18[Total]</f>
        <v>0</v>
      </c>
    </row>
    <row r="159" spans="2:13" s="33" customFormat="1" hidden="1" x14ac:dyDescent="0.3">
      <c r="B159" s="41">
        <v>43243</v>
      </c>
      <c r="C159" s="57">
        <v>3721</v>
      </c>
      <c r="D159" s="57">
        <v>3599</v>
      </c>
      <c r="E159" s="35">
        <f>Tabla18[Transactions 
Complete]/Tabla18[Total]</f>
        <v>0.96721311475409832</v>
      </c>
      <c r="F159" s="57">
        <v>91</v>
      </c>
      <c r="G159" s="35">
        <f>Tabla18[Transactions 
Failed]/Tabla18[Total]</f>
        <v>2.445579145391024E-2</v>
      </c>
      <c r="H159" s="57">
        <v>0</v>
      </c>
      <c r="I159" s="35">
        <f>Tabla18[Transactions 
In_Prog]/Tabla18[Total]</f>
        <v>0</v>
      </c>
      <c r="J159" s="57">
        <v>31</v>
      </c>
      <c r="K159" s="35">
        <f>Tabla18[Transactions 
Timeout]/Tabla18[Total]</f>
        <v>8.3310937919914008E-3</v>
      </c>
      <c r="L159" s="57">
        <v>0</v>
      </c>
      <c r="M159" s="35">
        <f>Tabla18[Transactions
Trans Fail]/Tabla18[Total]</f>
        <v>0</v>
      </c>
    </row>
    <row r="160" spans="2:13" s="33" customFormat="1" hidden="1" x14ac:dyDescent="0.3">
      <c r="B160" s="41">
        <v>43244</v>
      </c>
      <c r="C160" s="57">
        <v>16676</v>
      </c>
      <c r="D160" s="57">
        <v>16216</v>
      </c>
      <c r="E160" s="35">
        <f>Tabla18[Transactions 
Complete]/Tabla18[Total]</f>
        <v>0.97241544734948426</v>
      </c>
      <c r="F160" s="57">
        <v>459</v>
      </c>
      <c r="G160" s="35">
        <f>Tabla18[Transactions 
Failed]/Tabla18[Total]</f>
        <v>2.7524586231710241E-2</v>
      </c>
      <c r="H160" s="57">
        <v>0</v>
      </c>
      <c r="I160" s="35">
        <f>Tabla18[Transactions 
In_Prog]/Tabla18[Total]</f>
        <v>0</v>
      </c>
      <c r="J160" s="57">
        <v>1</v>
      </c>
      <c r="K160" s="35">
        <f>Tabla18[Transactions 
Timeout]/Tabla18[Total]</f>
        <v>5.9966418805468937E-5</v>
      </c>
      <c r="L160" s="57">
        <v>0</v>
      </c>
      <c r="M160" s="35">
        <f>Tabla18[Transactions
Trans Fail]/Tabla18[Total]</f>
        <v>0</v>
      </c>
    </row>
    <row r="161" spans="2:13" s="33" customFormat="1" hidden="1" x14ac:dyDescent="0.3">
      <c r="B161" s="41">
        <v>43245</v>
      </c>
      <c r="C161" s="57">
        <v>11318</v>
      </c>
      <c r="D161" s="57">
        <v>9638</v>
      </c>
      <c r="E161" s="35">
        <f>Tabla18[Transactions 
Complete]/Tabla18[Total]</f>
        <v>0.85156388054426579</v>
      </c>
      <c r="F161" s="57">
        <v>1398</v>
      </c>
      <c r="G161" s="35">
        <f>Tabla18[Transactions 
Failed]/Tabla18[Total]</f>
        <v>0.12352005654709312</v>
      </c>
      <c r="H161" s="57">
        <v>0</v>
      </c>
      <c r="I161" s="35">
        <f>Tabla18[Transactions 
In_Prog]/Tabla18[Total]</f>
        <v>0</v>
      </c>
      <c r="J161" s="57">
        <v>282</v>
      </c>
      <c r="K161" s="35">
        <f>Tabla18[Transactions 
Timeout]/Tabla18[Total]</f>
        <v>2.4916062908641103E-2</v>
      </c>
      <c r="L161" s="57">
        <v>0</v>
      </c>
      <c r="M161" s="35">
        <f>Tabla18[Transactions
Trans Fail]/Tabla18[Total]</f>
        <v>0</v>
      </c>
    </row>
    <row r="162" spans="2:13" s="33" customFormat="1" hidden="1" x14ac:dyDescent="0.3">
      <c r="B162" s="41">
        <v>43246</v>
      </c>
      <c r="C162" s="57">
        <v>6553</v>
      </c>
      <c r="D162" s="57">
        <v>4737</v>
      </c>
      <c r="E162" s="35">
        <f>Tabla18[Transactions 
Complete]/Tabla18[Total]</f>
        <v>0.72287501907523277</v>
      </c>
      <c r="F162" s="57">
        <v>740</v>
      </c>
      <c r="G162" s="35">
        <f>Tabla18[Transactions 
Failed]/Tabla18[Total]</f>
        <v>0.11292537768960781</v>
      </c>
      <c r="H162" s="57">
        <v>0</v>
      </c>
      <c r="I162" s="35">
        <f>Tabla18[Transactions 
In_Prog]/Tabla18[Total]</f>
        <v>0</v>
      </c>
      <c r="J162" s="57">
        <v>1076</v>
      </c>
      <c r="K162" s="35">
        <f>Tabla18[Transactions 
Timeout]/Tabla18[Total]</f>
        <v>0.16419960323515947</v>
      </c>
      <c r="L162" s="57">
        <v>0</v>
      </c>
      <c r="M162" s="35">
        <f>Tabla18[Transactions
Trans Fail]/Tabla18[Total]</f>
        <v>0</v>
      </c>
    </row>
    <row r="163" spans="2:13" s="33" customFormat="1" hidden="1" x14ac:dyDescent="0.3">
      <c r="B163" s="41">
        <v>43247</v>
      </c>
      <c r="C163" s="57">
        <v>3408</v>
      </c>
      <c r="D163" s="57">
        <v>1943</v>
      </c>
      <c r="E163" s="35">
        <f>Tabla18[Transactions 
Complete]/Tabla18[Total]</f>
        <v>0.57012910798122063</v>
      </c>
      <c r="F163" s="57">
        <v>116</v>
      </c>
      <c r="G163" s="35">
        <f>Tabla18[Transactions 
Failed]/Tabla18[Total]</f>
        <v>3.4037558685446008E-2</v>
      </c>
      <c r="H163" s="57">
        <v>0</v>
      </c>
      <c r="I163" s="35">
        <f>Tabla18[Transactions 
In_Prog]/Tabla18[Total]</f>
        <v>0</v>
      </c>
      <c r="J163" s="57">
        <v>1349</v>
      </c>
      <c r="K163" s="35">
        <f>Tabla18[Transactions 
Timeout]/Tabla18[Total]</f>
        <v>0.39583333333333331</v>
      </c>
      <c r="L163" s="57">
        <v>0</v>
      </c>
      <c r="M163" s="35">
        <f>Tabla18[Transactions
Trans Fail]/Tabla18[Total]</f>
        <v>0</v>
      </c>
    </row>
    <row r="164" spans="2:13" s="33" customFormat="1" hidden="1" x14ac:dyDescent="0.3">
      <c r="B164" s="41">
        <v>43248</v>
      </c>
      <c r="C164" s="57">
        <v>21706</v>
      </c>
      <c r="D164" s="57">
        <v>17287</v>
      </c>
      <c r="E164" s="35">
        <f>Tabla18[Transactions 
Complete]/Tabla18[Total]</f>
        <v>0.79641573758407813</v>
      </c>
      <c r="F164" s="57">
        <v>3075</v>
      </c>
      <c r="G164" s="35">
        <f>Tabla18[Transactions 
Failed]/Tabla18[Total]</f>
        <v>0.14166589882981664</v>
      </c>
      <c r="H164" s="57">
        <v>0</v>
      </c>
      <c r="I164" s="35">
        <f>Tabla18[Transactions 
In_Prog]/Tabla18[Total]</f>
        <v>0</v>
      </c>
      <c r="J164" s="57">
        <v>1344</v>
      </c>
      <c r="K164" s="35">
        <f>Tabla18[Transactions 
Timeout]/Tabla18[Total]</f>
        <v>6.1918363586105224E-2</v>
      </c>
      <c r="L164" s="57">
        <v>0</v>
      </c>
      <c r="M164" s="35">
        <f>Tabla18[Transactions
Trans Fail]/Tabla18[Total]</f>
        <v>0</v>
      </c>
    </row>
    <row r="165" spans="2:13" s="33" customFormat="1" hidden="1" x14ac:dyDescent="0.3">
      <c r="B165" s="41">
        <v>43249</v>
      </c>
      <c r="C165" s="57">
        <v>20014</v>
      </c>
      <c r="D165" s="57">
        <v>15529</v>
      </c>
      <c r="E165" s="35">
        <f>Tabla18[Transactions 
Complete]/Tabla18[Total]</f>
        <v>0.77590686519436391</v>
      </c>
      <c r="F165" s="57">
        <v>2804</v>
      </c>
      <c r="G165" s="35">
        <f>Tabla18[Transactions 
Failed]/Tabla18[Total]</f>
        <v>0.14010192864994503</v>
      </c>
      <c r="H165" s="57">
        <v>0</v>
      </c>
      <c r="I165" s="35">
        <f>Tabla18[Transactions 
In_Prog]/Tabla18[Total]</f>
        <v>0</v>
      </c>
      <c r="J165" s="57">
        <v>1681</v>
      </c>
      <c r="K165" s="35">
        <f>Tabla18[Transactions 
Timeout]/Tabla18[Total]</f>
        <v>8.3991206155691014E-2</v>
      </c>
      <c r="L165" s="57">
        <v>0</v>
      </c>
      <c r="M165" s="35">
        <f>Tabla18[Transactions
Trans Fail]/Tabla18[Total]</f>
        <v>0</v>
      </c>
    </row>
    <row r="166" spans="2:13" s="33" customFormat="1" hidden="1" x14ac:dyDescent="0.3">
      <c r="B166" s="41">
        <v>43250</v>
      </c>
      <c r="C166" s="57">
        <v>21176</v>
      </c>
      <c r="D166" s="57">
        <v>14793</v>
      </c>
      <c r="E166" s="35">
        <f>Tabla18[Transactions 
Complete]/Tabla18[Total]</f>
        <v>0.69857385719682663</v>
      </c>
      <c r="F166" s="57">
        <v>3495</v>
      </c>
      <c r="G166" s="35">
        <f>Tabla18[Transactions 
Failed]/Tabla18[Total]</f>
        <v>0.16504533434076313</v>
      </c>
      <c r="H166" s="57">
        <v>0</v>
      </c>
      <c r="I166" s="35">
        <f>Tabla18[Transactions 
In_Prog]/Tabla18[Total]</f>
        <v>0</v>
      </c>
      <c r="J166" s="57">
        <v>2888</v>
      </c>
      <c r="K166" s="35">
        <f>Tabla18[Transactions 
Timeout]/Tabla18[Total]</f>
        <v>0.13638080846241027</v>
      </c>
      <c r="L166" s="57">
        <v>0</v>
      </c>
      <c r="M166" s="35">
        <f>Tabla18[Transactions
Trans Fail]/Tabla18[Total]</f>
        <v>0</v>
      </c>
    </row>
    <row r="167" spans="2:13" s="33" customFormat="1" hidden="1" x14ac:dyDescent="0.3">
      <c r="B167" s="41">
        <v>43251</v>
      </c>
      <c r="C167" s="57">
        <v>14949</v>
      </c>
      <c r="D167" s="57">
        <v>10340</v>
      </c>
      <c r="E167" s="35">
        <f>Tabla18[Transactions 
Complete]/Tabla18[Total]</f>
        <v>0.69168506254598972</v>
      </c>
      <c r="F167" s="57">
        <v>3263</v>
      </c>
      <c r="G167" s="35">
        <f>Tabla18[Transactions 
Failed]/Tabla18[Total]</f>
        <v>0.21827546993109906</v>
      </c>
      <c r="H167" s="57">
        <v>0</v>
      </c>
      <c r="I167" s="35">
        <f>Tabla18[Transactions 
In_Prog]/Tabla18[Total]</f>
        <v>0</v>
      </c>
      <c r="J167" s="57">
        <v>1346</v>
      </c>
      <c r="K167" s="35">
        <f>Tabla18[Transactions 
Timeout]/Tabla18[Total]</f>
        <v>9.0039467522911226E-2</v>
      </c>
      <c r="L167" s="57">
        <v>0</v>
      </c>
      <c r="M167" s="35">
        <f>Tabla18[Transactions
Trans Fail]/Tabla18[Total]</f>
        <v>0</v>
      </c>
    </row>
    <row r="168" spans="2:13" s="33" customFormat="1" hidden="1" x14ac:dyDescent="0.3">
      <c r="B168" s="41">
        <v>43252</v>
      </c>
      <c r="C168" s="57">
        <v>13597</v>
      </c>
      <c r="D168" s="57">
        <v>11171</v>
      </c>
      <c r="E168" s="35">
        <f>Tabla18[Transactions 
Complete]/Tabla18[Total]</f>
        <v>0.82157828932852839</v>
      </c>
      <c r="F168" s="57">
        <v>1926</v>
      </c>
      <c r="G168" s="35">
        <f>Tabla18[Transactions 
Failed]/Tabla18[Total]</f>
        <v>0.14164889313819226</v>
      </c>
      <c r="H168" s="57">
        <v>0</v>
      </c>
      <c r="I168" s="35">
        <f>Tabla18[Transactions 
In_Prog]/Tabla18[Total]</f>
        <v>0</v>
      </c>
      <c r="J168" s="57">
        <v>500</v>
      </c>
      <c r="K168" s="35">
        <f>Tabla18[Transactions 
Timeout]/Tabla18[Total]</f>
        <v>3.6772817533279399E-2</v>
      </c>
      <c r="L168" s="57">
        <v>0</v>
      </c>
      <c r="M168" s="35">
        <f>Tabla18[Transactions
Trans Fail]/Tabla18[Total]</f>
        <v>0</v>
      </c>
    </row>
    <row r="169" spans="2:13" s="33" customFormat="1" hidden="1" x14ac:dyDescent="0.3">
      <c r="B169" s="41">
        <v>43253</v>
      </c>
      <c r="C169" s="57">
        <v>5113</v>
      </c>
      <c r="D169" s="57">
        <v>3984</v>
      </c>
      <c r="E169" s="35">
        <f>Tabla18[Transactions 
Complete]/Tabla18[Total]</f>
        <v>0.77919029923723837</v>
      </c>
      <c r="F169" s="57">
        <v>716</v>
      </c>
      <c r="G169" s="35">
        <f>Tabla18[Transactions 
Failed]/Tabla18[Total]</f>
        <v>0.14003520438098963</v>
      </c>
      <c r="H169" s="57">
        <v>0</v>
      </c>
      <c r="I169" s="35">
        <f>Tabla18[Transactions 
In_Prog]/Tabla18[Total]</f>
        <v>0</v>
      </c>
      <c r="J169" s="57">
        <v>413</v>
      </c>
      <c r="K169" s="35">
        <f>Tabla18[Transactions 
Timeout]/Tabla18[Total]</f>
        <v>8.0774496381771949E-2</v>
      </c>
      <c r="L169" s="57">
        <v>0</v>
      </c>
      <c r="M169" s="35">
        <f>Tabla18[Transactions
Trans Fail]/Tabla18[Total]</f>
        <v>0</v>
      </c>
    </row>
    <row r="170" spans="2:13" s="33" customFormat="1" hidden="1" x14ac:dyDescent="0.3">
      <c r="B170" s="41">
        <v>43254</v>
      </c>
      <c r="C170" s="57">
        <v>1291</v>
      </c>
      <c r="D170" s="57">
        <v>828</v>
      </c>
      <c r="E170" s="35">
        <f>Tabla18[Transactions 
Complete]/Tabla18[Total]</f>
        <v>0.64136328427575517</v>
      </c>
      <c r="F170" s="57">
        <v>81</v>
      </c>
      <c r="G170" s="35">
        <f>Tabla18[Transactions 
Failed]/Tabla18[Total]</f>
        <v>6.2742060418280399E-2</v>
      </c>
      <c r="H170" s="57">
        <v>0</v>
      </c>
      <c r="I170" s="35">
        <f>Tabla18[Transactions 
In_Prog]/Tabla18[Total]</f>
        <v>0</v>
      </c>
      <c r="J170" s="57">
        <v>382</v>
      </c>
      <c r="K170" s="35">
        <f>Tabla18[Transactions 
Timeout]/Tabla18[Total]</f>
        <v>0.29589465530596437</v>
      </c>
      <c r="L170" s="57">
        <v>0</v>
      </c>
      <c r="M170" s="35">
        <f>Tabla18[Transactions
Trans Fail]/Tabla18[Total]</f>
        <v>0</v>
      </c>
    </row>
    <row r="171" spans="2:13" s="33" customFormat="1" hidden="1" x14ac:dyDescent="0.3">
      <c r="B171" s="41">
        <v>43255</v>
      </c>
      <c r="C171" s="57">
        <v>18034</v>
      </c>
      <c r="D171" s="57">
        <v>14385</v>
      </c>
      <c r="E171" s="35">
        <f>Tabla18[Transactions 
Complete]/Tabla18[Total]</f>
        <v>0.79765997560164137</v>
      </c>
      <c r="F171" s="57">
        <v>2063</v>
      </c>
      <c r="G171" s="35">
        <f>Tabla18[Transactions 
Failed]/Tabla18[Total]</f>
        <v>0.11439503160696463</v>
      </c>
      <c r="H171" s="57">
        <v>0</v>
      </c>
      <c r="I171" s="35">
        <f>Tabla18[Transactions 
In_Prog]/Tabla18[Total]</f>
        <v>0</v>
      </c>
      <c r="J171" s="57">
        <v>1586</v>
      </c>
      <c r="K171" s="35">
        <f>Tabla18[Transactions 
Timeout]/Tabla18[Total]</f>
        <v>8.7944992791394033E-2</v>
      </c>
      <c r="L171" s="57">
        <v>0</v>
      </c>
      <c r="M171" s="35">
        <f>Tabla18[Transactions
Trans Fail]/Tabla18[Total]</f>
        <v>0</v>
      </c>
    </row>
    <row r="172" spans="2:13" s="33" customFormat="1" hidden="1" x14ac:dyDescent="0.3">
      <c r="B172" s="41">
        <v>43256</v>
      </c>
      <c r="C172" s="57">
        <v>20984</v>
      </c>
      <c r="D172" s="57">
        <v>16071</v>
      </c>
      <c r="E172" s="35">
        <f>Tabla18[Transactions 
Complete]/Tabla18[Total]</f>
        <v>0.7658692337018681</v>
      </c>
      <c r="F172" s="57">
        <v>2473</v>
      </c>
      <c r="G172" s="35">
        <f>Tabla18[Transactions 
Failed]/Tabla18[Total]</f>
        <v>0.11785169653069005</v>
      </c>
      <c r="H172" s="57">
        <v>0</v>
      </c>
      <c r="I172" s="35">
        <f>Tabla18[Transactions 
In_Prog]/Tabla18[Total]</f>
        <v>0</v>
      </c>
      <c r="J172" s="57">
        <v>2440</v>
      </c>
      <c r="K172" s="35">
        <f>Tabla18[Transactions 
Timeout]/Tabla18[Total]</f>
        <v>0.11627906976744186</v>
      </c>
      <c r="L172" s="57">
        <v>0</v>
      </c>
      <c r="M172" s="35">
        <f>Tabla18[Transactions
Trans Fail]/Tabla18[Total]</f>
        <v>0</v>
      </c>
    </row>
    <row r="173" spans="2:13" s="33" customFormat="1" hidden="1" x14ac:dyDescent="0.3">
      <c r="B173" s="41">
        <v>43257</v>
      </c>
      <c r="C173" s="57">
        <v>14525</v>
      </c>
      <c r="D173" s="57">
        <v>11100</v>
      </c>
      <c r="E173" s="35">
        <f>Tabla18[Transactions 
Complete]/Tabla18[Total]</f>
        <v>0.76419965576592086</v>
      </c>
      <c r="F173" s="57">
        <v>1581</v>
      </c>
      <c r="G173" s="35">
        <f>Tabla18[Transactions 
Failed]/Tabla18[Total]</f>
        <v>0.10884681583476764</v>
      </c>
      <c r="H173" s="57">
        <v>0</v>
      </c>
      <c r="I173" s="35">
        <f>Tabla18[Transactions 
In_Prog]/Tabla18[Total]</f>
        <v>0</v>
      </c>
      <c r="J173" s="57">
        <v>1844</v>
      </c>
      <c r="K173" s="35">
        <f>Tabla18[Transactions 
Timeout]/Tabla18[Total]</f>
        <v>0.12695352839931154</v>
      </c>
      <c r="L173" s="57">
        <v>0</v>
      </c>
      <c r="M173" s="35">
        <f>Tabla18[Transactions
Trans Fail]/Tabla18[Total]</f>
        <v>0</v>
      </c>
    </row>
    <row r="174" spans="2:13" s="33" customFormat="1" hidden="1" x14ac:dyDescent="0.3">
      <c r="B174" s="41">
        <v>43258</v>
      </c>
      <c r="C174" s="57">
        <v>17593</v>
      </c>
      <c r="D174" s="57">
        <v>13465</v>
      </c>
      <c r="E174" s="35">
        <f>Tabla18[Transactions 
Complete]/Tabla18[Total]</f>
        <v>0.7653612232137782</v>
      </c>
      <c r="F174" s="57">
        <v>1748</v>
      </c>
      <c r="G174" s="35">
        <f>Tabla18[Transactions 
Failed]/Tabla18[Total]</f>
        <v>9.9357699084863305E-2</v>
      </c>
      <c r="H174" s="57">
        <v>0</v>
      </c>
      <c r="I174" s="35">
        <f>Tabla18[Transactions 
In_Prog]/Tabla18[Total]</f>
        <v>0</v>
      </c>
      <c r="J174" s="57">
        <v>2380</v>
      </c>
      <c r="K174" s="35">
        <f>Tabla18[Transactions 
Timeout]/Tabla18[Total]</f>
        <v>0.1352810777013585</v>
      </c>
      <c r="L174" s="57">
        <v>0</v>
      </c>
      <c r="M174" s="35">
        <f>Tabla18[Transactions
Trans Fail]/Tabla18[Total]</f>
        <v>0</v>
      </c>
    </row>
    <row r="175" spans="2:13" s="33" customFormat="1" hidden="1" x14ac:dyDescent="0.3">
      <c r="B175" s="41">
        <v>43259</v>
      </c>
      <c r="C175" s="57">
        <v>15160</v>
      </c>
      <c r="D175" s="57">
        <v>11204</v>
      </c>
      <c r="E175" s="35">
        <f>Tabla18[Transactions 
Complete]/Tabla18[Total]</f>
        <v>0.73905013192612135</v>
      </c>
      <c r="F175" s="57">
        <v>1405</v>
      </c>
      <c r="G175" s="35">
        <f>Tabla18[Transactions 
Failed]/Tabla18[Total]</f>
        <v>9.2678100263852245E-2</v>
      </c>
      <c r="H175" s="57">
        <v>0</v>
      </c>
      <c r="I175" s="35">
        <f>Tabla18[Transactions 
In_Prog]/Tabla18[Total]</f>
        <v>0</v>
      </c>
      <c r="J175" s="57">
        <v>2551</v>
      </c>
      <c r="K175" s="35">
        <f>Tabla18[Transactions 
Timeout]/Tabla18[Total]</f>
        <v>0.1682717678100264</v>
      </c>
      <c r="L175" s="57">
        <v>0</v>
      </c>
      <c r="M175" s="35">
        <f>Tabla18[Transactions
Trans Fail]/Tabla18[Total]</f>
        <v>0</v>
      </c>
    </row>
    <row r="176" spans="2:13" s="33" customFormat="1" hidden="1" x14ac:dyDescent="0.3">
      <c r="B176" s="41">
        <v>43260</v>
      </c>
      <c r="C176" s="57">
        <v>10041</v>
      </c>
      <c r="D176" s="57">
        <v>7068</v>
      </c>
      <c r="E176" s="35">
        <f>Tabla18[Transactions 
Complete]/Tabla18[Total]</f>
        <v>0.7039139527935464</v>
      </c>
      <c r="F176" s="57">
        <v>638</v>
      </c>
      <c r="G176" s="35">
        <f>Tabla18[Transactions 
Failed]/Tabla18[Total]</f>
        <v>6.3539488098794936E-2</v>
      </c>
      <c r="H176" s="57">
        <v>0</v>
      </c>
      <c r="I176" s="35">
        <f>Tabla18[Transactions 
In_Prog]/Tabla18[Total]</f>
        <v>0</v>
      </c>
      <c r="J176" s="57">
        <v>2335</v>
      </c>
      <c r="K176" s="35">
        <f>Tabla18[Transactions 
Timeout]/Tabla18[Total]</f>
        <v>0.23254655910765859</v>
      </c>
      <c r="L176" s="57">
        <v>0</v>
      </c>
      <c r="M176" s="35">
        <f>Tabla18[Transactions
Trans Fail]/Tabla18[Total]</f>
        <v>0</v>
      </c>
    </row>
    <row r="177" spans="2:13" s="33" customFormat="1" hidden="1" x14ac:dyDescent="0.3">
      <c r="B177" s="41">
        <v>43261</v>
      </c>
      <c r="C177" s="57">
        <v>5012</v>
      </c>
      <c r="D177" s="57">
        <v>2201</v>
      </c>
      <c r="E177" s="35">
        <f>Tabla18[Transactions 
Complete]/Tabla18[Total]</f>
        <v>0.43914604948124503</v>
      </c>
      <c r="F177" s="57">
        <v>87</v>
      </c>
      <c r="G177" s="35">
        <f>Tabla18[Transactions 
Failed]/Tabla18[Total]</f>
        <v>1.735833998403831E-2</v>
      </c>
      <c r="H177" s="57">
        <v>0</v>
      </c>
      <c r="I177" s="35">
        <f>Tabla18[Transactions 
In_Prog]/Tabla18[Total]</f>
        <v>0</v>
      </c>
      <c r="J177" s="57">
        <v>2724</v>
      </c>
      <c r="K177" s="35">
        <f>Tabla18[Transactions 
Timeout]/Tabla18[Total]</f>
        <v>0.54349561053471673</v>
      </c>
      <c r="L177" s="57">
        <v>0</v>
      </c>
      <c r="M177" s="35">
        <f>Tabla18[Transactions
Trans Fail]/Tabla18[Total]</f>
        <v>0</v>
      </c>
    </row>
    <row r="178" spans="2:13" s="33" customFormat="1" hidden="1" x14ac:dyDescent="0.3">
      <c r="B178" s="41">
        <v>43262</v>
      </c>
      <c r="C178" s="76">
        <v>15508</v>
      </c>
      <c r="D178" s="39">
        <v>10338</v>
      </c>
      <c r="E178" s="35">
        <f>Tabla18[Transactions 
Complete]/Tabla18[Total]</f>
        <v>0.66662367810162493</v>
      </c>
      <c r="F178" s="39">
        <v>1349</v>
      </c>
      <c r="G178" s="35">
        <f>Tabla18[Transactions 
Failed]/Tabla18[Total]</f>
        <v>8.6987361361877735E-2</v>
      </c>
      <c r="H178" s="39">
        <v>0</v>
      </c>
      <c r="I178" s="35">
        <f>Tabla18[Transactions 
In_Prog]/Tabla18[Total]</f>
        <v>0</v>
      </c>
      <c r="J178" s="39">
        <v>3821</v>
      </c>
      <c r="K178" s="35">
        <f>Tabla18[Transactions 
Timeout]/Tabla18[Total]</f>
        <v>0.24638896053649728</v>
      </c>
      <c r="L178" s="39">
        <v>0</v>
      </c>
      <c r="M178" s="35">
        <f>Tabla18[Transactions
Trans Fail]/Tabla18[Total]</f>
        <v>0</v>
      </c>
    </row>
    <row r="179" spans="2:13" s="33" customFormat="1" hidden="1" x14ac:dyDescent="0.3">
      <c r="B179" s="41">
        <v>43263</v>
      </c>
      <c r="C179" s="76">
        <v>17335</v>
      </c>
      <c r="D179" s="39">
        <v>12701</v>
      </c>
      <c r="E179" s="35">
        <f>Tabla18[Transactions 
Complete]/Tabla18[Total]</f>
        <v>0.73267955004326502</v>
      </c>
      <c r="F179" s="39">
        <v>1586</v>
      </c>
      <c r="G179" s="35">
        <f>Tabla18[Transactions 
Failed]/Tabla18[Total]</f>
        <v>9.1491202768964525E-2</v>
      </c>
      <c r="H179" s="39">
        <v>0</v>
      </c>
      <c r="I179" s="35">
        <f>Tabla18[Transactions 
In_Prog]/Tabla18[Total]</f>
        <v>0</v>
      </c>
      <c r="J179" s="39">
        <v>3048</v>
      </c>
      <c r="K179" s="35">
        <f>Tabla18[Transactions 
Timeout]/Tabla18[Total]</f>
        <v>0.1758292471877704</v>
      </c>
      <c r="L179" s="39">
        <v>0</v>
      </c>
      <c r="M179" s="35">
        <f>Tabla18[Transactions
Trans Fail]/Tabla18[Total]</f>
        <v>0</v>
      </c>
    </row>
    <row r="180" spans="2:13" s="33" customFormat="1" hidden="1" x14ac:dyDescent="0.2">
      <c r="B180" s="41">
        <v>43264</v>
      </c>
      <c r="C180" s="77">
        <v>12074</v>
      </c>
      <c r="D180" s="64">
        <v>7858</v>
      </c>
      <c r="E180" s="35">
        <f>Tabla18[Transactions 
Complete]/Tabla18[Total]</f>
        <v>0.65081994368063611</v>
      </c>
      <c r="F180" s="64">
        <v>911</v>
      </c>
      <c r="G180" s="35">
        <f>Tabla18[Transactions 
Failed]/Tabla18[Total]</f>
        <v>7.5451383137319861E-2</v>
      </c>
      <c r="H180" s="39">
        <v>0</v>
      </c>
      <c r="I180" s="35">
        <f>Tabla18[Transactions 
In_Prog]/Tabla18[Total]</f>
        <v>0</v>
      </c>
      <c r="J180" s="64">
        <v>3305</v>
      </c>
      <c r="K180" s="35">
        <f>Tabla18[Transactions 
Timeout]/Tabla18[Total]</f>
        <v>0.27372867318204408</v>
      </c>
      <c r="L180" s="39">
        <v>0</v>
      </c>
      <c r="M180" s="35">
        <f>Tabla18[Transactions
Trans Fail]/Tabla18[Total]</f>
        <v>0</v>
      </c>
    </row>
    <row r="181" spans="2:13" s="33" customFormat="1" hidden="1" x14ac:dyDescent="0.3">
      <c r="B181" s="41">
        <v>43265</v>
      </c>
      <c r="C181" s="77">
        <v>10940</v>
      </c>
      <c r="D181" s="64">
        <v>6487</v>
      </c>
      <c r="E181" s="35">
        <f>Tabla18[Transactions 
Complete]/Tabla18[Total]</f>
        <v>0.59296160877513715</v>
      </c>
      <c r="F181" s="64">
        <v>935</v>
      </c>
      <c r="G181" s="35">
        <f>Tabla18[Transactions 
Failed]/Tabla18[Total]</f>
        <v>8.546617915904936E-2</v>
      </c>
      <c r="H181" s="39">
        <v>0</v>
      </c>
      <c r="I181" s="35">
        <f>Tabla18[Transactions 
In_Prog]/Tabla18[Total]</f>
        <v>0</v>
      </c>
      <c r="J181" s="65">
        <v>3518</v>
      </c>
      <c r="K181" s="35">
        <f>Tabla18[Transactions 
Timeout]/Tabla18[Total]</f>
        <v>0.32157221206581355</v>
      </c>
      <c r="L181" s="39">
        <v>0</v>
      </c>
      <c r="M181" s="35">
        <f>Tabla18[Transactions
Trans Fail]/Tabla18[Total]</f>
        <v>0</v>
      </c>
    </row>
    <row r="182" spans="2:13" s="33" customFormat="1" hidden="1" x14ac:dyDescent="0.2">
      <c r="B182" s="41">
        <v>43266</v>
      </c>
      <c r="C182" s="78">
        <v>10286</v>
      </c>
      <c r="D182" s="66">
        <v>7141</v>
      </c>
      <c r="E182" s="35">
        <f>Tabla18[Transactions 
Complete]/Tabla18[Total]</f>
        <v>0.69424460431654678</v>
      </c>
      <c r="F182" s="67">
        <v>941</v>
      </c>
      <c r="G182" s="35">
        <f>Tabla18[Transactions 
Failed]/Tabla18[Total]</f>
        <v>9.1483569900836087E-2</v>
      </c>
      <c r="H182" s="39">
        <v>0</v>
      </c>
      <c r="I182" s="35">
        <f>Tabla18[Transactions 
In_Prog]/Tabla18[Total]</f>
        <v>0</v>
      </c>
      <c r="J182" s="68">
        <v>2204</v>
      </c>
      <c r="K182" s="35">
        <f>Tabla18[Transactions 
Timeout]/Tabla18[Total]</f>
        <v>0.21427182578261714</v>
      </c>
      <c r="L182" s="39">
        <v>0</v>
      </c>
      <c r="M182" s="35">
        <f>Tabla18[Transactions
Trans Fail]/Tabla18[Total]</f>
        <v>0</v>
      </c>
    </row>
    <row r="183" spans="2:13" s="33" customFormat="1" hidden="1" x14ac:dyDescent="0.2">
      <c r="B183" s="41">
        <v>43267</v>
      </c>
      <c r="C183" s="78">
        <v>3372</v>
      </c>
      <c r="D183" s="69">
        <v>2734</v>
      </c>
      <c r="E183" s="35">
        <f>Tabla18[Transactions 
Complete]/Tabla18[Total]</f>
        <v>0.81079478054567022</v>
      </c>
      <c r="F183" s="70">
        <v>450</v>
      </c>
      <c r="G183" s="35">
        <f>Tabla18[Transactions 
Failed]/Tabla18[Total]</f>
        <v>0.13345195729537365</v>
      </c>
      <c r="H183" s="39">
        <v>0</v>
      </c>
      <c r="I183" s="35">
        <f>Tabla18[Transactions 
In_Prog]/Tabla18[Total]</f>
        <v>0</v>
      </c>
      <c r="J183" s="71">
        <v>188</v>
      </c>
      <c r="K183" s="35">
        <f>Tabla18[Transactions 
Timeout]/Tabla18[Total]</f>
        <v>5.575326215895611E-2</v>
      </c>
      <c r="L183" s="39">
        <v>0</v>
      </c>
      <c r="M183" s="35">
        <f>Tabla18[Transactions
Trans Fail]/Tabla18[Total]</f>
        <v>0</v>
      </c>
    </row>
    <row r="184" spans="2:13" s="33" customFormat="1" hidden="1" x14ac:dyDescent="0.2">
      <c r="B184" s="41">
        <v>43268</v>
      </c>
      <c r="C184" s="78">
        <v>1045</v>
      </c>
      <c r="D184" s="72">
        <v>761</v>
      </c>
      <c r="E184" s="35">
        <f>Tabla18[Transactions 
Complete]/Tabla18[Total]</f>
        <v>0.72822966507177034</v>
      </c>
      <c r="F184" s="73">
        <v>98</v>
      </c>
      <c r="G184" s="35">
        <f>Tabla18[Transactions 
Failed]/Tabla18[Total]</f>
        <v>9.3779904306220102E-2</v>
      </c>
      <c r="H184" s="39">
        <v>0</v>
      </c>
      <c r="I184" s="35">
        <f>Tabla18[Transactions 
In_Prog]/Tabla18[Total]</f>
        <v>0</v>
      </c>
      <c r="J184" s="74">
        <v>186</v>
      </c>
      <c r="K184" s="35">
        <f>Tabla18[Transactions 
Timeout]/Tabla18[Total]</f>
        <v>0.17799043062200956</v>
      </c>
      <c r="L184" s="39">
        <v>0</v>
      </c>
      <c r="M184" s="35">
        <f>Tabla18[Transactions
Trans Fail]/Tabla18[Total]</f>
        <v>0</v>
      </c>
    </row>
    <row r="185" spans="2:13" s="33" customFormat="1" hidden="1" x14ac:dyDescent="0.2">
      <c r="B185" s="79">
        <v>43269</v>
      </c>
      <c r="C185" s="80">
        <v>23017</v>
      </c>
      <c r="D185" s="81">
        <v>21067</v>
      </c>
      <c r="E185" s="75">
        <f>Tabla18[Transactions 
Complete]/Tabla18[Total]</f>
        <v>0.91528001042707563</v>
      </c>
      <c r="F185" s="82">
        <v>1744</v>
      </c>
      <c r="G185" s="75">
        <f>Tabla18[Transactions 
Failed]/Tabla18[Total]</f>
        <v>7.5770082982143633E-2</v>
      </c>
      <c r="H185" s="61">
        <v>0</v>
      </c>
      <c r="I185" s="75">
        <f>Tabla18[Transactions 
In_Prog]/Tabla18[Total]</f>
        <v>0</v>
      </c>
      <c r="J185" s="83">
        <v>206</v>
      </c>
      <c r="K185" s="75">
        <f>Tabla18[Transactions 
Timeout]/Tabla18[Total]</f>
        <v>8.949906590780727E-3</v>
      </c>
      <c r="L185" s="61">
        <v>0</v>
      </c>
      <c r="M185" s="75">
        <f>Tabla18[Transactions
Trans Fail]/Tabla18[Total]</f>
        <v>0</v>
      </c>
    </row>
    <row r="186" spans="2:13" s="33" customFormat="1" hidden="1" x14ac:dyDescent="0.2">
      <c r="B186" s="79">
        <v>43270</v>
      </c>
      <c r="C186" s="84">
        <v>14584</v>
      </c>
      <c r="D186" s="85">
        <v>13500</v>
      </c>
      <c r="E186" s="75">
        <f>Tabla18[Transactions 
Complete]/Tabla18[Total]</f>
        <v>0.92567196928140427</v>
      </c>
      <c r="F186" s="86">
        <v>839</v>
      </c>
      <c r="G186" s="75">
        <f>Tabla18[Transactions 
Failed]/Tabla18[Total]</f>
        <v>5.7528798683488758E-2</v>
      </c>
      <c r="H186" s="61">
        <v>0</v>
      </c>
      <c r="I186" s="75">
        <f>Tabla18[Transactions 
In_Prog]/Tabla18[Total]</f>
        <v>0</v>
      </c>
      <c r="J186" s="87">
        <v>245</v>
      </c>
      <c r="K186" s="75">
        <f>Tabla18[Transactions 
Timeout]/Tabla18[Total]</f>
        <v>1.6799232035106967E-2</v>
      </c>
      <c r="L186" s="61">
        <v>0</v>
      </c>
      <c r="M186" s="75">
        <f>Tabla18[Transactions
Trans Fail]/Tabla18[Total]</f>
        <v>0</v>
      </c>
    </row>
    <row r="187" spans="2:13" s="33" customFormat="1" hidden="1" x14ac:dyDescent="0.2">
      <c r="B187" s="79">
        <v>43271</v>
      </c>
      <c r="C187" s="88">
        <v>13185</v>
      </c>
      <c r="D187" s="89">
        <v>11888</v>
      </c>
      <c r="E187" s="75">
        <f>Tabla18[Transactions 
Complete]/Tabla18[Total]</f>
        <v>0.90163064087978761</v>
      </c>
      <c r="F187" s="90">
        <v>1070</v>
      </c>
      <c r="G187" s="75">
        <f>Tabla18[Transactions 
Failed]/Tabla18[Total]</f>
        <v>8.1152825180128937E-2</v>
      </c>
      <c r="H187" s="61">
        <v>0</v>
      </c>
      <c r="I187" s="75">
        <f>Tabla18[Transactions 
In_Prog]/Tabla18[Total]</f>
        <v>0</v>
      </c>
      <c r="J187" s="91">
        <v>227</v>
      </c>
      <c r="K187" s="75">
        <f>Tabla18[Transactions 
Timeout]/Tabla18[Total]</f>
        <v>1.7216533940083427E-2</v>
      </c>
      <c r="L187" s="61">
        <v>0</v>
      </c>
      <c r="M187" s="75">
        <f>Tabla18[Transactions
Trans Fail]/Tabla18[Total]</f>
        <v>0</v>
      </c>
    </row>
    <row r="188" spans="2:13" s="33" customFormat="1" hidden="1" x14ac:dyDescent="0.2">
      <c r="B188" s="79">
        <v>43272</v>
      </c>
      <c r="C188" s="92">
        <v>11498</v>
      </c>
      <c r="D188" s="93">
        <v>10310</v>
      </c>
      <c r="E188" s="75">
        <f>Tabla18[Transactions 
Complete]/Tabla18[Total]</f>
        <v>0.89667768307531748</v>
      </c>
      <c r="F188" s="94">
        <v>961</v>
      </c>
      <c r="G188" s="75">
        <f>Tabla18[Transactions 
Failed]/Tabla18[Total]</f>
        <v>8.3579753000521825E-2</v>
      </c>
      <c r="H188" s="61">
        <v>0</v>
      </c>
      <c r="I188" s="75">
        <f>Tabla18[Transactions 
In_Prog]/Tabla18[Total]</f>
        <v>0</v>
      </c>
      <c r="J188" s="95">
        <v>227</v>
      </c>
      <c r="K188" s="75">
        <f>Tabla18[Transactions 
Timeout]/Tabla18[Total]</f>
        <v>1.9742563924160725E-2</v>
      </c>
      <c r="L188" s="61">
        <v>0</v>
      </c>
      <c r="M188" s="75">
        <f>Tabla18[Transactions
Trans Fail]/Tabla18[Total]</f>
        <v>0</v>
      </c>
    </row>
    <row r="189" spans="2:13" s="33" customFormat="1" hidden="1" x14ac:dyDescent="0.2">
      <c r="B189" s="79">
        <v>43273</v>
      </c>
      <c r="C189" s="96">
        <v>8865</v>
      </c>
      <c r="D189" s="97">
        <v>7274</v>
      </c>
      <c r="E189" s="75">
        <f>Tabla18[Transactions 
Complete]/Tabla18[Total]</f>
        <v>0.82053017484489565</v>
      </c>
      <c r="F189" s="98">
        <v>940</v>
      </c>
      <c r="G189" s="75">
        <f>Tabla18[Transactions 
Failed]/Tabla18[Total]</f>
        <v>0.10603496897913142</v>
      </c>
      <c r="H189" s="61">
        <v>0</v>
      </c>
      <c r="I189" s="75">
        <f>Tabla18[Transactions 
In_Prog]/Tabla18[Total]</f>
        <v>0</v>
      </c>
      <c r="J189" s="99">
        <v>651</v>
      </c>
      <c r="K189" s="75">
        <f>Tabla18[Transactions 
Timeout]/Tabla18[Total]</f>
        <v>7.3434856175972923E-2</v>
      </c>
      <c r="L189" s="61">
        <v>0</v>
      </c>
      <c r="M189" s="75">
        <f>Tabla18[Transactions
Trans Fail]/Tabla18[Total]</f>
        <v>0</v>
      </c>
    </row>
    <row r="190" spans="2:13" s="33" customFormat="1" hidden="1" x14ac:dyDescent="0.2">
      <c r="B190" s="79">
        <v>43274</v>
      </c>
      <c r="C190" s="100">
        <v>6387</v>
      </c>
      <c r="D190" s="101">
        <v>5581</v>
      </c>
      <c r="E190" s="75">
        <f>Tabla18[Transactions 
Complete]/Tabla18[Total]</f>
        <v>0.87380616878033501</v>
      </c>
      <c r="F190" s="102">
        <v>611</v>
      </c>
      <c r="G190" s="75">
        <f>Tabla18[Transactions 
Failed]/Tabla18[Total]</f>
        <v>9.5663065602004077E-2</v>
      </c>
      <c r="H190" s="61">
        <v>0</v>
      </c>
      <c r="I190" s="75">
        <f>Tabla18[Transactions 
In_Prog]/Tabla18[Total]</f>
        <v>0</v>
      </c>
      <c r="J190" s="103">
        <v>195</v>
      </c>
      <c r="K190" s="75">
        <f>Tabla18[Transactions 
Timeout]/Tabla18[Total]</f>
        <v>3.0530765617660875E-2</v>
      </c>
      <c r="L190" s="61">
        <v>0</v>
      </c>
      <c r="M190" s="75">
        <f>Tabla18[Transactions
Trans Fail]/Tabla18[Total]</f>
        <v>0</v>
      </c>
    </row>
    <row r="191" spans="2:13" s="33" customFormat="1" hidden="1" x14ac:dyDescent="0.2">
      <c r="B191" s="79">
        <v>43275</v>
      </c>
      <c r="C191" s="104">
        <v>1641</v>
      </c>
      <c r="D191" s="105">
        <v>1412</v>
      </c>
      <c r="E191" s="75">
        <f>Tabla18[Transactions 
Complete]/Tabla18[Total]</f>
        <v>0.86045094454600857</v>
      </c>
      <c r="F191" s="106">
        <v>67</v>
      </c>
      <c r="G191" s="75">
        <f>Tabla18[Transactions 
Failed]/Tabla18[Total]</f>
        <v>4.0828762949421088E-2</v>
      </c>
      <c r="H191" s="61">
        <v>0</v>
      </c>
      <c r="I191" s="75">
        <f>Tabla18[Transactions 
In_Prog]/Tabla18[Total]</f>
        <v>0</v>
      </c>
      <c r="J191" s="107">
        <v>162</v>
      </c>
      <c r="K191" s="75">
        <f>Tabla18[Transactions 
Timeout]/Tabla18[Total]</f>
        <v>9.8720292504570387E-2</v>
      </c>
      <c r="L191" s="61">
        <v>0</v>
      </c>
      <c r="M191" s="75">
        <f>Tabla18[Transactions
Trans Fail]/Tabla18[Total]</f>
        <v>0</v>
      </c>
    </row>
    <row r="192" spans="2:13" s="33" customFormat="1" hidden="1" x14ac:dyDescent="0.2">
      <c r="B192" s="79">
        <v>43276</v>
      </c>
      <c r="C192" s="107">
        <v>15005</v>
      </c>
      <c r="D192" s="61">
        <v>13357</v>
      </c>
      <c r="E192" s="75">
        <f>Tabla18[Transactions 
Complete]/Tabla18[Total]</f>
        <v>0.89016994335221589</v>
      </c>
      <c r="F192" s="61">
        <v>1301</v>
      </c>
      <c r="G192" s="75">
        <f>Tabla18[Transactions 
Failed]/Tabla18[Total]</f>
        <v>8.6704431856047981E-2</v>
      </c>
      <c r="H192" s="61">
        <v>0</v>
      </c>
      <c r="I192" s="75">
        <f>Tabla18[Transactions 
In_Prog]/Tabla18[Total]</f>
        <v>0</v>
      </c>
      <c r="J192" s="61">
        <v>347</v>
      </c>
      <c r="K192" s="75">
        <f>Tabla18[Transactions 
Timeout]/Tabla18[Total]</f>
        <v>2.3125624791736087E-2</v>
      </c>
      <c r="L192" s="61">
        <v>0</v>
      </c>
      <c r="M192" s="75">
        <f>Tabla18[Transactions
Trans Fail]/Tabla18[Total]</f>
        <v>0</v>
      </c>
    </row>
    <row r="193" spans="2:13" s="33" customFormat="1" hidden="1" x14ac:dyDescent="0.3">
      <c r="B193" s="79">
        <v>43277</v>
      </c>
      <c r="C193" s="61">
        <v>15724</v>
      </c>
      <c r="D193" s="61">
        <v>14193</v>
      </c>
      <c r="E193" s="75">
        <f>Tabla18[Transactions 
Complete]/Tabla18[Total]</f>
        <v>0.90263291783261257</v>
      </c>
      <c r="F193" s="61">
        <v>1325</v>
      </c>
      <c r="G193" s="75">
        <f>Tabla18[Transactions 
Failed]/Tabla18[Total]</f>
        <v>8.4266090053421519E-2</v>
      </c>
      <c r="H193" s="61">
        <v>0</v>
      </c>
      <c r="I193" s="75">
        <f>Tabla18[Transactions 
In_Prog]/Tabla18[Total]</f>
        <v>0</v>
      </c>
      <c r="J193" s="61">
        <v>206</v>
      </c>
      <c r="K193" s="75">
        <f>Tabla18[Transactions 
Timeout]/Tabla18[Total]</f>
        <v>1.3100992113965912E-2</v>
      </c>
      <c r="L193" s="61">
        <v>0</v>
      </c>
      <c r="M193" s="75">
        <f>Tabla18[Transactions
Trans Fail]/Tabla18[Total]</f>
        <v>0</v>
      </c>
    </row>
    <row r="194" spans="2:13" s="33" customFormat="1" hidden="1" x14ac:dyDescent="0.3">
      <c r="B194" s="79">
        <v>43278</v>
      </c>
      <c r="C194" s="61">
        <v>12220</v>
      </c>
      <c r="D194" s="61">
        <v>10531</v>
      </c>
      <c r="E194" s="75">
        <f>Tabla18[Transactions 
Complete]/Tabla18[Total]</f>
        <v>0.86178396072013097</v>
      </c>
      <c r="F194" s="61">
        <v>1044</v>
      </c>
      <c r="G194" s="75">
        <f>Tabla18[Transactions 
Failed]/Tabla18[Total]</f>
        <v>8.5433715220949266E-2</v>
      </c>
      <c r="H194" s="61">
        <v>0</v>
      </c>
      <c r="I194" s="75">
        <f>Tabla18[Transactions 
In_Prog]/Tabla18[Total]</f>
        <v>0</v>
      </c>
      <c r="J194" s="61">
        <v>645</v>
      </c>
      <c r="K194" s="75">
        <f>Tabla18[Transactions 
Timeout]/Tabla18[Total]</f>
        <v>5.2782324058919805E-2</v>
      </c>
      <c r="L194" s="61">
        <v>0</v>
      </c>
      <c r="M194" s="75">
        <f>Tabla18[Transactions
Trans Fail]/Tabla18[Total]</f>
        <v>0</v>
      </c>
    </row>
    <row r="195" spans="2:13" s="33" customFormat="1" hidden="1" x14ac:dyDescent="0.3">
      <c r="B195" s="79">
        <v>43279</v>
      </c>
      <c r="C195" s="61">
        <v>54093</v>
      </c>
      <c r="D195" s="61">
        <v>51979</v>
      </c>
      <c r="E195" s="75">
        <f>Tabla18[Transactions 
Complete]/Tabla18[Total]</f>
        <v>0.96091915774684344</v>
      </c>
      <c r="F195" s="61">
        <v>1919</v>
      </c>
      <c r="G195" s="75">
        <f>Tabla18[Transactions 
Failed]/Tabla18[Total]</f>
        <v>3.5475939585528624E-2</v>
      </c>
      <c r="H195" s="61">
        <v>0</v>
      </c>
      <c r="I195" s="75">
        <f>Tabla18[Transactions 
In_Prog]/Tabla18[Total]</f>
        <v>0</v>
      </c>
      <c r="J195" s="61">
        <v>195</v>
      </c>
      <c r="K195" s="75">
        <f>Tabla18[Transactions 
Timeout]/Tabla18[Total]</f>
        <v>3.6049026676279738E-3</v>
      </c>
      <c r="L195" s="61">
        <v>0</v>
      </c>
      <c r="M195" s="75">
        <f>Tabla18[Transactions
Trans Fail]/Tabla18[Total]</f>
        <v>0</v>
      </c>
    </row>
    <row r="196" spans="2:13" s="33" customFormat="1" hidden="1" x14ac:dyDescent="0.3">
      <c r="B196" s="79">
        <v>43280</v>
      </c>
      <c r="C196" s="61">
        <v>8895</v>
      </c>
      <c r="D196" s="61">
        <v>7562</v>
      </c>
      <c r="E196" s="75">
        <f>Tabla18[Transactions 
Complete]/Tabla18[Total]</f>
        <v>0.85014052838673415</v>
      </c>
      <c r="F196" s="61">
        <v>1085</v>
      </c>
      <c r="G196" s="75">
        <f>Tabla18[Transactions 
Failed]/Tabla18[Total]</f>
        <v>0.12197863968521641</v>
      </c>
      <c r="H196" s="61">
        <v>0</v>
      </c>
      <c r="I196" s="75">
        <f>Tabla18[Transactions 
In_Prog]/Tabla18[Total]</f>
        <v>0</v>
      </c>
      <c r="J196" s="61">
        <v>248</v>
      </c>
      <c r="K196" s="75">
        <f>Tabla18[Transactions 
Timeout]/Tabla18[Total]</f>
        <v>2.7880831928049465E-2</v>
      </c>
      <c r="L196" s="61">
        <v>0</v>
      </c>
      <c r="M196" s="75">
        <f>Tabla18[Transactions
Trans Fail]/Tabla18[Total]</f>
        <v>0</v>
      </c>
    </row>
    <row r="197" spans="2:13" s="33" customFormat="1" hidden="1" x14ac:dyDescent="0.3">
      <c r="B197" s="79">
        <v>43281</v>
      </c>
      <c r="C197" s="61">
        <v>6794</v>
      </c>
      <c r="D197" s="61">
        <v>5902</v>
      </c>
      <c r="E197" s="75">
        <f>Tabla18[Transactions 
Complete]/Tabla18[Total]</f>
        <v>0.86870768324992642</v>
      </c>
      <c r="F197" s="61">
        <v>646</v>
      </c>
      <c r="G197" s="75">
        <f>Tabla18[Transactions 
Failed]/Tabla18[Total]</f>
        <v>9.5083897556667643E-2</v>
      </c>
      <c r="H197" s="61">
        <v>0</v>
      </c>
      <c r="I197" s="75">
        <f>Tabla18[Transactions 
In_Prog]/Tabla18[Total]</f>
        <v>0</v>
      </c>
      <c r="J197" s="61">
        <v>246</v>
      </c>
      <c r="K197" s="75">
        <f>Tabla18[Transactions 
Timeout]/Tabla18[Total]</f>
        <v>3.620841919340595E-2</v>
      </c>
      <c r="L197" s="61">
        <v>0</v>
      </c>
      <c r="M197" s="75">
        <f>Tabla18[Transactions
Trans Fail]/Tabla18[Total]</f>
        <v>0</v>
      </c>
    </row>
    <row r="198" spans="2:13" s="33" customFormat="1" hidden="1" x14ac:dyDescent="0.3">
      <c r="B198" s="79">
        <v>43282</v>
      </c>
      <c r="C198" s="61">
        <v>2003</v>
      </c>
      <c r="D198" s="61">
        <v>1728</v>
      </c>
      <c r="E198" s="75">
        <f>Tabla18[Transactions 
Complete]/Tabla18[Total]</f>
        <v>0.8627059410883674</v>
      </c>
      <c r="F198" s="61">
        <v>85</v>
      </c>
      <c r="G198" s="75">
        <f>Tabla18[Transactions 
Failed]/Tabla18[Total]</f>
        <v>4.2436345481777334E-2</v>
      </c>
      <c r="H198" s="61">
        <v>0</v>
      </c>
      <c r="I198" s="75">
        <f>Tabla18[Transactions 
In_Prog]/Tabla18[Total]</f>
        <v>0</v>
      </c>
      <c r="J198" s="61">
        <v>190</v>
      </c>
      <c r="K198" s="75">
        <f>Tabla18[Transactions 
Timeout]/Tabla18[Total]</f>
        <v>9.4857713429855217E-2</v>
      </c>
      <c r="L198" s="61">
        <v>0</v>
      </c>
      <c r="M198" s="75">
        <f>Tabla18[Transactions
Trans Fail]/Tabla18[Total]</f>
        <v>0</v>
      </c>
    </row>
    <row r="199" spans="2:13" s="33" customFormat="1" hidden="1" x14ac:dyDescent="0.3">
      <c r="B199" s="79">
        <v>43283</v>
      </c>
      <c r="C199" s="61">
        <v>26597</v>
      </c>
      <c r="D199" s="61">
        <v>23589</v>
      </c>
      <c r="E199" s="75">
        <f>Tabla18[Transactions 
Complete]/Tabla18[Total]</f>
        <v>0.88690453810580139</v>
      </c>
      <c r="F199" s="61">
        <v>2290</v>
      </c>
      <c r="G199" s="75">
        <f>Tabla18[Transactions 
Failed]/Tabla18[Total]</f>
        <v>8.6099936083016887E-2</v>
      </c>
      <c r="H199" s="61">
        <v>0</v>
      </c>
      <c r="I199" s="75">
        <f>Tabla18[Transactions 
In_Prog]/Tabla18[Total]</f>
        <v>0</v>
      </c>
      <c r="J199" s="61">
        <v>718</v>
      </c>
      <c r="K199" s="75">
        <f>Tabla18[Transactions 
Timeout]/Tabla18[Total]</f>
        <v>2.6995525811181711E-2</v>
      </c>
      <c r="L199" s="61">
        <v>0</v>
      </c>
      <c r="M199" s="75">
        <f>Tabla18[Transactions
Trans Fail]/Tabla18[Total]</f>
        <v>0</v>
      </c>
    </row>
    <row r="200" spans="2:13" s="33" customFormat="1" hidden="1" x14ac:dyDescent="0.3">
      <c r="B200" s="79">
        <v>43284</v>
      </c>
      <c r="C200" s="61">
        <v>11736</v>
      </c>
      <c r="D200" s="61">
        <v>10164</v>
      </c>
      <c r="E200" s="75">
        <f>Tabla18[Transactions 
Complete]/Tabla18[Total]</f>
        <v>0.86605316973415136</v>
      </c>
      <c r="F200" s="61">
        <v>1320</v>
      </c>
      <c r="G200" s="75">
        <f>Tabla18[Transactions 
Failed]/Tabla18[Total]</f>
        <v>0.11247443762781185</v>
      </c>
      <c r="H200" s="61">
        <v>0</v>
      </c>
      <c r="I200" s="75">
        <f>Tabla18[Transactions 
In_Prog]/Tabla18[Total]</f>
        <v>0</v>
      </c>
      <c r="J200" s="61">
        <v>252</v>
      </c>
      <c r="K200" s="75">
        <f>Tabla18[Transactions 
Timeout]/Tabla18[Total]</f>
        <v>2.1472392638036811E-2</v>
      </c>
      <c r="L200" s="61">
        <v>0</v>
      </c>
      <c r="M200" s="75">
        <f>Tabla18[Transactions
Trans Fail]/Tabla18[Total]</f>
        <v>0</v>
      </c>
    </row>
    <row r="201" spans="2:13" s="33" customFormat="1" hidden="1" x14ac:dyDescent="0.3">
      <c r="B201" s="79">
        <v>43285</v>
      </c>
      <c r="C201" s="61">
        <v>14513</v>
      </c>
      <c r="D201" s="61">
        <v>12950</v>
      </c>
      <c r="E201" s="75">
        <f>Tabla18[Transactions 
Complete]/Tabla18[Total]</f>
        <v>0.89230345207744777</v>
      </c>
      <c r="F201" s="61">
        <v>1325</v>
      </c>
      <c r="G201" s="75">
        <f>Tabla18[Transactions 
Failed]/Tabla18[Total]</f>
        <v>9.1297457451939637E-2</v>
      </c>
      <c r="H201" s="61">
        <v>0</v>
      </c>
      <c r="I201" s="75">
        <f>Tabla18[Transactions 
In_Prog]/Tabla18[Total]</f>
        <v>0</v>
      </c>
      <c r="J201" s="61">
        <v>238</v>
      </c>
      <c r="K201" s="75">
        <f>Tabla18[Transactions 
Timeout]/Tabla18[Total]</f>
        <v>1.6399090470612554E-2</v>
      </c>
      <c r="L201" s="61">
        <v>0</v>
      </c>
      <c r="M201" s="75">
        <f>Tabla18[Transactions
Trans Fail]/Tabla18[Total]</f>
        <v>0</v>
      </c>
    </row>
    <row r="202" spans="2:13" s="33" customFormat="1" hidden="1" x14ac:dyDescent="0.3">
      <c r="B202" s="79">
        <v>43286</v>
      </c>
      <c r="C202" s="61">
        <v>12652</v>
      </c>
      <c r="D202" s="61">
        <v>10929</v>
      </c>
      <c r="E202" s="75">
        <f>Tabla18[Transactions 
Complete]/Tabla18[Total]</f>
        <v>0.86381599747075566</v>
      </c>
      <c r="F202" s="61">
        <v>1492</v>
      </c>
      <c r="G202" s="75">
        <f>Tabla18[Transactions 
Failed]/Tabla18[Total]</f>
        <v>0.11792601960164401</v>
      </c>
      <c r="H202" s="61">
        <v>0</v>
      </c>
      <c r="I202" s="75">
        <f>Tabla18[Transactions 
In_Prog]/Tabla18[Total]</f>
        <v>0</v>
      </c>
      <c r="J202" s="61">
        <v>231</v>
      </c>
      <c r="K202" s="75">
        <f>Tabla18[Transactions 
Timeout]/Tabla18[Total]</f>
        <v>1.8257982927600381E-2</v>
      </c>
      <c r="L202" s="61">
        <v>0</v>
      </c>
      <c r="M202" s="75">
        <f>Tabla18[Transactions
Trans Fail]/Tabla18[Total]</f>
        <v>0</v>
      </c>
    </row>
    <row r="203" spans="2:13" s="33" customFormat="1" hidden="1" x14ac:dyDescent="0.3">
      <c r="B203" s="79">
        <v>43287</v>
      </c>
      <c r="C203" s="61">
        <v>10280</v>
      </c>
      <c r="D203" s="61">
        <v>8996</v>
      </c>
      <c r="E203" s="75">
        <f>Tabla18[Transactions 
Complete]/Tabla18[Total]</f>
        <v>0.87509727626459144</v>
      </c>
      <c r="F203" s="61">
        <v>1101</v>
      </c>
      <c r="G203" s="75">
        <f>Tabla18[Transactions 
Failed]/Tabla18[Total]</f>
        <v>0.10710116731517509</v>
      </c>
      <c r="H203" s="61">
        <v>0</v>
      </c>
      <c r="I203" s="75">
        <f>Tabla18[Transactions 
In_Prog]/Tabla18[Total]</f>
        <v>0</v>
      </c>
      <c r="J203" s="61">
        <v>183</v>
      </c>
      <c r="K203" s="75">
        <f>Tabla18[Transactions 
Timeout]/Tabla18[Total]</f>
        <v>1.7801556420233462E-2</v>
      </c>
      <c r="L203" s="61">
        <v>0</v>
      </c>
      <c r="M203" s="75">
        <f>Tabla18[Transactions
Trans Fail]/Tabla18[Total]</f>
        <v>0</v>
      </c>
    </row>
    <row r="204" spans="2:13" s="33" customFormat="1" hidden="1" x14ac:dyDescent="0.3">
      <c r="B204" s="79">
        <v>43288</v>
      </c>
      <c r="C204" s="61">
        <v>6343</v>
      </c>
      <c r="D204" s="61">
        <v>5435</v>
      </c>
      <c r="E204" s="75">
        <f>Tabla18[Transactions 
Complete]/Tabla18[Total]</f>
        <v>0.85685007094434806</v>
      </c>
      <c r="F204" s="61">
        <v>631</v>
      </c>
      <c r="G204" s="75">
        <f>Tabla18[Transactions 
Failed]/Tabla18[Total]</f>
        <v>9.9479741447264708E-2</v>
      </c>
      <c r="H204" s="61">
        <v>0</v>
      </c>
      <c r="I204" s="75">
        <f>Tabla18[Transactions 
In_Prog]/Tabla18[Total]</f>
        <v>0</v>
      </c>
      <c r="J204" s="61">
        <v>277</v>
      </c>
      <c r="K204" s="75">
        <f>Tabla18[Transactions 
Timeout]/Tabla18[Total]</f>
        <v>4.3670187608387201E-2</v>
      </c>
      <c r="L204" s="61">
        <v>0</v>
      </c>
      <c r="M204" s="75">
        <f>Tabla18[Transactions
Trans Fail]/Tabla18[Total]</f>
        <v>0</v>
      </c>
    </row>
    <row r="205" spans="2:13" s="33" customFormat="1" hidden="1" x14ac:dyDescent="0.3">
      <c r="B205" s="79">
        <v>43289</v>
      </c>
      <c r="C205" s="61">
        <v>1811</v>
      </c>
      <c r="D205" s="61">
        <v>1504</v>
      </c>
      <c r="E205" s="75">
        <f>Tabla18[Transactions 
Complete]/Tabla18[Total]</f>
        <v>0.83048039757040304</v>
      </c>
      <c r="F205" s="61">
        <v>123</v>
      </c>
      <c r="G205" s="75">
        <f>Tabla18[Transactions 
Failed]/Tabla18[Total]</f>
        <v>6.791827719491994E-2</v>
      </c>
      <c r="H205" s="61">
        <v>0</v>
      </c>
      <c r="I205" s="75">
        <f>Tabla18[Transactions 
In_Prog]/Tabla18[Total]</f>
        <v>0</v>
      </c>
      <c r="J205" s="61">
        <v>184</v>
      </c>
      <c r="K205" s="75">
        <f>Tabla18[Transactions 
Timeout]/Tabla18[Total]</f>
        <v>0.10160132523467698</v>
      </c>
      <c r="L205" s="61">
        <v>0</v>
      </c>
      <c r="M205" s="75">
        <f>Tabla18[Transactions
Trans Fail]/Tabla18[Total]</f>
        <v>0</v>
      </c>
    </row>
    <row r="206" spans="2:13" s="33" customFormat="1" hidden="1" x14ac:dyDescent="0.3">
      <c r="B206" s="79">
        <v>43290</v>
      </c>
      <c r="C206" s="61">
        <v>4578</v>
      </c>
      <c r="D206" s="61">
        <v>4163</v>
      </c>
      <c r="E206" s="75">
        <f>Tabla18[Transactions 
Complete]/Tabla18[Total]</f>
        <v>0.90934906072520749</v>
      </c>
      <c r="F206" s="61">
        <v>398</v>
      </c>
      <c r="G206" s="75">
        <f>Tabla18[Transactions 
Failed]/Tabla18[Total]</f>
        <v>8.6937527304499787E-2</v>
      </c>
      <c r="H206" s="61">
        <v>0</v>
      </c>
      <c r="I206" s="75">
        <f>Tabla18[Transactions 
In_Prog]/Tabla18[Total]</f>
        <v>0</v>
      </c>
      <c r="J206" s="61">
        <v>17</v>
      </c>
      <c r="K206" s="75">
        <f>Tabla18[Transactions 
Timeout]/Tabla18[Total]</f>
        <v>3.7134119702927041E-3</v>
      </c>
      <c r="L206" s="61">
        <v>0</v>
      </c>
      <c r="M206" s="75">
        <f>Tabla18[Transactions
Trans Fail]/Tabla18[Total]</f>
        <v>0</v>
      </c>
    </row>
    <row r="207" spans="2:13" s="33" customFormat="1" hidden="1" x14ac:dyDescent="0.3">
      <c r="B207" s="79">
        <v>43291</v>
      </c>
      <c r="C207" s="61">
        <v>3567</v>
      </c>
      <c r="D207" s="61">
        <v>3029</v>
      </c>
      <c r="E207" s="75">
        <f>Tabla18[Transactions 
Complete]/Tabla18[Total]</f>
        <v>0.8491729744883656</v>
      </c>
      <c r="F207" s="61">
        <v>517</v>
      </c>
      <c r="G207" s="75">
        <f>Tabla18[Transactions 
Failed]/Tabla18[Total]</f>
        <v>0.14493972525932156</v>
      </c>
      <c r="H207" s="61">
        <v>0</v>
      </c>
      <c r="I207" s="75">
        <f>Tabla18[Transactions 
In_Prog]/Tabla18[Total]</f>
        <v>0</v>
      </c>
      <c r="J207" s="61">
        <v>21</v>
      </c>
      <c r="K207" s="75">
        <f>Tabla18[Transactions 
Timeout]/Tabla18[Total]</f>
        <v>5.8873002523128683E-3</v>
      </c>
      <c r="L207" s="61">
        <v>0</v>
      </c>
      <c r="M207" s="75">
        <f>Tabla18[Transactions
Trans Fail]/Tabla18[Total]</f>
        <v>0</v>
      </c>
    </row>
    <row r="208" spans="2:13" s="33" customFormat="1" hidden="1" x14ac:dyDescent="0.3">
      <c r="B208" s="79">
        <v>43292</v>
      </c>
      <c r="C208" s="61">
        <v>13591</v>
      </c>
      <c r="D208" s="61">
        <v>12407</v>
      </c>
      <c r="E208" s="75">
        <f>Tabla18[Transactions 
Complete]/Tabla18[Total]</f>
        <v>0.91288352586270327</v>
      </c>
      <c r="F208" s="61">
        <v>1041</v>
      </c>
      <c r="G208" s="75">
        <f>Tabla18[Transactions 
Failed]/Tabla18[Total]</f>
        <v>7.6594805385917147E-2</v>
      </c>
      <c r="H208" s="61">
        <v>0</v>
      </c>
      <c r="I208" s="75">
        <f>Tabla18[Transactions 
In_Prog]/Tabla18[Total]</f>
        <v>0</v>
      </c>
      <c r="J208" s="61">
        <v>143</v>
      </c>
      <c r="K208" s="75">
        <f>Tabla18[Transactions 
Timeout]/Tabla18[Total]</f>
        <v>1.052166875137959E-2</v>
      </c>
      <c r="L208" s="61">
        <v>0</v>
      </c>
      <c r="M208" s="75">
        <f>Tabla18[Transactions
Trans Fail]/Tabla18[Total]</f>
        <v>0</v>
      </c>
    </row>
    <row r="209" spans="2:13" s="33" customFormat="1" hidden="1" x14ac:dyDescent="0.3">
      <c r="B209" s="79">
        <v>43293</v>
      </c>
      <c r="C209" s="61">
        <v>15298</v>
      </c>
      <c r="D209" s="61">
        <v>13540</v>
      </c>
      <c r="E209" s="75">
        <f>Tabla18[Transactions 
Complete]/Tabla18[Total]</f>
        <v>0.88508301738789386</v>
      </c>
      <c r="F209" s="61">
        <v>1015</v>
      </c>
      <c r="G209" s="75">
        <f>Tabla18[Transactions 
Failed]/Tabla18[Total]</f>
        <v>6.6348542293110213E-2</v>
      </c>
      <c r="H209" s="61">
        <v>0</v>
      </c>
      <c r="I209" s="75">
        <f>Tabla18[Transactions 
In_Prog]/Tabla18[Total]</f>
        <v>0</v>
      </c>
      <c r="J209" s="61">
        <v>743</v>
      </c>
      <c r="K209" s="75">
        <f>Tabla18[Transactions 
Timeout]/Tabla18[Total]</f>
        <v>4.8568440318995945E-2</v>
      </c>
      <c r="L209" s="61">
        <v>0</v>
      </c>
      <c r="M209" s="75">
        <f>Tabla18[Transactions
Trans Fail]/Tabla18[Total]</f>
        <v>0</v>
      </c>
    </row>
    <row r="210" spans="2:13" s="33" customFormat="1" hidden="1" x14ac:dyDescent="0.3">
      <c r="B210" s="79">
        <v>43294</v>
      </c>
      <c r="C210" s="61">
        <v>9909</v>
      </c>
      <c r="D210" s="61">
        <v>9016</v>
      </c>
      <c r="E210" s="75">
        <f>Tabla18[Transactions 
Complete]/Tabla18[Total]</f>
        <v>0.90987990715511147</v>
      </c>
      <c r="F210" s="61">
        <v>659</v>
      </c>
      <c r="G210" s="75">
        <f>Tabla18[Transactions 
Failed]/Tabla18[Total]</f>
        <v>6.6505197295388035E-2</v>
      </c>
      <c r="H210" s="61">
        <v>0</v>
      </c>
      <c r="I210" s="75">
        <f>Tabla18[Transactions 
In_Prog]/Tabla18[Total]</f>
        <v>0</v>
      </c>
      <c r="J210" s="61">
        <v>234</v>
      </c>
      <c r="K210" s="75">
        <f>Tabla18[Transactions 
Timeout]/Tabla18[Total]</f>
        <v>2.3614895549500452E-2</v>
      </c>
      <c r="L210" s="61">
        <v>0</v>
      </c>
      <c r="M210" s="75">
        <f>Tabla18[Transactions
Trans Fail]/Tabla18[Total]</f>
        <v>0</v>
      </c>
    </row>
    <row r="211" spans="2:13" s="33" customFormat="1" hidden="1" x14ac:dyDescent="0.3">
      <c r="B211" s="79">
        <v>43295</v>
      </c>
      <c r="C211" s="61">
        <v>4104</v>
      </c>
      <c r="D211" s="61">
        <v>3623</v>
      </c>
      <c r="E211" s="75">
        <f>Tabla18[Transactions 
Complete]/Tabla18[Total]</f>
        <v>0.88279727095516569</v>
      </c>
      <c r="F211" s="61">
        <v>300</v>
      </c>
      <c r="G211" s="75">
        <f>Tabla18[Transactions 
Failed]/Tabla18[Total]</f>
        <v>7.3099415204678359E-2</v>
      </c>
      <c r="H211" s="61">
        <v>0</v>
      </c>
      <c r="I211" s="75">
        <f>Tabla18[Transactions 
In_Prog]/Tabla18[Total]</f>
        <v>0</v>
      </c>
      <c r="J211" s="61">
        <v>181</v>
      </c>
      <c r="K211" s="75">
        <f>Tabla18[Transactions 
Timeout]/Tabla18[Total]</f>
        <v>4.4103313840155943E-2</v>
      </c>
      <c r="L211" s="61">
        <v>0</v>
      </c>
      <c r="M211" s="75">
        <f>Tabla18[Transactions
Trans Fail]/Tabla18[Total]</f>
        <v>0</v>
      </c>
    </row>
    <row r="212" spans="2:13" s="33" customFormat="1" hidden="1" x14ac:dyDescent="0.3">
      <c r="B212" s="79">
        <v>43296</v>
      </c>
      <c r="C212" s="61">
        <v>2150</v>
      </c>
      <c r="D212" s="61">
        <v>1895</v>
      </c>
      <c r="E212" s="75">
        <f>Tabla18[Transactions 
Complete]/Tabla18[Total]</f>
        <v>0.88139534883720927</v>
      </c>
      <c r="F212" s="61">
        <v>71</v>
      </c>
      <c r="G212" s="75">
        <f>Tabla18[Transactions 
Failed]/Tabla18[Total]</f>
        <v>3.3023255813953489E-2</v>
      </c>
      <c r="H212" s="61">
        <v>0</v>
      </c>
      <c r="I212" s="75">
        <f>Tabla18[Transactions 
In_Prog]/Tabla18[Total]</f>
        <v>0</v>
      </c>
      <c r="J212" s="61">
        <v>184</v>
      </c>
      <c r="K212" s="75">
        <f>Tabla18[Transactions 
Timeout]/Tabla18[Total]</f>
        <v>8.5581395348837214E-2</v>
      </c>
      <c r="L212" s="61">
        <v>0</v>
      </c>
      <c r="M212" s="75">
        <f>Tabla18[Transactions
Trans Fail]/Tabla18[Total]</f>
        <v>0</v>
      </c>
    </row>
    <row r="213" spans="2:13" s="33" customFormat="1" hidden="1" x14ac:dyDescent="0.3">
      <c r="B213" s="79">
        <v>43297</v>
      </c>
      <c r="C213" s="61">
        <v>14003</v>
      </c>
      <c r="D213" s="61">
        <v>12615</v>
      </c>
      <c r="E213" s="75">
        <f>Tabla18[Transactions 
Complete]/Tabla18[Total]</f>
        <v>0.90087838320359925</v>
      </c>
      <c r="F213" s="61">
        <v>1136</v>
      </c>
      <c r="G213" s="75">
        <f>Tabla18[Transactions 
Failed]/Tabla18[Total]</f>
        <v>8.1125473112904384E-2</v>
      </c>
      <c r="H213" s="61">
        <v>0</v>
      </c>
      <c r="I213" s="75">
        <f>Tabla18[Transactions 
In_Prog]/Tabla18[Total]</f>
        <v>0</v>
      </c>
      <c r="J213" s="61">
        <v>252</v>
      </c>
      <c r="K213" s="75">
        <f>Tabla18[Transactions 
Timeout]/Tabla18[Total]</f>
        <v>1.7996143683496394E-2</v>
      </c>
      <c r="L213" s="61">
        <v>0</v>
      </c>
      <c r="M213" s="75">
        <f>Tabla18[Transactions
Trans Fail]/Tabla18[Total]</f>
        <v>0</v>
      </c>
    </row>
    <row r="214" spans="2:13" s="33" customFormat="1" hidden="1" x14ac:dyDescent="0.3">
      <c r="B214" s="79">
        <v>43298</v>
      </c>
      <c r="C214" s="61">
        <v>10256</v>
      </c>
      <c r="D214" s="61">
        <v>9312</v>
      </c>
      <c r="E214" s="75">
        <f>Tabla18[Transactions 
Complete]/Tabla18[Total]</f>
        <v>0.90795631825273015</v>
      </c>
      <c r="F214" s="61">
        <v>733</v>
      </c>
      <c r="G214" s="75">
        <f>Tabla18[Transactions 
Failed]/Tabla18[Total]</f>
        <v>7.1470358814352569E-2</v>
      </c>
      <c r="H214" s="61">
        <v>0</v>
      </c>
      <c r="I214" s="75">
        <f>Tabla18[Transactions 
In_Prog]/Tabla18[Total]</f>
        <v>0</v>
      </c>
      <c r="J214" s="61">
        <v>211</v>
      </c>
      <c r="K214" s="75">
        <f>Tabla18[Transactions 
Timeout]/Tabla18[Total]</f>
        <v>2.0573322932917318E-2</v>
      </c>
      <c r="L214" s="61">
        <v>0</v>
      </c>
      <c r="M214" s="75">
        <f>Tabla18[Transactions
Trans Fail]/Tabla18[Total]</f>
        <v>0</v>
      </c>
    </row>
    <row r="215" spans="2:13" s="33" customFormat="1" hidden="1" x14ac:dyDescent="0.3">
      <c r="B215" s="79">
        <v>43299</v>
      </c>
      <c r="C215" s="61">
        <v>16009</v>
      </c>
      <c r="D215" s="61">
        <v>14491</v>
      </c>
      <c r="E215" s="75">
        <f>Tabla18[Transactions 
Complete]/Tabla18[Total]</f>
        <v>0.90517833718533325</v>
      </c>
      <c r="F215" s="61">
        <v>1309</v>
      </c>
      <c r="G215" s="75">
        <f>Tabla18[Transactions 
Failed]/Tabla18[Total]</f>
        <v>8.1766506340183648E-2</v>
      </c>
      <c r="H215" s="61">
        <v>0</v>
      </c>
      <c r="I215" s="75">
        <f>Tabla18[Transactions 
In_Prog]/Tabla18[Total]</f>
        <v>0</v>
      </c>
      <c r="J215" s="61">
        <v>209</v>
      </c>
      <c r="K215" s="75">
        <f>Tabla18[Transactions 
Timeout]/Tabla18[Total]</f>
        <v>1.3055156474483104E-2</v>
      </c>
      <c r="L215" s="61">
        <v>0</v>
      </c>
      <c r="M215" s="75">
        <f>Tabla18[Transactions
Trans Fail]/Tabla18[Total]</f>
        <v>0</v>
      </c>
    </row>
    <row r="216" spans="2:13" s="33" customFormat="1" hidden="1" x14ac:dyDescent="0.3">
      <c r="B216" s="79">
        <v>43300</v>
      </c>
      <c r="C216" s="61">
        <v>15976</v>
      </c>
      <c r="D216" s="61">
        <v>14713</v>
      </c>
      <c r="E216" s="75">
        <f>Tabla18[Transactions 
Complete]/Tabla18[Total]</f>
        <v>0.92094391587381075</v>
      </c>
      <c r="F216" s="61">
        <v>1059</v>
      </c>
      <c r="G216" s="75">
        <f>Tabla18[Transactions 
Failed]/Tabla18[Total]</f>
        <v>6.6286930395593385E-2</v>
      </c>
      <c r="H216" s="61">
        <v>0</v>
      </c>
      <c r="I216" s="75">
        <f>Tabla18[Transactions 
In_Prog]/Tabla18[Total]</f>
        <v>0</v>
      </c>
      <c r="J216" s="61">
        <v>204</v>
      </c>
      <c r="K216" s="75">
        <f>Tabla18[Transactions 
Timeout]/Tabla18[Total]</f>
        <v>1.2769153730595895E-2</v>
      </c>
      <c r="L216" s="61">
        <v>0</v>
      </c>
      <c r="M216" s="75">
        <f>Tabla18[Transactions
Trans Fail]/Tabla18[Total]</f>
        <v>0</v>
      </c>
    </row>
    <row r="217" spans="2:13" s="33" customFormat="1" hidden="1" x14ac:dyDescent="0.3">
      <c r="B217" s="79">
        <v>43301</v>
      </c>
      <c r="C217" s="61">
        <v>15147</v>
      </c>
      <c r="D217" s="61">
        <v>14128</v>
      </c>
      <c r="E217" s="75">
        <f>Tabla18[Transactions 
Complete]/Tabla18[Total]</f>
        <v>0.93272595233379552</v>
      </c>
      <c r="F217" s="61">
        <v>803</v>
      </c>
      <c r="G217" s="75">
        <f>Tabla18[Transactions 
Failed]/Tabla18[Total]</f>
        <v>5.3013798111837325E-2</v>
      </c>
      <c r="H217" s="61">
        <v>0</v>
      </c>
      <c r="I217" s="75">
        <f>Tabla18[Transactions 
In_Prog]/Tabla18[Total]</f>
        <v>0</v>
      </c>
      <c r="J217" s="61">
        <v>216</v>
      </c>
      <c r="K217" s="75">
        <f>Tabla18[Transactions 
Timeout]/Tabla18[Total]</f>
        <v>1.4260249554367201E-2</v>
      </c>
      <c r="L217" s="61">
        <v>0</v>
      </c>
      <c r="M217" s="75">
        <f>Tabla18[Transactions
Trans Fail]/Tabla18[Total]</f>
        <v>0</v>
      </c>
    </row>
    <row r="218" spans="2:13" s="33" customFormat="1" hidden="1" x14ac:dyDescent="0.3">
      <c r="B218" s="79">
        <v>43302</v>
      </c>
      <c r="C218" s="61">
        <v>7537</v>
      </c>
      <c r="D218" s="61">
        <v>6894</v>
      </c>
      <c r="E218" s="75">
        <f>Tabla18[Transactions 
Complete]/Tabla18[Total]</f>
        <v>0.91468754146212017</v>
      </c>
      <c r="F218" s="61">
        <v>417</v>
      </c>
      <c r="G218" s="75">
        <f>Tabla18[Transactions 
Failed]/Tabla18[Total]</f>
        <v>5.532705320419265E-2</v>
      </c>
      <c r="H218" s="61">
        <v>0</v>
      </c>
      <c r="I218" s="75">
        <f>Tabla18[Transactions 
In_Prog]/Tabla18[Total]</f>
        <v>0</v>
      </c>
      <c r="J218" s="61">
        <v>226</v>
      </c>
      <c r="K218" s="75">
        <f>Tabla18[Transactions 
Timeout]/Tabla18[Total]</f>
        <v>2.9985405333687144E-2</v>
      </c>
      <c r="L218" s="61">
        <v>0</v>
      </c>
      <c r="M218" s="75">
        <f>Tabla18[Transactions
Trans Fail]/Tabla18[Total]</f>
        <v>0</v>
      </c>
    </row>
    <row r="219" spans="2:13" s="33" customFormat="1" hidden="1" x14ac:dyDescent="0.3">
      <c r="B219" s="79">
        <v>43303</v>
      </c>
      <c r="C219" s="61">
        <v>1998</v>
      </c>
      <c r="D219" s="61">
        <v>1670</v>
      </c>
      <c r="E219" s="75">
        <f>Tabla18[Transactions 
Complete]/Tabla18[Total]</f>
        <v>0.83583583583583587</v>
      </c>
      <c r="F219" s="61">
        <v>62</v>
      </c>
      <c r="G219" s="75">
        <f>Tabla18[Transactions 
Failed]/Tabla18[Total]</f>
        <v>3.1031031031031032E-2</v>
      </c>
      <c r="H219" s="61">
        <v>0</v>
      </c>
      <c r="I219" s="75">
        <f>Tabla18[Transactions 
In_Prog]/Tabla18[Total]</f>
        <v>0</v>
      </c>
      <c r="J219" s="61">
        <v>266</v>
      </c>
      <c r="K219" s="75">
        <f>Tabla18[Transactions 
Timeout]/Tabla18[Total]</f>
        <v>0.13313313313313313</v>
      </c>
      <c r="L219" s="61">
        <v>0</v>
      </c>
      <c r="M219" s="75">
        <f>Tabla18[Transactions
Trans Fail]/Tabla18[Total]</f>
        <v>0</v>
      </c>
    </row>
    <row r="220" spans="2:13" s="33" customFormat="1" hidden="1" x14ac:dyDescent="0.3">
      <c r="B220" s="79">
        <v>43304</v>
      </c>
      <c r="C220" s="108">
        <v>17515</v>
      </c>
      <c r="D220" s="108">
        <v>16229</v>
      </c>
      <c r="E220" s="109">
        <f>Tabla18[Transactions 
Complete]/Tabla18[Total]</f>
        <v>0.92657721952612049</v>
      </c>
      <c r="F220" s="108">
        <v>1066</v>
      </c>
      <c r="G220" s="109">
        <f>Tabla18[Transactions 
Failed]/Tabla18[Total]</f>
        <v>6.0862118184413359E-2</v>
      </c>
      <c r="H220" s="108">
        <v>0</v>
      </c>
      <c r="I220" s="109">
        <f>Tabla18[Transactions 
In_Prog]/Tabla18[Total]</f>
        <v>0</v>
      </c>
      <c r="J220" s="108">
        <v>220</v>
      </c>
      <c r="K220" s="109">
        <f>Tabla18[Transactions 
Timeout]/Tabla18[Total]</f>
        <v>1.2560662289466172E-2</v>
      </c>
      <c r="L220" s="108">
        <v>0</v>
      </c>
      <c r="M220" s="109">
        <f>Tabla18[Transactions
Trans Fail]/Tabla18[Total]</f>
        <v>0</v>
      </c>
    </row>
    <row r="221" spans="2:13" s="33" customFormat="1" hidden="1" x14ac:dyDescent="0.3">
      <c r="B221" s="79">
        <v>43305</v>
      </c>
      <c r="C221" s="108">
        <v>15040</v>
      </c>
      <c r="D221" s="108">
        <v>14026</v>
      </c>
      <c r="E221" s="109">
        <f>Tabla18[Transactions 
Complete]/Tabla18[Total]</f>
        <v>0.93257978723404256</v>
      </c>
      <c r="F221" s="108">
        <v>790</v>
      </c>
      <c r="G221" s="109">
        <f>Tabla18[Transactions 
Failed]/Tabla18[Total]</f>
        <v>5.2526595744680854E-2</v>
      </c>
      <c r="H221" s="108">
        <v>0</v>
      </c>
      <c r="I221" s="109">
        <f>Tabla18[Transactions 
In_Prog]/Tabla18[Total]</f>
        <v>0</v>
      </c>
      <c r="J221" s="108">
        <v>224</v>
      </c>
      <c r="K221" s="109">
        <f>Tabla18[Transactions 
Timeout]/Tabla18[Total]</f>
        <v>1.4893617021276596E-2</v>
      </c>
      <c r="L221" s="108">
        <v>0</v>
      </c>
      <c r="M221" s="109">
        <f>Tabla18[Transactions
Trans Fail]/Tabla18[Total]</f>
        <v>0</v>
      </c>
    </row>
    <row r="222" spans="2:13" s="33" customFormat="1" hidden="1" x14ac:dyDescent="0.3">
      <c r="B222" s="79">
        <v>43306</v>
      </c>
      <c r="C222" s="108">
        <v>15240</v>
      </c>
      <c r="D222" s="108">
        <v>13883</v>
      </c>
      <c r="E222" s="109">
        <f>Tabla18[Transactions 
Complete]/Tabla18[Total]</f>
        <v>0.91095800524934378</v>
      </c>
      <c r="F222" s="108">
        <v>1076</v>
      </c>
      <c r="G222" s="109">
        <f>Tabla18[Transactions 
Failed]/Tabla18[Total]</f>
        <v>7.0603674540682421E-2</v>
      </c>
      <c r="H222" s="108">
        <v>0</v>
      </c>
      <c r="I222" s="109">
        <f>Tabla18[Transactions 
In_Prog]/Tabla18[Total]</f>
        <v>0</v>
      </c>
      <c r="J222" s="108">
        <v>281</v>
      </c>
      <c r="K222" s="109">
        <f>Tabla18[Transactions 
Timeout]/Tabla18[Total]</f>
        <v>1.8438320209973755E-2</v>
      </c>
      <c r="L222" s="108">
        <v>0</v>
      </c>
      <c r="M222" s="109">
        <f>Tabla18[Transactions
Trans Fail]/Tabla18[Total]</f>
        <v>0</v>
      </c>
    </row>
    <row r="223" spans="2:13" s="33" customFormat="1" hidden="1" x14ac:dyDescent="0.3">
      <c r="B223" s="79">
        <v>43307</v>
      </c>
      <c r="C223" s="108">
        <v>22313</v>
      </c>
      <c r="D223" s="108">
        <v>20748</v>
      </c>
      <c r="E223" s="109">
        <f>Tabla18[Transactions 
Complete]/Tabla18[Total]</f>
        <v>0.92986151570833142</v>
      </c>
      <c r="F223" s="108">
        <v>1343</v>
      </c>
      <c r="G223" s="109">
        <f>Tabla18[Transactions 
Failed]/Tabla18[Total]</f>
        <v>6.0189127414511719E-2</v>
      </c>
      <c r="H223" s="108">
        <v>0</v>
      </c>
      <c r="I223" s="109">
        <f>Tabla18[Transactions 
In_Prog]/Tabla18[Total]</f>
        <v>0</v>
      </c>
      <c r="J223" s="108">
        <v>222</v>
      </c>
      <c r="K223" s="109">
        <f>Tabla18[Transactions 
Timeout]/Tabla18[Total]</f>
        <v>9.9493568771568137E-3</v>
      </c>
      <c r="L223" s="108">
        <v>0</v>
      </c>
      <c r="M223" s="109">
        <f>Tabla18[Transactions
Trans Fail]/Tabla18[Total]</f>
        <v>0</v>
      </c>
    </row>
    <row r="224" spans="2:13" s="33" customFormat="1" hidden="1" x14ac:dyDescent="0.3">
      <c r="B224" s="79">
        <v>43308</v>
      </c>
      <c r="C224" s="108">
        <v>19045</v>
      </c>
      <c r="D224" s="108">
        <v>17570</v>
      </c>
      <c r="E224" s="109">
        <f>Tabla18[Transactions 
Complete]/Tabla18[Total]</f>
        <v>0.92255185087949598</v>
      </c>
      <c r="F224" s="108">
        <v>1246</v>
      </c>
      <c r="G224" s="109">
        <f>Tabla18[Transactions 
Failed]/Tabla18[Total]</f>
        <v>6.5423995799422416E-2</v>
      </c>
      <c r="H224" s="108">
        <v>0</v>
      </c>
      <c r="I224" s="109">
        <f>Tabla18[Transactions 
In_Prog]/Tabla18[Total]</f>
        <v>0</v>
      </c>
      <c r="J224" s="108">
        <v>229</v>
      </c>
      <c r="K224" s="109">
        <f>Tabla18[Transactions 
Timeout]/Tabla18[Total]</f>
        <v>1.2024153321081648E-2</v>
      </c>
      <c r="L224" s="108">
        <v>0</v>
      </c>
      <c r="M224" s="109">
        <f>Tabla18[Transactions
Trans Fail]/Tabla18[Total]</f>
        <v>0</v>
      </c>
    </row>
    <row r="225" spans="2:13" s="33" customFormat="1" hidden="1" x14ac:dyDescent="0.3">
      <c r="B225" s="79">
        <v>43309</v>
      </c>
      <c r="C225" s="108">
        <v>6663</v>
      </c>
      <c r="D225" s="108">
        <v>5777</v>
      </c>
      <c r="E225" s="109">
        <f>Tabla18[Transactions 
Complete]/Tabla18[Total]</f>
        <v>0.86702686477562663</v>
      </c>
      <c r="F225" s="108">
        <v>634</v>
      </c>
      <c r="G225" s="109">
        <f>Tabla18[Transactions 
Failed]/Tabla18[Total]</f>
        <v>9.515233378358097E-2</v>
      </c>
      <c r="H225" s="108">
        <v>0</v>
      </c>
      <c r="I225" s="109">
        <f>Tabla18[Transactions 
In_Prog]/Tabla18[Total]</f>
        <v>0</v>
      </c>
      <c r="J225" s="108">
        <v>252</v>
      </c>
      <c r="K225" s="109">
        <f>Tabla18[Transactions 
Timeout]/Tabla18[Total]</f>
        <v>3.7820801440792438E-2</v>
      </c>
      <c r="L225" s="108">
        <v>0</v>
      </c>
      <c r="M225" s="109">
        <f>Tabla18[Transactions
Trans Fail]/Tabla18[Total]</f>
        <v>0</v>
      </c>
    </row>
    <row r="226" spans="2:13" s="33" customFormat="1" hidden="1" x14ac:dyDescent="0.3">
      <c r="B226" s="79">
        <v>43310</v>
      </c>
      <c r="C226" s="108">
        <v>2877</v>
      </c>
      <c r="D226" s="108">
        <v>2571</v>
      </c>
      <c r="E226" s="109">
        <f>Tabla18[Transactions 
Complete]/Tabla18[Total]</f>
        <v>0.89363920750782067</v>
      </c>
      <c r="F226" s="108">
        <v>82</v>
      </c>
      <c r="G226" s="109">
        <f>Tabla18[Transactions 
Failed]/Tabla18[Total]</f>
        <v>2.8501911713590546E-2</v>
      </c>
      <c r="H226" s="108">
        <v>0</v>
      </c>
      <c r="I226" s="109">
        <f>Tabla18[Transactions 
In_Prog]/Tabla18[Total]</f>
        <v>0</v>
      </c>
      <c r="J226" s="108">
        <v>224</v>
      </c>
      <c r="K226" s="109">
        <f>Tabla18[Transactions 
Timeout]/Tabla18[Total]</f>
        <v>7.785888077858881E-2</v>
      </c>
      <c r="L226" s="108">
        <v>0</v>
      </c>
      <c r="M226" s="109">
        <f>Tabla18[Transactions
Trans Fail]/Tabla18[Total]</f>
        <v>0</v>
      </c>
    </row>
    <row r="227" spans="2:13" s="33" customFormat="1" hidden="1" x14ac:dyDescent="0.3">
      <c r="B227" s="79">
        <v>43311</v>
      </c>
      <c r="C227" s="108">
        <v>28220</v>
      </c>
      <c r="D227" s="108">
        <v>25339</v>
      </c>
      <c r="E227" s="109">
        <f>Tabla18[Transactions 
Complete]/Tabla18[Total]</f>
        <v>0.89790928419560601</v>
      </c>
      <c r="F227" s="108">
        <v>2633</v>
      </c>
      <c r="G227" s="109">
        <f>Tabla18[Transactions 
Failed]/Tabla18[Total]</f>
        <v>9.3302622253720768E-2</v>
      </c>
      <c r="H227" s="108">
        <v>0</v>
      </c>
      <c r="I227" s="109">
        <f>Tabla18[Transactions 
In_Prog]/Tabla18[Total]</f>
        <v>0</v>
      </c>
      <c r="J227" s="108">
        <v>248</v>
      </c>
      <c r="K227" s="109">
        <f>Tabla18[Transactions 
Timeout]/Tabla18[Total]</f>
        <v>8.7880935506732816E-3</v>
      </c>
      <c r="L227" s="108">
        <v>0</v>
      </c>
      <c r="M227" s="109">
        <f>Tabla18[Transactions
Trans Fail]/Tabla18[Total]</f>
        <v>0</v>
      </c>
    </row>
    <row r="228" spans="2:13" s="33" customFormat="1" hidden="1" x14ac:dyDescent="0.3">
      <c r="B228" s="79">
        <v>43312</v>
      </c>
      <c r="C228" s="108">
        <v>18581</v>
      </c>
      <c r="D228" s="108">
        <v>16980</v>
      </c>
      <c r="E228" s="109">
        <f>Tabla18[Transactions 
Complete]/Tabla18[Total]</f>
        <v>0.91383671492384699</v>
      </c>
      <c r="F228" s="108">
        <v>1281</v>
      </c>
      <c r="G228" s="109">
        <f>Tabla18[Transactions 
Failed]/Tabla18[Total]</f>
        <v>6.8941391744254885E-2</v>
      </c>
      <c r="H228" s="108">
        <v>0</v>
      </c>
      <c r="I228" s="109">
        <f>Tabla18[Transactions 
In_Prog]/Tabla18[Total]</f>
        <v>0</v>
      </c>
      <c r="J228" s="108">
        <v>320</v>
      </c>
      <c r="K228" s="109">
        <f>Tabla18[Transactions 
Timeout]/Tabla18[Total]</f>
        <v>1.7221893331898174E-2</v>
      </c>
      <c r="L228" s="108">
        <v>0</v>
      </c>
      <c r="M228" s="109">
        <f>Tabla18[Transactions
Trans Fail]/Tabla18[Total]</f>
        <v>0</v>
      </c>
    </row>
    <row r="229" spans="2:13" s="33" customFormat="1" hidden="1" x14ac:dyDescent="0.3">
      <c r="B229" s="79">
        <v>43313</v>
      </c>
      <c r="C229" s="108">
        <v>3248</v>
      </c>
      <c r="D229" s="108">
        <v>2907</v>
      </c>
      <c r="E229" s="109">
        <f>Tabla18[Transactions 
Complete]/Tabla18[Total]</f>
        <v>0.89501231527093594</v>
      </c>
      <c r="F229" s="108">
        <v>111</v>
      </c>
      <c r="G229" s="109">
        <f>Tabla18[Transactions 
Failed]/Tabla18[Total]</f>
        <v>3.417487684729064E-2</v>
      </c>
      <c r="H229" s="108">
        <v>1</v>
      </c>
      <c r="I229" s="109">
        <f>Tabla18[Transactions 
In_Prog]/Tabla18[Total]</f>
        <v>3.0788177339901478E-4</v>
      </c>
      <c r="J229" s="108">
        <v>229</v>
      </c>
      <c r="K229" s="109">
        <f>Tabla18[Transactions 
Timeout]/Tabla18[Total]</f>
        <v>7.0504926108374388E-2</v>
      </c>
      <c r="L229" s="108">
        <v>0</v>
      </c>
      <c r="M229" s="109">
        <f>Tabla18[Transactions
Trans Fail]/Tabla18[Total]</f>
        <v>0</v>
      </c>
    </row>
    <row r="230" spans="2:13" s="33" customFormat="1" hidden="1" x14ac:dyDescent="0.3">
      <c r="B230" s="79">
        <v>43314</v>
      </c>
      <c r="C230" s="108">
        <v>15219</v>
      </c>
      <c r="D230" s="108">
        <v>12728</v>
      </c>
      <c r="E230" s="109">
        <f>Tabla18[Transactions 
Complete]/Tabla18[Total]</f>
        <v>0.83632301728103031</v>
      </c>
      <c r="F230" s="108">
        <v>1112</v>
      </c>
      <c r="G230" s="109">
        <f>Tabla18[Transactions 
Failed]/Tabla18[Total]</f>
        <v>7.3066561534923455E-2</v>
      </c>
      <c r="H230" s="108">
        <v>0</v>
      </c>
      <c r="I230" s="109">
        <f>Tabla18[Transactions 
In_Prog]/Tabla18[Total]</f>
        <v>0</v>
      </c>
      <c r="J230" s="108">
        <v>1379</v>
      </c>
      <c r="K230" s="109">
        <f>Tabla18[Transactions 
Timeout]/Tabla18[Total]</f>
        <v>9.0610421184046261E-2</v>
      </c>
      <c r="L230" s="108">
        <v>0</v>
      </c>
      <c r="M230" s="109">
        <f>Tabla18[Transactions
Trans Fail]/Tabla18[Total]</f>
        <v>0</v>
      </c>
    </row>
    <row r="231" spans="2:13" s="33" customFormat="1" hidden="1" x14ac:dyDescent="0.3">
      <c r="B231" s="79">
        <v>43315</v>
      </c>
      <c r="C231" s="108">
        <v>15548</v>
      </c>
      <c r="D231" s="108">
        <v>14170</v>
      </c>
      <c r="E231" s="109">
        <f>Tabla18[Transactions 
Complete]/Tabla18[Total]</f>
        <v>0.91137123745819393</v>
      </c>
      <c r="F231" s="108">
        <v>1143</v>
      </c>
      <c r="G231" s="109">
        <f>Tabla18[Transactions 
Failed]/Tabla18[Total]</f>
        <v>7.3514278363776692E-2</v>
      </c>
      <c r="H231" s="108">
        <v>0</v>
      </c>
      <c r="I231" s="109">
        <f>Tabla18[Transactions 
In_Prog]/Tabla18[Total]</f>
        <v>0</v>
      </c>
      <c r="J231" s="108">
        <v>235</v>
      </c>
      <c r="K231" s="109">
        <f>Tabla18[Transactions 
Timeout]/Tabla18[Total]</f>
        <v>1.5114484178029328E-2</v>
      </c>
      <c r="L231" s="108">
        <v>0</v>
      </c>
      <c r="M231" s="109">
        <f>Tabla18[Transactions
Trans Fail]/Tabla18[Total]</f>
        <v>0</v>
      </c>
    </row>
    <row r="232" spans="2:13" s="33" customFormat="1" hidden="1" x14ac:dyDescent="0.3">
      <c r="B232" s="79">
        <v>43316</v>
      </c>
      <c r="C232" s="108">
        <v>6281</v>
      </c>
      <c r="D232" s="108">
        <v>5552</v>
      </c>
      <c r="E232" s="109">
        <f>Tabla18[Transactions 
Complete]/Tabla18[Total]</f>
        <v>0.88393567903200132</v>
      </c>
      <c r="F232" s="108">
        <v>512</v>
      </c>
      <c r="G232" s="109">
        <f>Tabla18[Transactions 
Failed]/Tabla18[Total]</f>
        <v>8.1515682216207613E-2</v>
      </c>
      <c r="H232" s="108">
        <v>0</v>
      </c>
      <c r="I232" s="109">
        <f>Tabla18[Transactions 
In_Prog]/Tabla18[Total]</f>
        <v>0</v>
      </c>
      <c r="J232" s="108">
        <v>217</v>
      </c>
      <c r="K232" s="109">
        <f>Tabla18[Transactions 
Timeout]/Tabla18[Total]</f>
        <v>3.4548638751791115E-2</v>
      </c>
      <c r="L232" s="108">
        <v>0</v>
      </c>
      <c r="M232" s="109">
        <f>Tabla18[Transactions
Trans Fail]/Tabla18[Total]</f>
        <v>0</v>
      </c>
    </row>
    <row r="233" spans="2:13" s="33" customFormat="1" hidden="1" x14ac:dyDescent="0.3">
      <c r="B233" s="79">
        <v>43317</v>
      </c>
      <c r="C233" s="108">
        <v>2553</v>
      </c>
      <c r="D233" s="108">
        <v>2234</v>
      </c>
      <c r="E233" s="109">
        <f>Tabla18[Transactions 
Complete]/Tabla18[Total]</f>
        <v>0.87504896200548377</v>
      </c>
      <c r="F233" s="108">
        <v>38</v>
      </c>
      <c r="G233" s="109">
        <f>Tabla18[Transactions 
Failed]/Tabla18[Total]</f>
        <v>1.4884449667058363E-2</v>
      </c>
      <c r="H233" s="108">
        <v>0</v>
      </c>
      <c r="I233" s="109">
        <f>Tabla18[Transactions 
In_Prog]/Tabla18[Total]</f>
        <v>0</v>
      </c>
      <c r="J233" s="108">
        <v>281</v>
      </c>
      <c r="K233" s="109">
        <f>Tabla18[Transactions 
Timeout]/Tabla18[Total]</f>
        <v>0.11006658832745789</v>
      </c>
      <c r="L233" s="108">
        <v>0</v>
      </c>
      <c r="M233" s="109">
        <f>Tabla18[Transactions
Trans Fail]/Tabla18[Total]</f>
        <v>0</v>
      </c>
    </row>
    <row r="234" spans="2:13" s="33" customFormat="1" hidden="1" x14ac:dyDescent="0.3">
      <c r="B234" s="79">
        <v>43318</v>
      </c>
      <c r="C234" s="120">
        <v>2661</v>
      </c>
      <c r="D234" s="120">
        <v>2357</v>
      </c>
      <c r="E234" s="121">
        <f>Tabla18[Transactions 
Complete]/Tabla18[Total]</f>
        <v>0.88575723412251028</v>
      </c>
      <c r="F234" s="120">
        <v>85</v>
      </c>
      <c r="G234" s="121">
        <f>Tabla18[Transactions 
Failed]/Tabla18[Total]</f>
        <v>3.1942878617061257E-2</v>
      </c>
      <c r="H234" s="120">
        <v>0</v>
      </c>
      <c r="I234" s="121">
        <f>Tabla18[Transactions 
In_Prog]/Tabla18[Total]</f>
        <v>0</v>
      </c>
      <c r="J234" s="120">
        <v>219</v>
      </c>
      <c r="K234" s="121">
        <f>Tabla18[Transactions 
Timeout]/Tabla18[Total]</f>
        <v>8.2299887260428417E-2</v>
      </c>
      <c r="L234" s="120">
        <v>0</v>
      </c>
      <c r="M234" s="121">
        <f>Tabla18[Transactions
Trans Fail]/Tabla18[Total]</f>
        <v>0</v>
      </c>
    </row>
    <row r="235" spans="2:13" s="33" customFormat="1" hidden="1" x14ac:dyDescent="0.3">
      <c r="B235" s="79">
        <v>43319</v>
      </c>
      <c r="C235" s="120">
        <v>17841</v>
      </c>
      <c r="D235" s="120">
        <v>17087</v>
      </c>
      <c r="E235" s="121">
        <f>Tabla18[Transactions 
Complete]/Tabla18[Total]</f>
        <v>0.9577377949666499</v>
      </c>
      <c r="F235" s="120">
        <v>654</v>
      </c>
      <c r="G235" s="121">
        <f>Tabla18[Transactions 
Failed]/Tabla18[Total]</f>
        <v>3.6657138052799729E-2</v>
      </c>
      <c r="H235" s="120">
        <v>0</v>
      </c>
      <c r="I235" s="121">
        <f>Tabla18[Transactions 
In_Prog]/Tabla18[Total]</f>
        <v>0</v>
      </c>
      <c r="J235" s="120">
        <v>100</v>
      </c>
      <c r="K235" s="121">
        <f>Tabla18[Transactions 
Timeout]/Tabla18[Total]</f>
        <v>5.6050669805504175E-3</v>
      </c>
      <c r="L235" s="120">
        <v>0</v>
      </c>
      <c r="M235" s="121">
        <f>Tabla18[Transactions
Trans Fail]/Tabla18[Total]</f>
        <v>0</v>
      </c>
    </row>
    <row r="236" spans="2:13" s="33" customFormat="1" hidden="1" x14ac:dyDescent="0.3">
      <c r="B236" s="79">
        <v>43320</v>
      </c>
      <c r="C236" s="120">
        <v>12515</v>
      </c>
      <c r="D236" s="120">
        <v>11976</v>
      </c>
      <c r="E236" s="121">
        <f>Tabla18[Transactions 
Complete]/Tabla18[Total]</f>
        <v>0.95693168198162204</v>
      </c>
      <c r="F236" s="120">
        <v>492</v>
      </c>
      <c r="G236" s="121">
        <f>Tabla18[Transactions 
Failed]/Tabla18[Total]</f>
        <v>3.9312824610467437E-2</v>
      </c>
      <c r="H236" s="120">
        <v>0</v>
      </c>
      <c r="I236" s="121">
        <f>Tabla18[Transactions 
In_Prog]/Tabla18[Total]</f>
        <v>0</v>
      </c>
      <c r="J236" s="120">
        <v>47</v>
      </c>
      <c r="K236" s="121">
        <f>Tabla18[Transactions 
Timeout]/Tabla18[Total]</f>
        <v>3.7554934079105074E-3</v>
      </c>
      <c r="L236" s="120">
        <v>0</v>
      </c>
      <c r="M236" s="121">
        <f>Tabla18[Transactions
Trans Fail]/Tabla18[Total]</f>
        <v>0</v>
      </c>
    </row>
    <row r="237" spans="2:13" s="33" customFormat="1" hidden="1" x14ac:dyDescent="0.3">
      <c r="B237" s="79">
        <v>43321</v>
      </c>
      <c r="C237" s="120">
        <v>10570</v>
      </c>
      <c r="D237" s="120">
        <v>10040</v>
      </c>
      <c r="E237" s="121">
        <f>Tabla18[Transactions 
Complete]/Tabla18[Total]</f>
        <v>0.94985808893093659</v>
      </c>
      <c r="F237" s="120">
        <v>485</v>
      </c>
      <c r="G237" s="121">
        <f>Tabla18[Transactions 
Failed]/Tabla18[Total]</f>
        <v>4.5884578997161779E-2</v>
      </c>
      <c r="H237" s="120">
        <v>0</v>
      </c>
      <c r="I237" s="121">
        <f>Tabla18[Transactions 
In_Prog]/Tabla18[Total]</f>
        <v>0</v>
      </c>
      <c r="J237" s="120">
        <v>45</v>
      </c>
      <c r="K237" s="121">
        <f>Tabla18[Transactions 
Timeout]/Tabla18[Total]</f>
        <v>4.2573320719016088E-3</v>
      </c>
      <c r="L237" s="120">
        <v>0</v>
      </c>
      <c r="M237" s="121">
        <f>Tabla18[Transactions
Trans Fail]/Tabla18[Total]</f>
        <v>0</v>
      </c>
    </row>
    <row r="238" spans="2:13" s="33" customFormat="1" hidden="1" x14ac:dyDescent="0.3">
      <c r="B238" s="79">
        <v>43322</v>
      </c>
      <c r="C238" s="120">
        <v>8441</v>
      </c>
      <c r="D238" s="120">
        <v>7872</v>
      </c>
      <c r="E238" s="121">
        <f>Tabla18[Transactions 
Complete]/Tabla18[Total]</f>
        <v>0.93259092524582399</v>
      </c>
      <c r="F238" s="120">
        <v>524</v>
      </c>
      <c r="G238" s="121">
        <f>Tabla18[Transactions 
Failed]/Tabla18[Total]</f>
        <v>6.2077952849188482E-2</v>
      </c>
      <c r="H238" s="120">
        <v>0</v>
      </c>
      <c r="I238" s="121">
        <f>Tabla18[Transactions 
In_Prog]/Tabla18[Total]</f>
        <v>0</v>
      </c>
      <c r="J238" s="120">
        <v>45</v>
      </c>
      <c r="K238" s="121">
        <f>Tabla18[Transactions 
Timeout]/Tabla18[Total]</f>
        <v>5.3311219049875609E-3</v>
      </c>
      <c r="L238" s="120">
        <v>0</v>
      </c>
      <c r="M238" s="121">
        <f>Tabla18[Transactions
Trans Fail]/Tabla18[Total]</f>
        <v>0</v>
      </c>
    </row>
    <row r="239" spans="2:13" s="33" customFormat="1" hidden="1" x14ac:dyDescent="0.3">
      <c r="B239" s="79">
        <v>43323</v>
      </c>
      <c r="C239" s="120">
        <v>4142</v>
      </c>
      <c r="D239" s="120">
        <v>3871</v>
      </c>
      <c r="E239" s="121">
        <f>Tabla18[Transactions 
Complete]/Tabla18[Total]</f>
        <v>0.93457267020762913</v>
      </c>
      <c r="F239" s="120">
        <v>228</v>
      </c>
      <c r="G239" s="121">
        <f>Tabla18[Transactions 
Failed]/Tabla18[Total]</f>
        <v>5.5045871559633031E-2</v>
      </c>
      <c r="H239" s="120">
        <v>0</v>
      </c>
      <c r="I239" s="121">
        <f>Tabla18[Transactions 
In_Prog]/Tabla18[Total]</f>
        <v>0</v>
      </c>
      <c r="J239" s="120">
        <v>43</v>
      </c>
      <c r="K239" s="121">
        <f>Tabla18[Transactions 
Timeout]/Tabla18[Total]</f>
        <v>1.0381458232737808E-2</v>
      </c>
      <c r="L239" s="120">
        <v>0</v>
      </c>
      <c r="M239" s="121">
        <f>Tabla18[Transactions
Trans Fail]/Tabla18[Total]</f>
        <v>0</v>
      </c>
    </row>
    <row r="240" spans="2:13" s="33" customFormat="1" hidden="1" x14ac:dyDescent="0.3">
      <c r="B240" s="79">
        <v>43324</v>
      </c>
      <c r="C240" s="120">
        <v>1860</v>
      </c>
      <c r="D240" s="120">
        <v>1800</v>
      </c>
      <c r="E240" s="121">
        <f>Tabla18[Transactions 
Complete]/Tabla18[Total]</f>
        <v>0.967741935483871</v>
      </c>
      <c r="F240" s="120">
        <v>17</v>
      </c>
      <c r="G240" s="121">
        <f>Tabla18[Transactions 
Failed]/Tabla18[Total]</f>
        <v>9.1397849462365593E-3</v>
      </c>
      <c r="H240" s="120">
        <v>0</v>
      </c>
      <c r="I240" s="121">
        <f>Tabla18[Transactions 
In_Prog]/Tabla18[Total]</f>
        <v>0</v>
      </c>
      <c r="J240" s="120">
        <v>43</v>
      </c>
      <c r="K240" s="121">
        <f>Tabla18[Transactions 
Timeout]/Tabla18[Total]</f>
        <v>2.3118279569892472E-2</v>
      </c>
      <c r="L240" s="120">
        <v>0</v>
      </c>
      <c r="M240" s="121">
        <f>Tabla18[Transactions
Trans Fail]/Tabla18[Total]</f>
        <v>0</v>
      </c>
    </row>
    <row r="241" spans="2:13" s="33" customFormat="1" hidden="1" x14ac:dyDescent="0.3">
      <c r="B241" s="79">
        <v>43325</v>
      </c>
      <c r="C241" s="120">
        <v>8350</v>
      </c>
      <c r="D241" s="120">
        <v>7781</v>
      </c>
      <c r="E241" s="121">
        <f>Tabla18[Transactions 
Complete]/Tabla18[Total]</f>
        <v>0.9318562874251497</v>
      </c>
      <c r="F241" s="120">
        <v>526</v>
      </c>
      <c r="G241" s="121">
        <f>Tabla18[Transactions 
Failed]/Tabla18[Total]</f>
        <v>6.2994011976047898E-2</v>
      </c>
      <c r="H241" s="120">
        <v>0</v>
      </c>
      <c r="I241" s="121">
        <f>Tabla18[Transactions 
In_Prog]/Tabla18[Total]</f>
        <v>0</v>
      </c>
      <c r="J241" s="120">
        <v>43</v>
      </c>
      <c r="K241" s="121">
        <f>Tabla18[Transactions 
Timeout]/Tabla18[Total]</f>
        <v>5.1497005988023949E-3</v>
      </c>
      <c r="L241" s="120">
        <v>0</v>
      </c>
      <c r="M241" s="121">
        <f>Tabla18[Transactions
Trans Fail]/Tabla18[Total]</f>
        <v>0</v>
      </c>
    </row>
    <row r="242" spans="2:13" s="33" customFormat="1" hidden="1" x14ac:dyDescent="0.3">
      <c r="B242" s="79">
        <v>43326</v>
      </c>
      <c r="C242" s="120">
        <v>11435</v>
      </c>
      <c r="D242" s="120">
        <v>10889</v>
      </c>
      <c r="E242" s="121">
        <f>Tabla18[Transactions 
Complete]/Tabla18[Total]</f>
        <v>0.9522518583296895</v>
      </c>
      <c r="F242" s="120">
        <v>503</v>
      </c>
      <c r="G242" s="121">
        <f>Tabla18[Transactions 
Failed]/Tabla18[Total]</f>
        <v>4.3987756886751203E-2</v>
      </c>
      <c r="H242" s="120">
        <v>0</v>
      </c>
      <c r="I242" s="121">
        <f>Tabla18[Transactions 
In_Prog]/Tabla18[Total]</f>
        <v>0</v>
      </c>
      <c r="J242" s="120">
        <v>43</v>
      </c>
      <c r="K242" s="121">
        <f>Tabla18[Transactions 
Timeout]/Tabla18[Total]</f>
        <v>3.7603847835592477E-3</v>
      </c>
      <c r="L242" s="120">
        <v>0</v>
      </c>
      <c r="M242" s="121">
        <f>Tabla18[Transactions
Trans Fail]/Tabla18[Total]</f>
        <v>0</v>
      </c>
    </row>
    <row r="243" spans="2:13" s="33" customFormat="1" hidden="1" x14ac:dyDescent="0.3">
      <c r="B243" s="79">
        <v>43327</v>
      </c>
      <c r="C243" s="120">
        <v>14747</v>
      </c>
      <c r="D243" s="120">
        <v>13769</v>
      </c>
      <c r="E243" s="121">
        <f>Tabla18[Transactions 
Complete]/Tabla18[Total]</f>
        <v>0.93368142673086052</v>
      </c>
      <c r="F243" s="120">
        <v>930</v>
      </c>
      <c r="G243" s="121">
        <f>Tabla18[Transactions 
Failed]/Tabla18[Total]</f>
        <v>6.3063673967586623E-2</v>
      </c>
      <c r="H243" s="120">
        <v>0</v>
      </c>
      <c r="I243" s="121">
        <f>Tabla18[Transactions 
In_Prog]/Tabla18[Total]</f>
        <v>0</v>
      </c>
      <c r="J243" s="120">
        <v>48</v>
      </c>
      <c r="K243" s="121">
        <f>Tabla18[Transactions 
Timeout]/Tabla18[Total]</f>
        <v>3.2548993015528581E-3</v>
      </c>
      <c r="L243" s="120">
        <v>0</v>
      </c>
      <c r="M243" s="121">
        <f>Tabla18[Transactions
Trans Fail]/Tabla18[Total]</f>
        <v>0</v>
      </c>
    </row>
    <row r="244" spans="2:13" s="33" customFormat="1" hidden="1" x14ac:dyDescent="0.3">
      <c r="B244" s="79">
        <v>43328</v>
      </c>
      <c r="C244" s="120">
        <v>11675</v>
      </c>
      <c r="D244" s="120">
        <v>11194</v>
      </c>
      <c r="E244" s="121">
        <f>Tabla18[Transactions 
Complete]/Tabla18[Total]</f>
        <v>0.95880085653104929</v>
      </c>
      <c r="F244" s="120">
        <v>432</v>
      </c>
      <c r="G244" s="121">
        <f>Tabla18[Transactions 
Failed]/Tabla18[Total]</f>
        <v>3.7002141327623125E-2</v>
      </c>
      <c r="H244" s="120">
        <v>0</v>
      </c>
      <c r="I244" s="121">
        <f>Tabla18[Transactions 
In_Prog]/Tabla18[Total]</f>
        <v>0</v>
      </c>
      <c r="J244" s="120">
        <v>49</v>
      </c>
      <c r="K244" s="121">
        <f>Tabla18[Transactions 
Timeout]/Tabla18[Total]</f>
        <v>4.1970021413276232E-3</v>
      </c>
      <c r="L244" s="120">
        <v>0</v>
      </c>
      <c r="M244" s="121">
        <f>Tabla18[Transactions
Trans Fail]/Tabla18[Total]</f>
        <v>0</v>
      </c>
    </row>
    <row r="245" spans="2:13" s="33" customFormat="1" hidden="1" x14ac:dyDescent="0.3">
      <c r="B245" s="79">
        <v>43329</v>
      </c>
      <c r="C245" s="120">
        <v>6785</v>
      </c>
      <c r="D245" s="120">
        <v>6331</v>
      </c>
      <c r="E245" s="121">
        <f>Tabla18[Transactions 
Complete]/Tabla18[Total]</f>
        <v>0.93308769344141484</v>
      </c>
      <c r="F245" s="120">
        <v>405</v>
      </c>
      <c r="G245" s="121">
        <f>Tabla18[Transactions 
Failed]/Tabla18[Total]</f>
        <v>5.9690493736182758E-2</v>
      </c>
      <c r="H245" s="120">
        <v>0</v>
      </c>
      <c r="I245" s="121">
        <f>Tabla18[Transactions 
In_Prog]/Tabla18[Total]</f>
        <v>0</v>
      </c>
      <c r="J245" s="120">
        <v>49</v>
      </c>
      <c r="K245" s="121">
        <f>Tabla18[Transactions 
Timeout]/Tabla18[Total]</f>
        <v>7.2218128224023582E-3</v>
      </c>
      <c r="L245" s="120">
        <v>0</v>
      </c>
      <c r="M245" s="121">
        <f>Tabla18[Transactions
Trans Fail]/Tabla18[Total]</f>
        <v>0</v>
      </c>
    </row>
    <row r="246" spans="2:13" s="33" customFormat="1" hidden="1" x14ac:dyDescent="0.3">
      <c r="B246" s="79">
        <v>43330</v>
      </c>
      <c r="C246" s="120">
        <v>3774</v>
      </c>
      <c r="D246" s="120">
        <v>3608</v>
      </c>
      <c r="E246" s="121">
        <f>Tabla18[Transactions 
Complete]/Tabla18[Total]</f>
        <v>0.95601483836777956</v>
      </c>
      <c r="F246" s="120">
        <v>123</v>
      </c>
      <c r="G246" s="121">
        <f>Tabla18[Transactions 
Failed]/Tabla18[Total]</f>
        <v>3.259141494435612E-2</v>
      </c>
      <c r="H246" s="120">
        <v>0</v>
      </c>
      <c r="I246" s="121">
        <f>Tabla18[Transactions 
In_Prog]/Tabla18[Total]</f>
        <v>0</v>
      </c>
      <c r="J246" s="120">
        <v>43</v>
      </c>
      <c r="K246" s="121">
        <f>Tabla18[Transactions 
Timeout]/Tabla18[Total]</f>
        <v>1.1393746687864335E-2</v>
      </c>
      <c r="L246" s="120">
        <v>0</v>
      </c>
      <c r="M246" s="121">
        <f>Tabla18[Transactions
Trans Fail]/Tabla18[Total]</f>
        <v>0</v>
      </c>
    </row>
    <row r="247" spans="2:13" s="33" customFormat="1" hidden="1" x14ac:dyDescent="0.3">
      <c r="B247" s="79">
        <v>43331</v>
      </c>
      <c r="C247" s="120">
        <v>2086</v>
      </c>
      <c r="D247" s="120">
        <v>1998</v>
      </c>
      <c r="E247" s="121">
        <f>Tabla18[Transactions 
Complete]/Tabla18[Total]</f>
        <v>0.95781399808245449</v>
      </c>
      <c r="F247" s="120">
        <v>45</v>
      </c>
      <c r="G247" s="121">
        <f>Tabla18[Transactions 
Failed]/Tabla18[Total]</f>
        <v>2.1572387344199424E-2</v>
      </c>
      <c r="H247" s="120">
        <v>0</v>
      </c>
      <c r="I247" s="121">
        <f>Tabla18[Transactions 
In_Prog]/Tabla18[Total]</f>
        <v>0</v>
      </c>
      <c r="J247" s="120">
        <v>43</v>
      </c>
      <c r="K247" s="121">
        <f>Tabla18[Transactions 
Timeout]/Tabla18[Total]</f>
        <v>2.0613614573346116E-2</v>
      </c>
      <c r="L247" s="120">
        <v>0</v>
      </c>
      <c r="M247" s="121">
        <f>Tabla18[Transactions
Trans Fail]/Tabla18[Total]</f>
        <v>0</v>
      </c>
    </row>
    <row r="248" spans="2:13" s="33" customFormat="1" hidden="1" x14ac:dyDescent="0.3">
      <c r="B248" s="79">
        <v>43332</v>
      </c>
      <c r="C248" s="120">
        <v>8943</v>
      </c>
      <c r="D248" s="120">
        <v>8447</v>
      </c>
      <c r="E248" s="121">
        <f>Tabla18[Transactions 
Complete]/Tabla18[Total]</f>
        <v>0.94453762719445378</v>
      </c>
      <c r="F248" s="120">
        <v>451</v>
      </c>
      <c r="G248" s="121">
        <f>Tabla18[Transactions 
Failed]/Tabla18[Total]</f>
        <v>5.0430504305043047E-2</v>
      </c>
      <c r="H248" s="120">
        <v>0</v>
      </c>
      <c r="I248" s="121">
        <f>Tabla18[Transactions 
In_Prog]/Tabla18[Total]</f>
        <v>0</v>
      </c>
      <c r="J248" s="120">
        <v>45</v>
      </c>
      <c r="K248" s="121">
        <f>Tabla18[Transactions 
Timeout]/Tabla18[Total]</f>
        <v>5.0318685005031867E-3</v>
      </c>
      <c r="L248" s="120">
        <v>0</v>
      </c>
      <c r="M248" s="121">
        <f>Tabla18[Transactions
Trans Fail]/Tabla18[Total]</f>
        <v>0</v>
      </c>
    </row>
    <row r="249" spans="2:13" s="33" customFormat="1" hidden="1" x14ac:dyDescent="0.3">
      <c r="B249" s="79">
        <v>43333</v>
      </c>
      <c r="C249" s="120">
        <v>8420</v>
      </c>
      <c r="D249" s="120">
        <v>7910</v>
      </c>
      <c r="E249" s="121">
        <f>Tabla18[Transactions 
Complete]/Tabla18[Total]</f>
        <v>0.93942992874109266</v>
      </c>
      <c r="F249" s="120">
        <v>466</v>
      </c>
      <c r="G249" s="121">
        <f>Tabla18[Transactions 
Failed]/Tabla18[Total]</f>
        <v>5.5344418052256532E-2</v>
      </c>
      <c r="H249" s="120">
        <v>0</v>
      </c>
      <c r="I249" s="121">
        <f>Tabla18[Transactions 
In_Prog]/Tabla18[Total]</f>
        <v>0</v>
      </c>
      <c r="J249" s="120">
        <v>44</v>
      </c>
      <c r="K249" s="121">
        <f>Tabla18[Transactions 
Timeout]/Tabla18[Total]</f>
        <v>5.2256532066508312E-3</v>
      </c>
      <c r="L249" s="120">
        <v>0</v>
      </c>
      <c r="M249" s="121">
        <f>Tabla18[Transactions
Trans Fail]/Tabla18[Total]</f>
        <v>0</v>
      </c>
    </row>
    <row r="250" spans="2:13" s="33" customFormat="1" hidden="1" x14ac:dyDescent="0.3">
      <c r="B250" s="79">
        <v>43334</v>
      </c>
      <c r="C250" s="120">
        <v>10656</v>
      </c>
      <c r="D250" s="120">
        <v>9962</v>
      </c>
      <c r="E250" s="121">
        <f>Tabla18[Transactions 
Complete]/Tabla18[Total]</f>
        <v>0.93487237237237242</v>
      </c>
      <c r="F250" s="120">
        <v>651</v>
      </c>
      <c r="G250" s="121">
        <f>Tabla18[Transactions 
Failed]/Tabla18[Total]</f>
        <v>6.1092342342342343E-2</v>
      </c>
      <c r="H250" s="120">
        <v>0</v>
      </c>
      <c r="I250" s="121">
        <f>Tabla18[Transactions 
In_Prog]/Tabla18[Total]</f>
        <v>0</v>
      </c>
      <c r="J250" s="120">
        <v>43</v>
      </c>
      <c r="K250" s="121">
        <f>Tabla18[Transactions 
Timeout]/Tabla18[Total]</f>
        <v>4.0352852852852854E-3</v>
      </c>
      <c r="L250" s="120">
        <v>0</v>
      </c>
      <c r="M250" s="121">
        <f>Tabla18[Transactions
Trans Fail]/Tabla18[Total]</f>
        <v>0</v>
      </c>
    </row>
    <row r="251" spans="2:13" s="33" customFormat="1" hidden="1" x14ac:dyDescent="0.3">
      <c r="B251" s="79">
        <v>43335</v>
      </c>
      <c r="C251" s="120">
        <v>8954</v>
      </c>
      <c r="D251" s="120">
        <v>7320</v>
      </c>
      <c r="E251" s="121">
        <f>Tabla18[Transactions 
Complete]/Tabla18[Total]</f>
        <v>0.81751172660263571</v>
      </c>
      <c r="F251" s="120">
        <v>1586</v>
      </c>
      <c r="G251" s="121">
        <f>Tabla18[Transactions 
Failed]/Tabla18[Total]</f>
        <v>0.17712754076390441</v>
      </c>
      <c r="H251" s="120">
        <v>0</v>
      </c>
      <c r="I251" s="121">
        <f>Tabla18[Transactions 
In_Prog]/Tabla18[Total]</f>
        <v>0</v>
      </c>
      <c r="J251" s="120">
        <v>48</v>
      </c>
      <c r="K251" s="121">
        <f>Tabla18[Transactions 
Timeout]/Tabla18[Total]</f>
        <v>5.3607326334599061E-3</v>
      </c>
      <c r="L251" s="120">
        <v>0</v>
      </c>
      <c r="M251" s="121">
        <f>Tabla18[Transactions
Trans Fail]/Tabla18[Total]</f>
        <v>0</v>
      </c>
    </row>
    <row r="252" spans="2:13" s="33" customFormat="1" hidden="1" x14ac:dyDescent="0.3">
      <c r="B252" s="79">
        <v>43336</v>
      </c>
      <c r="C252" s="120">
        <v>9321</v>
      </c>
      <c r="D252" s="120">
        <v>6847</v>
      </c>
      <c r="E252" s="121">
        <f>Tabla18[Transactions 
Complete]/Tabla18[Total]</f>
        <v>0.73457783499624507</v>
      </c>
      <c r="F252" s="120">
        <v>2430</v>
      </c>
      <c r="G252" s="121">
        <f>Tabla18[Transactions 
Failed]/Tabla18[Total]</f>
        <v>0.26070164145477953</v>
      </c>
      <c r="H252" s="120">
        <v>0</v>
      </c>
      <c r="I252" s="121">
        <f>Tabla18[Transactions 
In_Prog]/Tabla18[Total]</f>
        <v>0</v>
      </c>
      <c r="J252" s="120">
        <v>44</v>
      </c>
      <c r="K252" s="121">
        <f>Tabla18[Transactions 
Timeout]/Tabla18[Total]</f>
        <v>4.7205235489754319E-3</v>
      </c>
      <c r="L252" s="120">
        <v>0</v>
      </c>
      <c r="M252" s="121">
        <f>Tabla18[Transactions
Trans Fail]/Tabla18[Total]</f>
        <v>0</v>
      </c>
    </row>
    <row r="253" spans="2:13" s="33" customFormat="1" hidden="1" x14ac:dyDescent="0.3">
      <c r="B253" s="79">
        <v>43337</v>
      </c>
      <c r="C253" s="120">
        <v>4901</v>
      </c>
      <c r="D253" s="120">
        <v>3683</v>
      </c>
      <c r="E253" s="121">
        <f>Tabla18[Transactions 
Complete]/Tabla18[Total]</f>
        <v>0.75147928994082835</v>
      </c>
      <c r="F253" s="120">
        <v>1181</v>
      </c>
      <c r="G253" s="121">
        <f>Tabla18[Transactions 
Failed]/Tabla18[Total]</f>
        <v>0.24097123036115078</v>
      </c>
      <c r="H253" s="120">
        <v>0</v>
      </c>
      <c r="I253" s="121">
        <f>Tabla18[Transactions 
In_Prog]/Tabla18[Total]</f>
        <v>0</v>
      </c>
      <c r="J253" s="120">
        <v>37</v>
      </c>
      <c r="K253" s="121">
        <f>Tabla18[Transactions 
Timeout]/Tabla18[Total]</f>
        <v>7.5494796980208117E-3</v>
      </c>
      <c r="L253" s="120">
        <v>0</v>
      </c>
      <c r="M253" s="121">
        <f>Tabla18[Transactions
Trans Fail]/Tabla18[Total]</f>
        <v>0</v>
      </c>
    </row>
    <row r="254" spans="2:13" s="33" customFormat="1" hidden="1" x14ac:dyDescent="0.3">
      <c r="B254" s="79">
        <v>43338</v>
      </c>
      <c r="C254" s="120">
        <v>2147</v>
      </c>
      <c r="D254" s="120">
        <v>1918</v>
      </c>
      <c r="E254" s="121">
        <f>Tabla18[Transactions 
Complete]/Tabla18[Total]</f>
        <v>0.89333954354913836</v>
      </c>
      <c r="F254" s="120">
        <v>207</v>
      </c>
      <c r="G254" s="121">
        <f>Tabla18[Transactions 
Failed]/Tabla18[Total]</f>
        <v>9.6413600372612943E-2</v>
      </c>
      <c r="H254" s="120">
        <v>0</v>
      </c>
      <c r="I254" s="121">
        <f>Tabla18[Transactions 
In_Prog]/Tabla18[Total]</f>
        <v>0</v>
      </c>
      <c r="J254" s="120">
        <v>22</v>
      </c>
      <c r="K254" s="121">
        <f>Tabla18[Transactions 
Timeout]/Tabla18[Total]</f>
        <v>1.0246856078248719E-2</v>
      </c>
      <c r="L254" s="120">
        <v>0</v>
      </c>
      <c r="M254" s="121">
        <f>Tabla18[Transactions
Trans Fail]/Tabla18[Total]</f>
        <v>0</v>
      </c>
    </row>
    <row r="255" spans="2:13" s="33" customFormat="1" hidden="1" x14ac:dyDescent="0.3">
      <c r="B255" s="79">
        <v>43339</v>
      </c>
      <c r="C255" s="120">
        <v>13016</v>
      </c>
      <c r="D255" s="120">
        <v>10535</v>
      </c>
      <c r="E255" s="121">
        <f>Tabla18[Transactions 
Complete]/Tabla18[Total]</f>
        <v>0.80938844499078055</v>
      </c>
      <c r="F255" s="120">
        <v>2408</v>
      </c>
      <c r="G255" s="121">
        <f>Tabla18[Transactions 
Failed]/Tabla18[Total]</f>
        <v>0.18500307314074985</v>
      </c>
      <c r="H255" s="120">
        <v>0</v>
      </c>
      <c r="I255" s="121">
        <f>Tabla18[Transactions 
In_Prog]/Tabla18[Total]</f>
        <v>0</v>
      </c>
      <c r="J255" s="120">
        <v>73</v>
      </c>
      <c r="K255" s="121">
        <f>Tabla18[Transactions 
Timeout]/Tabla18[Total]</f>
        <v>5.608481868469576E-3</v>
      </c>
      <c r="L255" s="120">
        <v>0</v>
      </c>
      <c r="M255" s="121">
        <f>Tabla18[Transactions
Trans Fail]/Tabla18[Total]</f>
        <v>0</v>
      </c>
    </row>
    <row r="256" spans="2:13" s="33" customFormat="1" hidden="1" x14ac:dyDescent="0.3">
      <c r="B256" s="79">
        <v>43340</v>
      </c>
      <c r="C256" s="120">
        <v>14275</v>
      </c>
      <c r="D256" s="120">
        <v>11952</v>
      </c>
      <c r="E256" s="121">
        <f>Tabla18[Transactions 
Complete]/Tabla18[Total]</f>
        <v>0.83726795096322237</v>
      </c>
      <c r="F256" s="120">
        <v>2278</v>
      </c>
      <c r="G256" s="121">
        <f>Tabla18[Transactions 
Failed]/Tabla18[Total]</f>
        <v>0.15957968476357268</v>
      </c>
      <c r="H256" s="120">
        <v>0</v>
      </c>
      <c r="I256" s="121">
        <f>Tabla18[Transactions 
In_Prog]/Tabla18[Total]</f>
        <v>0</v>
      </c>
      <c r="J256" s="120">
        <v>45</v>
      </c>
      <c r="K256" s="121">
        <f>Tabla18[Transactions 
Timeout]/Tabla18[Total]</f>
        <v>3.1523642732049035E-3</v>
      </c>
      <c r="L256" s="120">
        <v>0</v>
      </c>
      <c r="M256" s="121">
        <f>Tabla18[Transactions
Trans Fail]/Tabla18[Total]</f>
        <v>0</v>
      </c>
    </row>
    <row r="257" spans="2:13" s="33" customFormat="1" hidden="1" x14ac:dyDescent="0.3">
      <c r="B257" s="79">
        <v>43341</v>
      </c>
      <c r="C257" s="120">
        <v>10191</v>
      </c>
      <c r="D257" s="120">
        <v>7782</v>
      </c>
      <c r="E257" s="121">
        <f>Tabla18[Transactions 
Complete]/Tabla18[Total]</f>
        <v>0.76361495437150428</v>
      </c>
      <c r="F257" s="120">
        <v>2362</v>
      </c>
      <c r="G257" s="121">
        <f>Tabla18[Transactions 
Failed]/Tabla18[Total]</f>
        <v>0.23177313315670689</v>
      </c>
      <c r="H257" s="120">
        <v>1</v>
      </c>
      <c r="I257" s="121">
        <f>Tabla18[Transactions 
In_Prog]/Tabla18[Total]</f>
        <v>9.8125797272102829E-5</v>
      </c>
      <c r="J257" s="120">
        <v>46</v>
      </c>
      <c r="K257" s="121">
        <f>Tabla18[Transactions 
Timeout]/Tabla18[Total]</f>
        <v>4.5137866745167303E-3</v>
      </c>
      <c r="L257" s="120">
        <v>0</v>
      </c>
      <c r="M257" s="121">
        <f>Tabla18[Transactions
Trans Fail]/Tabla18[Total]</f>
        <v>0</v>
      </c>
    </row>
    <row r="258" spans="2:13" s="33" customFormat="1" hidden="1" x14ac:dyDescent="0.3">
      <c r="B258" s="79">
        <v>43342</v>
      </c>
      <c r="C258" s="120">
        <v>14040</v>
      </c>
      <c r="D258" s="120">
        <v>11972</v>
      </c>
      <c r="E258" s="121">
        <f>Tabla18[Transactions 
Complete]/Tabla18[Total]</f>
        <v>0.85270655270655271</v>
      </c>
      <c r="F258" s="120">
        <v>2003</v>
      </c>
      <c r="G258" s="121">
        <f>Tabla18[Transactions 
Failed]/Tabla18[Total]</f>
        <v>0.14266381766381767</v>
      </c>
      <c r="H258" s="120">
        <v>0</v>
      </c>
      <c r="I258" s="121">
        <f>Tabla18[Transactions 
In_Prog]/Tabla18[Total]</f>
        <v>0</v>
      </c>
      <c r="J258" s="120">
        <v>65</v>
      </c>
      <c r="K258" s="121">
        <f>Tabla18[Transactions 
Timeout]/Tabla18[Total]</f>
        <v>4.6296296296296294E-3</v>
      </c>
      <c r="L258" s="120">
        <v>0</v>
      </c>
      <c r="M258" s="121">
        <f>Tabla18[Transactions
Trans Fail]/Tabla18[Total]</f>
        <v>0</v>
      </c>
    </row>
    <row r="259" spans="2:13" s="33" customFormat="1" hidden="1" x14ac:dyDescent="0.3">
      <c r="B259" s="79">
        <v>43343</v>
      </c>
      <c r="C259" s="120">
        <v>9737</v>
      </c>
      <c r="D259" s="120">
        <v>7643</v>
      </c>
      <c r="E259" s="121">
        <f>Tabla18[Transactions 
Complete]/Tabla18[Total]</f>
        <v>0.7849440279346821</v>
      </c>
      <c r="F259" s="120">
        <v>2024</v>
      </c>
      <c r="G259" s="121">
        <f>Tabla18[Transactions 
Failed]/Tabla18[Total]</f>
        <v>0.20786689945568451</v>
      </c>
      <c r="H259" s="120">
        <v>0</v>
      </c>
      <c r="I259" s="121">
        <f>Tabla18[Transactions 
In_Prog]/Tabla18[Total]</f>
        <v>0</v>
      </c>
      <c r="J259" s="120">
        <v>70</v>
      </c>
      <c r="K259" s="121">
        <f>Tabla18[Transactions 
Timeout]/Tabla18[Total]</f>
        <v>7.1890726096333572E-3</v>
      </c>
      <c r="L259" s="120">
        <v>0</v>
      </c>
      <c r="M259" s="121">
        <f>Tabla18[Transactions
Trans Fail]/Tabla18[Total]</f>
        <v>0</v>
      </c>
    </row>
    <row r="260" spans="2:13" s="33" customFormat="1" hidden="1" x14ac:dyDescent="0.3">
      <c r="B260" s="79">
        <v>43344</v>
      </c>
      <c r="C260" s="120">
        <v>4634</v>
      </c>
      <c r="D260" s="120">
        <v>3330</v>
      </c>
      <c r="E260" s="121">
        <f>Tabla18[Transactions 
Complete]/Tabla18[Total]</f>
        <v>0.71860164005179106</v>
      </c>
      <c r="F260" s="120">
        <v>1238</v>
      </c>
      <c r="G260" s="121">
        <f>Tabla18[Transactions 
Failed]/Tabla18[Total]</f>
        <v>0.26715580492015539</v>
      </c>
      <c r="H260" s="120">
        <v>0</v>
      </c>
      <c r="I260" s="121">
        <f>Tabla18[Transactions 
In_Prog]/Tabla18[Total]</f>
        <v>0</v>
      </c>
      <c r="J260" s="120">
        <v>66</v>
      </c>
      <c r="K260" s="121">
        <f>Tabla18[Transactions 
Timeout]/Tabla18[Total]</f>
        <v>1.4242555028053518E-2</v>
      </c>
      <c r="L260" s="120">
        <v>0</v>
      </c>
      <c r="M260" s="121">
        <f>Tabla18[Transactions
Trans Fail]/Tabla18[Total]</f>
        <v>0</v>
      </c>
    </row>
    <row r="261" spans="2:13" s="33" customFormat="1" hidden="1" x14ac:dyDescent="0.3">
      <c r="B261" s="79">
        <v>43345</v>
      </c>
      <c r="C261" s="120">
        <v>2649</v>
      </c>
      <c r="D261" s="120">
        <v>2355</v>
      </c>
      <c r="E261" s="121">
        <f>Tabla18[Transactions 
Complete]/Tabla18[Total]</f>
        <v>0.88901472253680636</v>
      </c>
      <c r="F261" s="120">
        <v>240</v>
      </c>
      <c r="G261" s="121">
        <f>Tabla18[Transactions 
Failed]/Tabla18[Total]</f>
        <v>9.0600226500566247E-2</v>
      </c>
      <c r="H261" s="120">
        <v>0</v>
      </c>
      <c r="I261" s="121">
        <f>Tabla18[Transactions 
In_Prog]/Tabla18[Total]</f>
        <v>0</v>
      </c>
      <c r="J261" s="120">
        <v>54</v>
      </c>
      <c r="K261" s="121">
        <f>Tabla18[Transactions 
Timeout]/Tabla18[Total]</f>
        <v>2.0385050962627407E-2</v>
      </c>
      <c r="L261" s="120">
        <v>0</v>
      </c>
      <c r="M261" s="121">
        <f>Tabla18[Transactions
Trans Fail]/Tabla18[Total]</f>
        <v>0</v>
      </c>
    </row>
    <row r="262" spans="2:13" s="33" customFormat="1" x14ac:dyDescent="0.3">
      <c r="B262" s="79">
        <v>43346</v>
      </c>
      <c r="C262" s="120">
        <v>16848</v>
      </c>
      <c r="D262" s="120">
        <v>14385</v>
      </c>
      <c r="E262" s="121">
        <f>Tabla18[Transactions 
Complete]/Tabla18[Total]</f>
        <v>0.85381054131054135</v>
      </c>
      <c r="F262" s="120">
        <v>2423</v>
      </c>
      <c r="G262" s="121">
        <f>Tabla18[Transactions 
Failed]/Tabla18[Total]</f>
        <v>0.14381528964862297</v>
      </c>
      <c r="H262" s="120">
        <v>0</v>
      </c>
      <c r="I262" s="121">
        <f>Tabla18[Transactions 
In_Prog]/Tabla18[Total]</f>
        <v>0</v>
      </c>
      <c r="J262" s="120">
        <v>40</v>
      </c>
      <c r="K262" s="121">
        <f>Tabla18[Transactions 
Timeout]/Tabla18[Total]</f>
        <v>2.3741690408357074E-3</v>
      </c>
      <c r="L262" s="120">
        <v>0</v>
      </c>
      <c r="M262" s="121">
        <f>Tabla18[Transactions
Trans Fail]/Tabla18[Total]</f>
        <v>0</v>
      </c>
    </row>
    <row r="263" spans="2:13" s="33" customFormat="1" x14ac:dyDescent="0.3">
      <c r="B263" s="79">
        <v>43347</v>
      </c>
      <c r="C263" s="120">
        <v>10387</v>
      </c>
      <c r="D263" s="120">
        <v>8300</v>
      </c>
      <c r="E263" s="121">
        <f>Tabla18[Transactions 
Complete]/Tabla18[Total]</f>
        <v>0.79907576778665634</v>
      </c>
      <c r="F263" s="120">
        <v>2022</v>
      </c>
      <c r="G263" s="121">
        <f>Tabla18[Transactions 
Failed]/Tabla18[Total]</f>
        <v>0.1946664099354963</v>
      </c>
      <c r="H263" s="120">
        <v>0</v>
      </c>
      <c r="I263" s="121">
        <f>Tabla18[Transactions 
In_Prog]/Tabla18[Total]</f>
        <v>0</v>
      </c>
      <c r="J263" s="120">
        <v>65</v>
      </c>
      <c r="K263" s="121">
        <f>Tabla18[Transactions 
Timeout]/Tabla18[Total]</f>
        <v>6.2578222778473091E-3</v>
      </c>
      <c r="L263" s="120">
        <v>0</v>
      </c>
      <c r="M263" s="121">
        <f>Tabla18[Transactions
Trans Fail]/Tabla18[Total]</f>
        <v>0</v>
      </c>
    </row>
    <row r="264" spans="2:13" s="33" customFormat="1" x14ac:dyDescent="0.3">
      <c r="B264" s="79">
        <v>43348</v>
      </c>
      <c r="C264" s="120">
        <v>10964</v>
      </c>
      <c r="D264" s="120">
        <v>9075</v>
      </c>
      <c r="E264" s="121">
        <f>Tabla18[Transactions 
Complete]/Tabla18[Total]</f>
        <v>0.82770886537759947</v>
      </c>
      <c r="F264" s="120">
        <v>1835</v>
      </c>
      <c r="G264" s="121">
        <f>Tabla18[Transactions 
Failed]/Tabla18[Total]</f>
        <v>0.16736592484494711</v>
      </c>
      <c r="H264" s="120">
        <v>0</v>
      </c>
      <c r="I264" s="121">
        <f>Tabla18[Transactions 
In_Prog]/Tabla18[Total]</f>
        <v>0</v>
      </c>
      <c r="J264" s="120">
        <v>54</v>
      </c>
      <c r="K264" s="121">
        <f>Tabla18[Transactions 
Timeout]/Tabla18[Total]</f>
        <v>4.9252097774534842E-3</v>
      </c>
      <c r="L264" s="120">
        <v>0</v>
      </c>
      <c r="M264" s="121">
        <f>Tabla18[Transactions
Trans Fail]/Tabla18[Total]</f>
        <v>0</v>
      </c>
    </row>
    <row r="265" spans="2:13" s="33" customFormat="1" x14ac:dyDescent="0.3">
      <c r="B265" s="79">
        <v>43349</v>
      </c>
      <c r="C265" s="120">
        <v>9921</v>
      </c>
      <c r="D265" s="120">
        <v>8008</v>
      </c>
      <c r="E265" s="121">
        <f>Tabla18[Transactions 
Complete]/Tabla18[Total]</f>
        <v>0.807176695897591</v>
      </c>
      <c r="F265" s="120">
        <v>1843</v>
      </c>
      <c r="G265" s="121">
        <f>Tabla18[Transactions 
Failed]/Tabla18[Total]</f>
        <v>0.18576756375365386</v>
      </c>
      <c r="H265" s="120">
        <v>0</v>
      </c>
      <c r="I265" s="121">
        <f>Tabla18[Transactions 
In_Prog]/Tabla18[Total]</f>
        <v>0</v>
      </c>
      <c r="J265" s="120">
        <v>70</v>
      </c>
      <c r="K265" s="121">
        <f>Tabla18[Transactions 
Timeout]/Tabla18[Total]</f>
        <v>7.0557403487551658E-3</v>
      </c>
      <c r="L265" s="120">
        <v>0</v>
      </c>
      <c r="M265" s="121">
        <f>Tabla18[Transactions
Trans Fail]/Tabla18[Total]</f>
        <v>0</v>
      </c>
    </row>
    <row r="266" spans="2:13" s="33" customFormat="1" x14ac:dyDescent="0.3">
      <c r="B266" s="79">
        <v>43350</v>
      </c>
      <c r="C266" s="120">
        <v>7713</v>
      </c>
      <c r="D266" s="120">
        <v>5686</v>
      </c>
      <c r="E266" s="121">
        <f>Tabla18[Transactions 
Complete]/Tabla18[Total]</f>
        <v>0.7371969402307792</v>
      </c>
      <c r="F266" s="120">
        <v>1954</v>
      </c>
      <c r="G266" s="121">
        <f>Tabla18[Transactions 
Failed]/Tabla18[Total]</f>
        <v>0.25333851938286012</v>
      </c>
      <c r="H266" s="120">
        <v>0</v>
      </c>
      <c r="I266" s="121">
        <f>Tabla18[Transactions 
In_Prog]/Tabla18[Total]</f>
        <v>0</v>
      </c>
      <c r="J266" s="120">
        <v>73</v>
      </c>
      <c r="K266" s="121">
        <f>Tabla18[Transactions 
Timeout]/Tabla18[Total]</f>
        <v>9.4645403863606904E-3</v>
      </c>
      <c r="L266" s="120">
        <v>0</v>
      </c>
      <c r="M266" s="121">
        <f>Tabla18[Transactions
Trans Fail]/Tabla18[Total]</f>
        <v>0</v>
      </c>
    </row>
    <row r="267" spans="2:13" s="33" customFormat="1" x14ac:dyDescent="0.3">
      <c r="B267" s="79">
        <v>43351</v>
      </c>
      <c r="C267" s="120">
        <v>5157</v>
      </c>
      <c r="D267" s="120">
        <v>3873</v>
      </c>
      <c r="E267" s="121">
        <f>Tabla18[Transactions 
Complete]/Tabla18[Total]</f>
        <v>0.75101803374054688</v>
      </c>
      <c r="F267" s="120">
        <v>1223</v>
      </c>
      <c r="G267" s="121">
        <f>Tabla18[Transactions 
Failed]/Tabla18[Total]</f>
        <v>0.23715338375024239</v>
      </c>
      <c r="H267" s="120">
        <v>0</v>
      </c>
      <c r="I267" s="121">
        <f>Tabla18[Transactions 
In_Prog]/Tabla18[Total]</f>
        <v>0</v>
      </c>
      <c r="J267" s="120">
        <v>61</v>
      </c>
      <c r="K267" s="121">
        <f>Tabla18[Transactions 
Timeout]/Tabla18[Total]</f>
        <v>1.1828582509210782E-2</v>
      </c>
      <c r="L267" s="120">
        <v>0</v>
      </c>
      <c r="M267" s="121">
        <f>Tabla18[Transactions
Trans Fail]/Tabla18[Total]</f>
        <v>0</v>
      </c>
    </row>
    <row r="268" spans="2:13" s="33" customFormat="1" x14ac:dyDescent="0.3">
      <c r="B268" s="79">
        <v>43352</v>
      </c>
      <c r="C268" s="120">
        <v>1946</v>
      </c>
      <c r="D268" s="120">
        <v>1638</v>
      </c>
      <c r="E268" s="121">
        <f>Tabla18[Transactions 
Complete]/Tabla18[Total]</f>
        <v>0.84172661870503596</v>
      </c>
      <c r="F268" s="120">
        <v>247</v>
      </c>
      <c r="G268" s="121">
        <f>Tabla18[Transactions 
Failed]/Tabla18[Total]</f>
        <v>0.12692702980472764</v>
      </c>
      <c r="H268" s="120">
        <v>0</v>
      </c>
      <c r="I268" s="121">
        <f>Tabla18[Transactions 
In_Prog]/Tabla18[Total]</f>
        <v>0</v>
      </c>
      <c r="J268" s="120">
        <v>61</v>
      </c>
      <c r="K268" s="121">
        <f>Tabla18[Transactions 
Timeout]/Tabla18[Total]</f>
        <v>3.1346351490236381E-2</v>
      </c>
      <c r="L268" s="120">
        <v>0</v>
      </c>
      <c r="M268" s="121">
        <f>Tabla18[Transactions
Trans Fail]/Tabla18[Total]</f>
        <v>0</v>
      </c>
    </row>
    <row r="269" spans="2:13" ht="20.399999999999999" x14ac:dyDescent="0.3">
      <c r="B269" s="29" t="s">
        <v>26</v>
      </c>
      <c r="C269" s="39">
        <f>SUM(C262:C268)</f>
        <v>62936</v>
      </c>
      <c r="D269" s="39">
        <f>SUM(D262:D268)</f>
        <v>50965</v>
      </c>
      <c r="E269" s="36">
        <f>AVERAGE(E262:E268)</f>
        <v>0.80253049472125004</v>
      </c>
      <c r="F269" s="39">
        <f>SUM(F262:F268)</f>
        <v>11547</v>
      </c>
      <c r="G269" s="36">
        <f>AVERAGE(G262:G268)</f>
        <v>0.18700487444579289</v>
      </c>
      <c r="H269" s="39">
        <f>SUM(H262:H268)</f>
        <v>0</v>
      </c>
      <c r="I269" s="36">
        <f>AVERAGE(I262:I268)</f>
        <v>0</v>
      </c>
      <c r="J269" s="39">
        <f>SUM(J262:J268)</f>
        <v>424</v>
      </c>
      <c r="K269" s="36">
        <f>AVERAGE(K262:K268)</f>
        <v>1.0464630832957076E-2</v>
      </c>
      <c r="L269" s="39">
        <f>SUM(L262:L268)</f>
        <v>0</v>
      </c>
      <c r="M269" s="36">
        <f>AVERAGE(M262:M268)</f>
        <v>0</v>
      </c>
    </row>
    <row r="270" spans="2:13" x14ac:dyDescent="0.3">
      <c r="E270" s="26"/>
    </row>
    <row r="271" spans="2:13" x14ac:dyDescent="0.3">
      <c r="E271" s="26"/>
    </row>
    <row r="272" spans="2:13" x14ac:dyDescent="0.3">
      <c r="E272" s="26"/>
    </row>
    <row r="273" spans="5:5" x14ac:dyDescent="0.3">
      <c r="E273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29" workbookViewId="0">
      <selection activeCell="F46" sqref="F46"/>
    </sheetView>
  </sheetViews>
  <sheetFormatPr baseColWidth="10" defaultColWidth="11.44140625" defaultRowHeight="14.4" x14ac:dyDescent="0.3"/>
  <cols>
    <col min="4" max="4" width="11.77734375" bestFit="1" customWidth="1"/>
  </cols>
  <sheetData>
    <row r="1" spans="1:12" x14ac:dyDescent="0.3">
      <c r="A1" s="44">
        <v>43101</v>
      </c>
      <c r="B1" s="45">
        <v>2405</v>
      </c>
      <c r="C1" s="45">
        <v>2372</v>
      </c>
      <c r="D1" s="43">
        <v>0.98627858627858633</v>
      </c>
      <c r="E1" s="45">
        <v>15</v>
      </c>
      <c r="F1" s="43">
        <v>6.2370062370062374E-3</v>
      </c>
      <c r="G1" s="45">
        <v>0</v>
      </c>
      <c r="H1" s="43">
        <v>0</v>
      </c>
      <c r="I1" s="45">
        <v>18</v>
      </c>
      <c r="J1" s="43">
        <v>7.4844074844074848E-3</v>
      </c>
      <c r="K1" s="45">
        <v>0</v>
      </c>
      <c r="L1" s="46">
        <v>0</v>
      </c>
    </row>
    <row r="2" spans="1:12" x14ac:dyDescent="0.3">
      <c r="A2" s="47">
        <v>43102</v>
      </c>
      <c r="B2" s="42">
        <v>8699</v>
      </c>
      <c r="C2" s="42">
        <v>8450</v>
      </c>
      <c r="D2" s="43">
        <v>0.97137602023221059</v>
      </c>
      <c r="E2" s="42">
        <v>223</v>
      </c>
      <c r="F2" s="43">
        <v>2.5635130474767214E-2</v>
      </c>
      <c r="G2" s="42">
        <v>0</v>
      </c>
      <c r="H2" s="43">
        <v>0</v>
      </c>
      <c r="I2" s="42">
        <v>26</v>
      </c>
      <c r="J2" s="43">
        <v>2.9888492930221864E-3</v>
      </c>
      <c r="K2" s="42">
        <v>0</v>
      </c>
      <c r="L2" s="46">
        <v>0</v>
      </c>
    </row>
    <row r="3" spans="1:12" x14ac:dyDescent="0.3">
      <c r="A3" s="44">
        <v>43103</v>
      </c>
      <c r="B3" s="45">
        <v>12973</v>
      </c>
      <c r="C3" s="45">
        <v>12490</v>
      </c>
      <c r="D3" s="43">
        <v>0.96276882756494253</v>
      </c>
      <c r="E3" s="45">
        <v>467</v>
      </c>
      <c r="F3" s="43">
        <v>3.5997841671163183E-2</v>
      </c>
      <c r="G3" s="45">
        <v>0</v>
      </c>
      <c r="H3" s="43">
        <v>0</v>
      </c>
      <c r="I3" s="45">
        <v>16</v>
      </c>
      <c r="J3" s="43">
        <v>1.2333307638942418E-3</v>
      </c>
      <c r="K3" s="45">
        <v>0</v>
      </c>
      <c r="L3" s="46">
        <v>0</v>
      </c>
    </row>
    <row r="4" spans="1:12" x14ac:dyDescent="0.3">
      <c r="A4" s="47">
        <v>43104</v>
      </c>
      <c r="B4" s="42">
        <v>10178</v>
      </c>
      <c r="C4" s="42">
        <v>9823</v>
      </c>
      <c r="D4" s="43">
        <v>0.96512084888976224</v>
      </c>
      <c r="E4" s="42">
        <v>323</v>
      </c>
      <c r="F4" s="43">
        <v>3.1735114953821968E-2</v>
      </c>
      <c r="G4" s="42">
        <v>3</v>
      </c>
      <c r="H4" s="43">
        <v>2.9475338966398112E-4</v>
      </c>
      <c r="I4" s="42">
        <v>29</v>
      </c>
      <c r="J4" s="43">
        <v>2.8492827667518177E-3</v>
      </c>
      <c r="K4" s="42">
        <v>0</v>
      </c>
      <c r="L4" s="46">
        <v>0</v>
      </c>
    </row>
    <row r="5" spans="1:12" x14ac:dyDescent="0.3">
      <c r="A5" s="44">
        <v>43105</v>
      </c>
      <c r="B5" s="45">
        <v>8993</v>
      </c>
      <c r="C5" s="45">
        <v>8629</v>
      </c>
      <c r="D5" s="43">
        <v>0.95952407427999553</v>
      </c>
      <c r="E5" s="45">
        <v>346</v>
      </c>
      <c r="F5" s="43">
        <v>3.84743689536306E-2</v>
      </c>
      <c r="G5" s="45">
        <v>0</v>
      </c>
      <c r="H5" s="43">
        <v>0</v>
      </c>
      <c r="I5" s="45">
        <v>18</v>
      </c>
      <c r="J5" s="43">
        <v>2.0015567663738461E-3</v>
      </c>
      <c r="K5" s="45">
        <v>0</v>
      </c>
      <c r="L5" s="46">
        <v>0</v>
      </c>
    </row>
    <row r="6" spans="1:12" x14ac:dyDescent="0.3">
      <c r="A6" s="47">
        <v>43106</v>
      </c>
      <c r="B6" s="42">
        <v>5042</v>
      </c>
      <c r="C6" s="42">
        <v>4875</v>
      </c>
      <c r="D6" s="43">
        <v>0.96687822292740977</v>
      </c>
      <c r="E6" s="42">
        <v>149</v>
      </c>
      <c r="F6" s="43">
        <v>2.9551765172550575E-2</v>
      </c>
      <c r="G6" s="42">
        <v>0</v>
      </c>
      <c r="H6" s="43">
        <v>0</v>
      </c>
      <c r="I6" s="42">
        <v>18</v>
      </c>
      <c r="J6" s="43">
        <v>3.5700119000396666E-3</v>
      </c>
      <c r="K6" s="42">
        <v>0</v>
      </c>
      <c r="L6" s="46">
        <v>0</v>
      </c>
    </row>
    <row r="7" spans="1:12" x14ac:dyDescent="0.3">
      <c r="A7" s="44">
        <v>43107</v>
      </c>
      <c r="B7" s="45">
        <v>2860</v>
      </c>
      <c r="C7" s="45">
        <v>2764</v>
      </c>
      <c r="D7" s="43">
        <v>0.96643356643356648</v>
      </c>
      <c r="E7" s="45">
        <v>48</v>
      </c>
      <c r="F7" s="43">
        <v>1.6783216783216783E-2</v>
      </c>
      <c r="G7" s="45">
        <v>0</v>
      </c>
      <c r="H7" s="43">
        <v>0</v>
      </c>
      <c r="I7" s="45">
        <v>48</v>
      </c>
      <c r="J7" s="43">
        <v>1.6783216783216783E-2</v>
      </c>
      <c r="K7" s="45">
        <v>0</v>
      </c>
      <c r="L7" s="46">
        <v>0</v>
      </c>
    </row>
    <row r="8" spans="1:12" x14ac:dyDescent="0.3">
      <c r="A8" s="47">
        <v>43108</v>
      </c>
      <c r="B8" s="42">
        <v>8465</v>
      </c>
      <c r="C8" s="42">
        <v>7916</v>
      </c>
      <c r="D8" s="43">
        <v>0.9351447135262847</v>
      </c>
      <c r="E8" s="42">
        <v>277</v>
      </c>
      <c r="F8" s="43">
        <v>3.2722976963969287E-2</v>
      </c>
      <c r="G8" s="42">
        <v>1</v>
      </c>
      <c r="H8" s="43">
        <v>1.1813349084465446E-4</v>
      </c>
      <c r="I8" s="42">
        <v>271</v>
      </c>
      <c r="J8" s="43">
        <v>3.2014176018901358E-2</v>
      </c>
      <c r="K8" s="42">
        <v>0</v>
      </c>
      <c r="L8" s="46">
        <v>0</v>
      </c>
    </row>
    <row r="9" spans="1:12" x14ac:dyDescent="0.3">
      <c r="A9" s="44">
        <v>43109</v>
      </c>
      <c r="B9" s="45">
        <v>8096</v>
      </c>
      <c r="C9" s="45">
        <v>7637</v>
      </c>
      <c r="D9" s="43">
        <v>0.9433053359683794</v>
      </c>
      <c r="E9" s="45">
        <v>397</v>
      </c>
      <c r="F9" s="43">
        <v>4.9036561264822136E-2</v>
      </c>
      <c r="G9" s="45">
        <v>11</v>
      </c>
      <c r="H9" s="43">
        <v>1.358695652173913E-3</v>
      </c>
      <c r="I9" s="45">
        <v>51</v>
      </c>
      <c r="J9" s="43">
        <v>6.299407114624506E-3</v>
      </c>
      <c r="K9" s="45">
        <v>0</v>
      </c>
      <c r="L9" s="46">
        <v>0</v>
      </c>
    </row>
    <row r="10" spans="1:12" x14ac:dyDescent="0.3">
      <c r="A10" s="47">
        <v>43110</v>
      </c>
      <c r="B10" s="42">
        <v>6924</v>
      </c>
      <c r="C10" s="42">
        <v>6483</v>
      </c>
      <c r="D10" s="43">
        <v>0.93630849220103984</v>
      </c>
      <c r="E10" s="42">
        <v>366</v>
      </c>
      <c r="F10" s="43">
        <v>5.2859618717504331E-2</v>
      </c>
      <c r="G10" s="42">
        <v>0</v>
      </c>
      <c r="H10" s="43">
        <v>0</v>
      </c>
      <c r="I10" s="42">
        <v>74</v>
      </c>
      <c r="J10" s="43">
        <v>1.0687463893703062E-2</v>
      </c>
      <c r="K10" s="42">
        <v>0</v>
      </c>
      <c r="L10" s="46">
        <v>0</v>
      </c>
    </row>
    <row r="11" spans="1:12" x14ac:dyDescent="0.3">
      <c r="A11" s="44">
        <v>43111</v>
      </c>
      <c r="B11" s="45">
        <v>11894</v>
      </c>
      <c r="C11" s="45">
        <v>9928</v>
      </c>
      <c r="D11" s="43">
        <v>0.83470657474356813</v>
      </c>
      <c r="E11" s="45">
        <v>1917</v>
      </c>
      <c r="F11" s="43">
        <v>0.16117370102572726</v>
      </c>
      <c r="G11" s="45">
        <v>0</v>
      </c>
      <c r="H11" s="43">
        <v>0</v>
      </c>
      <c r="I11" s="45">
        <v>49</v>
      </c>
      <c r="J11" s="43">
        <v>4.119724230704557E-3</v>
      </c>
      <c r="K11" s="45">
        <v>0</v>
      </c>
      <c r="L11" s="46">
        <v>0</v>
      </c>
    </row>
    <row r="12" spans="1:12" x14ac:dyDescent="0.3">
      <c r="A12" s="47">
        <v>43112</v>
      </c>
      <c r="B12" s="42">
        <v>8924</v>
      </c>
      <c r="C12" s="42">
        <v>8267</v>
      </c>
      <c r="D12" s="43">
        <v>0.92637830569251456</v>
      </c>
      <c r="E12" s="42">
        <v>643</v>
      </c>
      <c r="F12" s="43">
        <v>7.2052891080233078E-2</v>
      </c>
      <c r="G12" s="42">
        <v>0</v>
      </c>
      <c r="H12" s="43">
        <v>0</v>
      </c>
      <c r="I12" s="42">
        <v>14</v>
      </c>
      <c r="J12" s="43">
        <v>1.5688032272523531E-3</v>
      </c>
      <c r="K12" s="42">
        <v>0</v>
      </c>
      <c r="L12" s="46">
        <v>0</v>
      </c>
    </row>
    <row r="13" spans="1:12" x14ac:dyDescent="0.3">
      <c r="A13" s="44">
        <v>43113</v>
      </c>
      <c r="B13" s="45">
        <v>5694</v>
      </c>
      <c r="C13" s="45">
        <v>5459</v>
      </c>
      <c r="D13" s="43">
        <v>0.95872848612574635</v>
      </c>
      <c r="E13" s="45">
        <v>220</v>
      </c>
      <c r="F13" s="43">
        <v>3.8637161924833158E-2</v>
      </c>
      <c r="G13" s="45">
        <v>0</v>
      </c>
      <c r="H13" s="43">
        <v>0</v>
      </c>
      <c r="I13" s="45">
        <v>15</v>
      </c>
      <c r="J13" s="43">
        <v>2.6343519494204425E-3</v>
      </c>
      <c r="K13" s="45">
        <v>0</v>
      </c>
      <c r="L13" s="46">
        <v>0</v>
      </c>
    </row>
    <row r="14" spans="1:12" x14ac:dyDescent="0.3">
      <c r="A14" s="47">
        <v>43114</v>
      </c>
      <c r="B14" s="42">
        <v>3203</v>
      </c>
      <c r="C14" s="42">
        <v>3086</v>
      </c>
      <c r="D14" s="43">
        <v>0.96347174523883861</v>
      </c>
      <c r="E14" s="42">
        <v>102</v>
      </c>
      <c r="F14" s="43">
        <v>3.1845145176397124E-2</v>
      </c>
      <c r="G14" s="42">
        <v>0</v>
      </c>
      <c r="H14" s="43">
        <v>0</v>
      </c>
      <c r="I14" s="42">
        <v>15</v>
      </c>
      <c r="J14" s="43">
        <v>4.6831095847642834E-3</v>
      </c>
      <c r="K14" s="42">
        <v>0</v>
      </c>
      <c r="L14" s="46">
        <v>0</v>
      </c>
    </row>
    <row r="15" spans="1:12" x14ac:dyDescent="0.3">
      <c r="A15" s="44">
        <v>43115</v>
      </c>
      <c r="B15" s="45">
        <v>13194</v>
      </c>
      <c r="C15" s="45">
        <v>12710</v>
      </c>
      <c r="D15" s="43">
        <v>0.963316659087464</v>
      </c>
      <c r="E15" s="45">
        <v>466</v>
      </c>
      <c r="F15" s="43">
        <v>3.5319084432317717E-2</v>
      </c>
      <c r="G15" s="45">
        <v>0</v>
      </c>
      <c r="H15" s="43">
        <v>0</v>
      </c>
      <c r="I15" s="45">
        <v>18</v>
      </c>
      <c r="J15" s="43">
        <v>1.364256480218281E-3</v>
      </c>
      <c r="K15" s="45">
        <v>0</v>
      </c>
      <c r="L15" s="46">
        <v>0</v>
      </c>
    </row>
    <row r="16" spans="1:12" x14ac:dyDescent="0.3">
      <c r="A16" s="47">
        <v>43116</v>
      </c>
      <c r="B16" s="42">
        <v>15783</v>
      </c>
      <c r="C16" s="42">
        <v>15160</v>
      </c>
      <c r="D16" s="43">
        <v>0.96052714946461382</v>
      </c>
      <c r="E16" s="42">
        <v>567</v>
      </c>
      <c r="F16" s="43">
        <v>3.5924729138946968E-2</v>
      </c>
      <c r="G16" s="42">
        <v>0</v>
      </c>
      <c r="H16" s="43">
        <v>0</v>
      </c>
      <c r="I16" s="42">
        <v>56</v>
      </c>
      <c r="J16" s="43">
        <v>3.5481213964392065E-3</v>
      </c>
      <c r="K16" s="42">
        <v>0</v>
      </c>
      <c r="L16" s="46">
        <v>0</v>
      </c>
    </row>
    <row r="17" spans="1:12" x14ac:dyDescent="0.3">
      <c r="A17" s="44">
        <v>43117</v>
      </c>
      <c r="B17" s="45">
        <v>8744</v>
      </c>
      <c r="C17" s="45">
        <v>8388</v>
      </c>
      <c r="D17" s="43">
        <v>0.95928636779505949</v>
      </c>
      <c r="E17" s="45">
        <v>343</v>
      </c>
      <c r="F17" s="43">
        <v>3.9226898444647759E-2</v>
      </c>
      <c r="G17" s="45">
        <v>0</v>
      </c>
      <c r="H17" s="43">
        <v>0</v>
      </c>
      <c r="I17" s="45">
        <v>13</v>
      </c>
      <c r="J17" s="43">
        <v>1.4867337602927722E-3</v>
      </c>
      <c r="K17" s="45">
        <v>0</v>
      </c>
      <c r="L17" s="46">
        <v>0</v>
      </c>
    </row>
    <row r="18" spans="1:12" x14ac:dyDescent="0.3">
      <c r="A18" s="47">
        <v>43118</v>
      </c>
      <c r="B18" s="42">
        <v>8995</v>
      </c>
      <c r="C18" s="42">
        <v>8306</v>
      </c>
      <c r="D18" s="43">
        <v>0.92340188993885497</v>
      </c>
      <c r="E18" s="42">
        <v>538</v>
      </c>
      <c r="F18" s="43">
        <v>5.9811006114508063E-2</v>
      </c>
      <c r="G18" s="42">
        <v>0</v>
      </c>
      <c r="H18" s="43">
        <v>0</v>
      </c>
      <c r="I18" s="42">
        <v>151</v>
      </c>
      <c r="J18" s="43">
        <v>1.678710394663702E-2</v>
      </c>
      <c r="K18" s="42">
        <v>0</v>
      </c>
      <c r="L18" s="46">
        <v>0</v>
      </c>
    </row>
    <row r="19" spans="1:12" x14ac:dyDescent="0.3">
      <c r="A19" s="44">
        <v>43119</v>
      </c>
      <c r="B19" s="45">
        <v>10227</v>
      </c>
      <c r="C19" s="45">
        <v>9837</v>
      </c>
      <c r="D19" s="43">
        <v>0.96186564975066002</v>
      </c>
      <c r="E19" s="45">
        <v>376</v>
      </c>
      <c r="F19" s="43">
        <v>3.6765424855773929E-2</v>
      </c>
      <c r="G19" s="45">
        <v>0</v>
      </c>
      <c r="H19" s="43">
        <v>0</v>
      </c>
      <c r="I19" s="45">
        <v>14</v>
      </c>
      <c r="J19" s="43">
        <v>1.3689253935660506E-3</v>
      </c>
      <c r="K19" s="45">
        <v>0</v>
      </c>
      <c r="L19" s="46">
        <v>0</v>
      </c>
    </row>
    <row r="20" spans="1:12" x14ac:dyDescent="0.3">
      <c r="A20" s="47">
        <v>43120</v>
      </c>
      <c r="B20" s="42">
        <v>4456</v>
      </c>
      <c r="C20" s="42">
        <v>4364</v>
      </c>
      <c r="D20" s="43">
        <v>0.97935368043087967</v>
      </c>
      <c r="E20" s="42">
        <v>73</v>
      </c>
      <c r="F20" s="43">
        <v>1.6382405745062837E-2</v>
      </c>
      <c r="G20" s="42">
        <v>0</v>
      </c>
      <c r="H20" s="43">
        <v>0</v>
      </c>
      <c r="I20" s="42">
        <v>19</v>
      </c>
      <c r="J20" s="43">
        <v>4.263913824057451E-3</v>
      </c>
      <c r="K20" s="42">
        <v>0</v>
      </c>
      <c r="L20" s="46">
        <v>0</v>
      </c>
    </row>
    <row r="21" spans="1:12" x14ac:dyDescent="0.3">
      <c r="A21" s="44">
        <v>43121</v>
      </c>
      <c r="B21" s="45">
        <v>2436</v>
      </c>
      <c r="C21" s="45">
        <v>2405</v>
      </c>
      <c r="D21" s="43">
        <v>0.98727422003284071</v>
      </c>
      <c r="E21" s="45">
        <v>16</v>
      </c>
      <c r="F21" s="43">
        <v>6.5681444991789817E-3</v>
      </c>
      <c r="G21" s="45">
        <v>0</v>
      </c>
      <c r="H21" s="43">
        <v>0</v>
      </c>
      <c r="I21" s="45">
        <v>15</v>
      </c>
      <c r="J21" s="43">
        <v>6.1576354679802959E-3</v>
      </c>
      <c r="K21" s="45">
        <v>0</v>
      </c>
      <c r="L21" s="46">
        <v>0</v>
      </c>
    </row>
    <row r="22" spans="1:12" x14ac:dyDescent="0.3">
      <c r="A22" s="47">
        <v>43122</v>
      </c>
      <c r="B22" s="42">
        <v>10099</v>
      </c>
      <c r="C22" s="42">
        <v>9738</v>
      </c>
      <c r="D22" s="43">
        <v>0.96425388652341815</v>
      </c>
      <c r="E22" s="42">
        <v>307</v>
      </c>
      <c r="F22" s="43">
        <v>3.0399049410832754E-2</v>
      </c>
      <c r="G22" s="42">
        <v>0</v>
      </c>
      <c r="H22" s="43">
        <v>0</v>
      </c>
      <c r="I22" s="42">
        <v>54</v>
      </c>
      <c r="J22" s="43">
        <v>5.3470640657490845E-3</v>
      </c>
      <c r="K22" s="42">
        <v>0</v>
      </c>
      <c r="L22" s="46">
        <v>0</v>
      </c>
    </row>
    <row r="23" spans="1:12" x14ac:dyDescent="0.3">
      <c r="A23" s="44">
        <v>43123</v>
      </c>
      <c r="B23" s="45">
        <v>10316</v>
      </c>
      <c r="C23" s="45">
        <v>9959</v>
      </c>
      <c r="D23" s="43">
        <v>0.96539356339666538</v>
      </c>
      <c r="E23" s="45">
        <v>261</v>
      </c>
      <c r="F23" s="43">
        <v>2.5300504071345483E-2</v>
      </c>
      <c r="G23" s="45">
        <v>0</v>
      </c>
      <c r="H23" s="43">
        <v>0</v>
      </c>
      <c r="I23" s="45">
        <v>96</v>
      </c>
      <c r="J23" s="43">
        <v>9.3059325319891431E-3</v>
      </c>
      <c r="K23" s="45">
        <v>0</v>
      </c>
      <c r="L23" s="46">
        <v>0</v>
      </c>
    </row>
    <row r="24" spans="1:12" x14ac:dyDescent="0.3">
      <c r="A24" s="47">
        <v>43124</v>
      </c>
      <c r="B24" s="42">
        <v>6248</v>
      </c>
      <c r="C24" s="42">
        <v>6030</v>
      </c>
      <c r="D24" s="43">
        <v>0.96510883482714471</v>
      </c>
      <c r="E24" s="42">
        <v>217</v>
      </c>
      <c r="F24" s="43">
        <v>3.4731113956466067E-2</v>
      </c>
      <c r="G24" s="42">
        <v>0</v>
      </c>
      <c r="H24" s="43">
        <v>0</v>
      </c>
      <c r="I24" s="42">
        <v>1</v>
      </c>
      <c r="J24" s="43">
        <v>1.6005121638924455E-4</v>
      </c>
      <c r="K24" s="42">
        <v>0</v>
      </c>
      <c r="L24" s="46">
        <v>0</v>
      </c>
    </row>
    <row r="25" spans="1:12" x14ac:dyDescent="0.3">
      <c r="A25" s="44">
        <v>43125</v>
      </c>
      <c r="B25" s="45">
        <v>10923</v>
      </c>
      <c r="C25" s="45">
        <v>10699</v>
      </c>
      <c r="D25" s="43">
        <v>0.97949281332967131</v>
      </c>
      <c r="E25" s="45">
        <v>198</v>
      </c>
      <c r="F25" s="43">
        <v>1.812688821752266E-2</v>
      </c>
      <c r="G25" s="45">
        <v>0</v>
      </c>
      <c r="H25" s="43">
        <v>0</v>
      </c>
      <c r="I25" s="45">
        <v>26</v>
      </c>
      <c r="J25" s="43">
        <v>2.3802984528060057E-3</v>
      </c>
      <c r="K25" s="45">
        <v>0</v>
      </c>
      <c r="L25" s="46">
        <v>0</v>
      </c>
    </row>
    <row r="26" spans="1:12" x14ac:dyDescent="0.3">
      <c r="A26" s="47">
        <v>43126</v>
      </c>
      <c r="B26" s="42">
        <v>11489</v>
      </c>
      <c r="C26" s="42">
        <v>11214</v>
      </c>
      <c r="D26" s="43">
        <v>0.97606406127600309</v>
      </c>
      <c r="E26" s="42">
        <v>259</v>
      </c>
      <c r="F26" s="43">
        <v>2.2543302289146139E-2</v>
      </c>
      <c r="G26" s="42">
        <v>0</v>
      </c>
      <c r="H26" s="43">
        <v>0</v>
      </c>
      <c r="I26" s="42">
        <v>16</v>
      </c>
      <c r="J26" s="43">
        <v>1.3926364348507269E-3</v>
      </c>
      <c r="K26" s="42">
        <v>0</v>
      </c>
      <c r="L26" s="46">
        <v>0</v>
      </c>
    </row>
    <row r="27" spans="1:12" x14ac:dyDescent="0.3">
      <c r="A27" s="44">
        <v>43127</v>
      </c>
      <c r="B27" s="45">
        <v>6458</v>
      </c>
      <c r="C27" s="45">
        <v>6334</v>
      </c>
      <c r="D27" s="43">
        <v>0.98079900898110872</v>
      </c>
      <c r="E27" s="45">
        <v>110</v>
      </c>
      <c r="F27" s="43">
        <v>1.7033137194177764E-2</v>
      </c>
      <c r="G27" s="45">
        <v>0</v>
      </c>
      <c r="H27" s="43">
        <v>0</v>
      </c>
      <c r="I27" s="45">
        <v>14</v>
      </c>
      <c r="J27" s="43">
        <v>2.1678538247135335E-3</v>
      </c>
      <c r="K27" s="45">
        <v>0</v>
      </c>
      <c r="L27" s="46">
        <v>0</v>
      </c>
    </row>
    <row r="28" spans="1:12" x14ac:dyDescent="0.3">
      <c r="A28" s="47">
        <v>43128</v>
      </c>
      <c r="B28" s="42">
        <v>8765</v>
      </c>
      <c r="C28" s="42">
        <v>8732</v>
      </c>
      <c r="D28" s="43">
        <v>0.99623502567027955</v>
      </c>
      <c r="E28" s="42">
        <v>21</v>
      </c>
      <c r="F28" s="43">
        <v>2.3958927552766686E-3</v>
      </c>
      <c r="G28" s="42">
        <v>0</v>
      </c>
      <c r="H28" s="43">
        <v>0</v>
      </c>
      <c r="I28" s="42">
        <v>12</v>
      </c>
      <c r="J28" s="43">
        <v>1.3690815744438105E-3</v>
      </c>
      <c r="K28" s="42">
        <v>0</v>
      </c>
      <c r="L28" s="46">
        <v>0</v>
      </c>
    </row>
    <row r="29" spans="1:12" x14ac:dyDescent="0.3">
      <c r="A29" s="44">
        <v>43129</v>
      </c>
      <c r="B29" s="45">
        <v>15642</v>
      </c>
      <c r="C29" s="45">
        <v>15137</v>
      </c>
      <c r="D29" s="43">
        <v>0.96771512594297404</v>
      </c>
      <c r="E29" s="45">
        <v>481</v>
      </c>
      <c r="F29" s="43">
        <v>3.0750543408771258E-2</v>
      </c>
      <c r="G29" s="45">
        <v>0</v>
      </c>
      <c r="H29" s="43">
        <v>0</v>
      </c>
      <c r="I29" s="45">
        <v>24</v>
      </c>
      <c r="J29" s="43">
        <v>1.5343306482546988E-3</v>
      </c>
      <c r="K29" s="45">
        <v>0</v>
      </c>
      <c r="L29" s="46">
        <v>0</v>
      </c>
    </row>
    <row r="30" spans="1:12" x14ac:dyDescent="0.3">
      <c r="A30" s="47">
        <v>43130</v>
      </c>
      <c r="B30" s="42">
        <v>14669</v>
      </c>
      <c r="C30" s="42">
        <v>14253</v>
      </c>
      <c r="D30" s="43">
        <v>0.97164087531529075</v>
      </c>
      <c r="E30" s="42">
        <v>373</v>
      </c>
      <c r="F30" s="43">
        <v>2.5427772854318631E-2</v>
      </c>
      <c r="G30" s="42">
        <v>0</v>
      </c>
      <c r="H30" s="43">
        <v>0</v>
      </c>
      <c r="I30" s="42">
        <v>43</v>
      </c>
      <c r="J30" s="43">
        <v>2.9313518303906196E-3</v>
      </c>
      <c r="K30" s="42">
        <v>0</v>
      </c>
      <c r="L30" s="46">
        <v>0</v>
      </c>
    </row>
    <row r="31" spans="1:12" x14ac:dyDescent="0.3">
      <c r="A31" s="44">
        <v>43131</v>
      </c>
      <c r="B31" s="45">
        <v>9758</v>
      </c>
      <c r="C31" s="45">
        <v>9329</v>
      </c>
      <c r="D31" s="43">
        <v>0.95603607296577164</v>
      </c>
      <c r="E31" s="45">
        <v>389</v>
      </c>
      <c r="F31" s="43">
        <v>3.9864726378356218E-2</v>
      </c>
      <c r="G31" s="45">
        <v>0</v>
      </c>
      <c r="H31" s="43">
        <v>0</v>
      </c>
      <c r="I31" s="45">
        <v>40</v>
      </c>
      <c r="J31" s="43">
        <v>4.0992006558721048E-3</v>
      </c>
      <c r="K31" s="45">
        <v>0</v>
      </c>
      <c r="L31" s="46">
        <v>0</v>
      </c>
    </row>
    <row r="32" spans="1:12" x14ac:dyDescent="0.3">
      <c r="B32" s="48">
        <f>SUM(B1:B31)</f>
        <v>272552</v>
      </c>
      <c r="C32" s="48">
        <f t="shared" ref="C32:K32" si="0">SUM(C1:C31)</f>
        <v>260774</v>
      </c>
      <c r="D32" s="49">
        <f>AVERAGE(D1:D31)</f>
        <v>0.95916737693004994</v>
      </c>
      <c r="E32" s="48">
        <f t="shared" si="0"/>
        <v>10488</v>
      </c>
      <c r="F32" s="49">
        <f>AVERAGE(F1:F31)</f>
        <v>3.5461713682783648E-2</v>
      </c>
      <c r="G32" s="48">
        <f t="shared" si="0"/>
        <v>15</v>
      </c>
      <c r="H32" s="49">
        <f>AVERAGE(H1:H31)</f>
        <v>5.714782363492092E-5</v>
      </c>
      <c r="I32" s="48">
        <f t="shared" si="0"/>
        <v>1274</v>
      </c>
      <c r="J32" s="49">
        <f>AVERAGE(J1:J31)</f>
        <v>5.3091026865073098E-3</v>
      </c>
      <c r="K32" s="48">
        <f t="shared" si="0"/>
        <v>0</v>
      </c>
      <c r="L32" s="49">
        <f>AVERAGE(L1:L31)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M49"/>
  <sheetViews>
    <sheetView topLeftCell="A51" zoomScale="90" zoomScaleNormal="90" workbookViewId="0">
      <selection activeCell="B15" sqref="B15:M15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27.6" x14ac:dyDescent="0.3">
      <c r="B15" s="16" t="s">
        <v>13</v>
      </c>
      <c r="C15" s="17">
        <f>SUM(Tabla183[Total])</f>
        <v>159304.06000000006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1">
        <v>43132</v>
      </c>
      <c r="C17" s="40">
        <v>9511</v>
      </c>
      <c r="D17" s="40">
        <v>9160</v>
      </c>
      <c r="E17" s="35" t="e">
        <f>#REF!/Tabla183[Total]</f>
        <v>#REF!</v>
      </c>
      <c r="F17" s="40">
        <v>345</v>
      </c>
      <c r="G17" s="35" t="e">
        <f>#REF!/Tabla183[Total]</f>
        <v>#REF!</v>
      </c>
      <c r="H17" s="40">
        <v>0</v>
      </c>
      <c r="I17" s="35" t="e">
        <f>#REF!/Tabla183[Total]</f>
        <v>#REF!</v>
      </c>
      <c r="J17" s="40">
        <v>6</v>
      </c>
      <c r="K17" s="35" t="e">
        <f>#REF!/Tabla183[Total]</f>
        <v>#REF!</v>
      </c>
      <c r="L17" s="40">
        <v>0</v>
      </c>
      <c r="M17" s="35" t="e">
        <f>#REF!/Tabla183[Total]</f>
        <v>#REF!</v>
      </c>
    </row>
    <row r="18" spans="2:13" x14ac:dyDescent="0.3">
      <c r="B18" s="41">
        <v>43133</v>
      </c>
      <c r="C18" s="40">
        <v>7618</v>
      </c>
      <c r="D18" s="40">
        <v>7334</v>
      </c>
      <c r="E18" s="35" t="e">
        <f>#REF!/Tabla183[Total]</f>
        <v>#REF!</v>
      </c>
      <c r="F18" s="40">
        <v>276</v>
      </c>
      <c r="G18" s="35" t="e">
        <f>#REF!/Tabla183[Total]</f>
        <v>#REF!</v>
      </c>
      <c r="H18" s="40">
        <v>0</v>
      </c>
      <c r="I18" s="35" t="e">
        <f>#REF!/Tabla183[Total]</f>
        <v>#REF!</v>
      </c>
      <c r="J18" s="40">
        <v>8</v>
      </c>
      <c r="K18" s="35" t="e">
        <f>#REF!/Tabla183[Total]</f>
        <v>#REF!</v>
      </c>
      <c r="L18" s="40">
        <v>0</v>
      </c>
      <c r="M18" s="35" t="e">
        <f>#REF!/Tabla183[Total]</f>
        <v>#REF!</v>
      </c>
    </row>
    <row r="19" spans="2:13" x14ac:dyDescent="0.3">
      <c r="B19" s="41">
        <v>43134</v>
      </c>
      <c r="C19" s="40">
        <v>5915</v>
      </c>
      <c r="D19" s="40">
        <v>5695</v>
      </c>
      <c r="E19" s="35" t="e">
        <f>#REF!/Tabla183[Total]</f>
        <v>#REF!</v>
      </c>
      <c r="F19" s="40">
        <v>218</v>
      </c>
      <c r="G19" s="35" t="e">
        <f>#REF!/Tabla183[Total]</f>
        <v>#REF!</v>
      </c>
      <c r="H19" s="40">
        <v>0</v>
      </c>
      <c r="I19" s="35" t="e">
        <f>#REF!/Tabla183[Total]</f>
        <v>#REF!</v>
      </c>
      <c r="J19" s="40">
        <v>2</v>
      </c>
      <c r="K19" s="35" t="e">
        <f>#REF!/Tabla183[Total]</f>
        <v>#REF!</v>
      </c>
      <c r="L19" s="40">
        <v>0</v>
      </c>
      <c r="M19" s="35" t="e">
        <f>#REF!/Tabla183[Total]</f>
        <v>#REF!</v>
      </c>
    </row>
    <row r="20" spans="2:13" x14ac:dyDescent="0.3">
      <c r="B20" s="41">
        <v>43135</v>
      </c>
      <c r="C20" s="40">
        <v>3229</v>
      </c>
      <c r="D20" s="40">
        <v>3141</v>
      </c>
      <c r="E20" s="35" t="e">
        <f>#REF!/Tabla183[Total]</f>
        <v>#REF!</v>
      </c>
      <c r="F20" s="40">
        <v>79</v>
      </c>
      <c r="G20" s="35" t="e">
        <f>#REF!/Tabla183[Total]</f>
        <v>#REF!</v>
      </c>
      <c r="H20" s="40">
        <v>0</v>
      </c>
      <c r="I20" s="35" t="e">
        <f>#REF!/Tabla183[Total]</f>
        <v>#REF!</v>
      </c>
      <c r="J20" s="40">
        <v>9</v>
      </c>
      <c r="K20" s="35" t="e">
        <f>#REF!/Tabla183[Total]</f>
        <v>#REF!</v>
      </c>
      <c r="L20" s="40">
        <v>0</v>
      </c>
      <c r="M20" s="35" t="e">
        <f>#REF!/Tabla183[Total]</f>
        <v>#REF!</v>
      </c>
    </row>
    <row r="21" spans="2:13" x14ac:dyDescent="0.3">
      <c r="B21" s="41">
        <v>43136</v>
      </c>
      <c r="C21" s="40">
        <v>9146</v>
      </c>
      <c r="D21" s="40">
        <v>8864</v>
      </c>
      <c r="E21" s="35" t="e">
        <f>#REF!/Tabla183[Total]</f>
        <v>#REF!</v>
      </c>
      <c r="F21" s="40">
        <v>278</v>
      </c>
      <c r="G21" s="35" t="e">
        <f>#REF!/Tabla183[Total]</f>
        <v>#REF!</v>
      </c>
      <c r="H21" s="40">
        <v>0</v>
      </c>
      <c r="I21" s="35" t="e">
        <f>#REF!/Tabla183[Total]</f>
        <v>#REF!</v>
      </c>
      <c r="J21" s="40">
        <v>4</v>
      </c>
      <c r="K21" s="35" t="e">
        <f>#REF!/Tabla183[Total]</f>
        <v>#REF!</v>
      </c>
      <c r="L21" s="40">
        <v>0</v>
      </c>
      <c r="M21" s="35" t="e">
        <f>#REF!/Tabla183[Total]</f>
        <v>#REF!</v>
      </c>
    </row>
    <row r="22" spans="2:13" x14ac:dyDescent="0.3">
      <c r="B22" s="41">
        <v>43137</v>
      </c>
      <c r="C22" s="40">
        <v>8191</v>
      </c>
      <c r="D22" s="40">
        <v>7942</v>
      </c>
      <c r="E22" s="35" t="e">
        <f>#REF!/Tabla183[Total]</f>
        <v>#REF!</v>
      </c>
      <c r="F22" s="40">
        <v>241</v>
      </c>
      <c r="G22" s="35" t="e">
        <f>#REF!/Tabla183[Total]</f>
        <v>#REF!</v>
      </c>
      <c r="H22" s="40">
        <v>0</v>
      </c>
      <c r="I22" s="35" t="e">
        <f>#REF!/Tabla183[Total]</f>
        <v>#REF!</v>
      </c>
      <c r="J22" s="40">
        <v>8</v>
      </c>
      <c r="K22" s="35" t="e">
        <f>#REF!/Tabla183[Total]</f>
        <v>#REF!</v>
      </c>
      <c r="L22" s="40">
        <v>0</v>
      </c>
      <c r="M22" s="35" t="e">
        <f>#REF!/Tabla183[Total]</f>
        <v>#REF!</v>
      </c>
    </row>
    <row r="23" spans="2:13" x14ac:dyDescent="0.3">
      <c r="B23" s="41">
        <v>43138</v>
      </c>
      <c r="C23" s="40">
        <v>5724</v>
      </c>
      <c r="D23" s="40">
        <v>5514</v>
      </c>
      <c r="E23" s="35" t="e">
        <f>#REF!/Tabla183[Total]</f>
        <v>#REF!</v>
      </c>
      <c r="F23" s="40">
        <v>206</v>
      </c>
      <c r="G23" s="35" t="e">
        <f>#REF!/Tabla183[Total]</f>
        <v>#REF!</v>
      </c>
      <c r="H23" s="40">
        <v>0</v>
      </c>
      <c r="I23" s="35" t="e">
        <f>#REF!/Tabla183[Total]</f>
        <v>#REF!</v>
      </c>
      <c r="J23" s="40">
        <v>4</v>
      </c>
      <c r="K23" s="35" t="e">
        <f>#REF!/Tabla183[Total]</f>
        <v>#REF!</v>
      </c>
      <c r="L23" s="40">
        <v>0</v>
      </c>
      <c r="M23" s="35" t="e">
        <f>#REF!/Tabla183[Total]</f>
        <v>#REF!</v>
      </c>
    </row>
    <row r="24" spans="2:13" x14ac:dyDescent="0.3">
      <c r="B24" s="41">
        <v>43139</v>
      </c>
      <c r="C24" s="40">
        <v>6918</v>
      </c>
      <c r="D24" s="40">
        <v>6549</v>
      </c>
      <c r="E24" s="35" t="e">
        <f>#REF!/Tabla183[Total]</f>
        <v>#REF!</v>
      </c>
      <c r="F24" s="40">
        <v>366</v>
      </c>
      <c r="G24" s="35" t="e">
        <f>#REF!/Tabla183[Total]</f>
        <v>#REF!</v>
      </c>
      <c r="H24" s="40">
        <v>0</v>
      </c>
      <c r="I24" s="35" t="e">
        <f>#REF!/Tabla183[Total]</f>
        <v>#REF!</v>
      </c>
      <c r="J24" s="40">
        <v>3</v>
      </c>
      <c r="K24" s="35" t="e">
        <f>#REF!/Tabla183[Total]</f>
        <v>#REF!</v>
      </c>
      <c r="L24" s="40">
        <v>0</v>
      </c>
      <c r="M24" s="35" t="e">
        <f>#REF!/Tabla183[Total]</f>
        <v>#REF!</v>
      </c>
    </row>
    <row r="25" spans="2:13" x14ac:dyDescent="0.3">
      <c r="B25" s="41">
        <v>43140</v>
      </c>
      <c r="C25" s="40">
        <v>5708</v>
      </c>
      <c r="D25" s="40">
        <v>5500</v>
      </c>
      <c r="E25" s="35" t="e">
        <f>#REF!/Tabla183[Total]</f>
        <v>#REF!</v>
      </c>
      <c r="F25" s="40">
        <v>201</v>
      </c>
      <c r="G25" s="35" t="e">
        <f>#REF!/Tabla183[Total]</f>
        <v>#REF!</v>
      </c>
      <c r="H25" s="40">
        <v>0</v>
      </c>
      <c r="I25" s="35" t="e">
        <f>#REF!/Tabla183[Total]</f>
        <v>#REF!</v>
      </c>
      <c r="J25" s="40">
        <v>7</v>
      </c>
      <c r="K25" s="35" t="e">
        <f>#REF!/Tabla183[Total]</f>
        <v>#REF!</v>
      </c>
      <c r="L25" s="40">
        <v>0</v>
      </c>
      <c r="M25" s="35" t="e">
        <f>#REF!/Tabla183[Total]</f>
        <v>#REF!</v>
      </c>
    </row>
    <row r="26" spans="2:13" x14ac:dyDescent="0.3">
      <c r="B26" s="41">
        <v>43141</v>
      </c>
      <c r="C26" s="40">
        <v>3545</v>
      </c>
      <c r="D26" s="40">
        <v>3463</v>
      </c>
      <c r="E26" s="35" t="e">
        <f>#REF!/Tabla183[Total]</f>
        <v>#REF!</v>
      </c>
      <c r="F26" s="40">
        <v>82</v>
      </c>
      <c r="G26" s="35" t="e">
        <f>#REF!/Tabla183[Total]</f>
        <v>#REF!</v>
      </c>
      <c r="H26" s="40">
        <v>0</v>
      </c>
      <c r="I26" s="35" t="e">
        <f>#REF!/Tabla183[Total]</f>
        <v>#REF!</v>
      </c>
      <c r="J26" s="40">
        <v>0</v>
      </c>
      <c r="K26" s="35" t="e">
        <f>#REF!/Tabla183[Total]</f>
        <v>#REF!</v>
      </c>
      <c r="L26" s="40">
        <v>0</v>
      </c>
      <c r="M26" s="35" t="e">
        <f>#REF!/Tabla183[Total]</f>
        <v>#REF!</v>
      </c>
    </row>
    <row r="27" spans="2:13" x14ac:dyDescent="0.3">
      <c r="B27" s="41">
        <v>43142</v>
      </c>
      <c r="C27" s="40">
        <v>3112</v>
      </c>
      <c r="D27" s="40">
        <v>2667</v>
      </c>
      <c r="E27" s="35" t="e">
        <f>#REF!/Tabla183[Total]</f>
        <v>#REF!</v>
      </c>
      <c r="F27" s="40">
        <v>442</v>
      </c>
      <c r="G27" s="35" t="e">
        <f>#REF!/Tabla183[Total]</f>
        <v>#REF!</v>
      </c>
      <c r="H27" s="40">
        <v>0</v>
      </c>
      <c r="I27" s="35" t="e">
        <f>#REF!/Tabla183[Total]</f>
        <v>#REF!</v>
      </c>
      <c r="J27" s="40">
        <v>3</v>
      </c>
      <c r="K27" s="35" t="e">
        <f>#REF!/Tabla183[Total]</f>
        <v>#REF!</v>
      </c>
      <c r="L27" s="40">
        <v>0</v>
      </c>
      <c r="M27" s="35" t="e">
        <f>#REF!/Tabla183[Total]</f>
        <v>#REF!</v>
      </c>
    </row>
    <row r="28" spans="2:13" x14ac:dyDescent="0.3">
      <c r="B28" s="41">
        <v>43143</v>
      </c>
      <c r="C28" s="40">
        <v>5966</v>
      </c>
      <c r="D28" s="40">
        <v>4922</v>
      </c>
      <c r="E28" s="35" t="e">
        <f>#REF!/Tabla183[Total]</f>
        <v>#REF!</v>
      </c>
      <c r="F28" s="40">
        <v>1037</v>
      </c>
      <c r="G28" s="35" t="e">
        <f>#REF!/Tabla183[Total]</f>
        <v>#REF!</v>
      </c>
      <c r="H28" s="40">
        <v>0</v>
      </c>
      <c r="I28" s="35" t="e">
        <f>#REF!/Tabla183[Total]</f>
        <v>#REF!</v>
      </c>
      <c r="J28" s="40">
        <v>7</v>
      </c>
      <c r="K28" s="35" t="e">
        <f>#REF!/Tabla183[Total]</f>
        <v>#REF!</v>
      </c>
      <c r="L28" s="40">
        <v>0</v>
      </c>
      <c r="M28" s="35" t="e">
        <f>#REF!/Tabla183[Total]</f>
        <v>#REF!</v>
      </c>
    </row>
    <row r="29" spans="2:13" x14ac:dyDescent="0.3">
      <c r="B29" s="41">
        <v>43144</v>
      </c>
      <c r="C29" s="40">
        <v>6536</v>
      </c>
      <c r="D29" s="40">
        <v>6111</v>
      </c>
      <c r="E29" s="35" t="e">
        <f>#REF!/Tabla183[Total]</f>
        <v>#REF!</v>
      </c>
      <c r="F29" s="40">
        <v>422</v>
      </c>
      <c r="G29" s="35" t="e">
        <f>#REF!/Tabla183[Total]</f>
        <v>#REF!</v>
      </c>
      <c r="H29" s="40">
        <v>0</v>
      </c>
      <c r="I29" s="35" t="e">
        <f>#REF!/Tabla183[Total]</f>
        <v>#REF!</v>
      </c>
      <c r="J29" s="40">
        <v>3</v>
      </c>
      <c r="K29" s="35" t="e">
        <f>#REF!/Tabla183[Total]</f>
        <v>#REF!</v>
      </c>
      <c r="L29" s="40">
        <v>0</v>
      </c>
      <c r="M29" s="35" t="e">
        <f>#REF!/Tabla183[Total]</f>
        <v>#REF!</v>
      </c>
    </row>
    <row r="30" spans="2:13" x14ac:dyDescent="0.3">
      <c r="B30" s="41">
        <v>43145</v>
      </c>
      <c r="C30" s="40">
        <v>4260</v>
      </c>
      <c r="D30" s="40">
        <v>4134</v>
      </c>
      <c r="E30" s="35" t="e">
        <f>#REF!/Tabla183[Total]</f>
        <v>#REF!</v>
      </c>
      <c r="F30" s="40">
        <v>125</v>
      </c>
      <c r="G30" s="35" t="e">
        <f>#REF!/Tabla183[Total]</f>
        <v>#REF!</v>
      </c>
      <c r="H30" s="40">
        <v>0</v>
      </c>
      <c r="I30" s="35" t="e">
        <f>#REF!/Tabla183[Total]</f>
        <v>#REF!</v>
      </c>
      <c r="J30" s="40">
        <v>1</v>
      </c>
      <c r="K30" s="35" t="e">
        <f>#REF!/Tabla183[Total]</f>
        <v>#REF!</v>
      </c>
      <c r="L30" s="40">
        <v>0</v>
      </c>
      <c r="M30" s="35" t="e">
        <f>#REF!/Tabla183[Total]</f>
        <v>#REF!</v>
      </c>
    </row>
    <row r="31" spans="2:13" x14ac:dyDescent="0.3">
      <c r="B31" s="41">
        <v>43146</v>
      </c>
      <c r="C31" s="40">
        <v>7235</v>
      </c>
      <c r="D31" s="40">
        <v>7005</v>
      </c>
      <c r="E31" s="35" t="e">
        <f>#REF!/Tabla183[Total]</f>
        <v>#REF!</v>
      </c>
      <c r="F31" s="40">
        <v>227</v>
      </c>
      <c r="G31" s="35" t="e">
        <f>#REF!/Tabla183[Total]</f>
        <v>#REF!</v>
      </c>
      <c r="H31" s="40">
        <v>0</v>
      </c>
      <c r="I31" s="35" t="e">
        <f>#REF!/Tabla183[Total]</f>
        <v>#REF!</v>
      </c>
      <c r="J31" s="40">
        <v>3</v>
      </c>
      <c r="K31" s="35" t="e">
        <f>#REF!/Tabla183[Total]</f>
        <v>#REF!</v>
      </c>
      <c r="L31" s="40">
        <v>0</v>
      </c>
      <c r="M31" s="35" t="e">
        <f>#REF!/Tabla183[Total]</f>
        <v>#REF!</v>
      </c>
    </row>
    <row r="32" spans="2:13" x14ac:dyDescent="0.3">
      <c r="B32" s="41">
        <v>43147</v>
      </c>
      <c r="C32" s="40">
        <v>6164</v>
      </c>
      <c r="D32" s="40">
        <v>5960</v>
      </c>
      <c r="E32" s="35" t="e">
        <f>#REF!/Tabla183[Total]</f>
        <v>#REF!</v>
      </c>
      <c r="F32" s="40">
        <v>204</v>
      </c>
      <c r="G32" s="35" t="e">
        <f>#REF!/Tabla183[Total]</f>
        <v>#REF!</v>
      </c>
      <c r="H32" s="40">
        <v>0</v>
      </c>
      <c r="I32" s="35" t="e">
        <f>#REF!/Tabla183[Total]</f>
        <v>#REF!</v>
      </c>
      <c r="J32" s="40">
        <v>0</v>
      </c>
      <c r="K32" s="35" t="e">
        <f>#REF!/Tabla183[Total]</f>
        <v>#REF!</v>
      </c>
      <c r="L32" s="40">
        <v>0</v>
      </c>
      <c r="M32" s="35" t="e">
        <f>#REF!/Tabla183[Total]</f>
        <v>#REF!</v>
      </c>
    </row>
    <row r="33" spans="2:13" x14ac:dyDescent="0.3">
      <c r="B33" s="41">
        <v>43148</v>
      </c>
      <c r="C33" s="40">
        <v>3849</v>
      </c>
      <c r="D33" s="40">
        <v>3791</v>
      </c>
      <c r="E33" s="35" t="e">
        <f>#REF!/Tabla183[Total]</f>
        <v>#REF!</v>
      </c>
      <c r="F33" s="40">
        <v>56</v>
      </c>
      <c r="G33" s="35" t="e">
        <f>#REF!/Tabla183[Total]</f>
        <v>#REF!</v>
      </c>
      <c r="H33" s="40">
        <v>0</v>
      </c>
      <c r="I33" s="35" t="e">
        <f>#REF!/Tabla183[Total]</f>
        <v>#REF!</v>
      </c>
      <c r="J33" s="40">
        <v>2</v>
      </c>
      <c r="K33" s="35" t="e">
        <f>#REF!/Tabla183[Total]</f>
        <v>#REF!</v>
      </c>
      <c r="L33" s="40">
        <v>0</v>
      </c>
      <c r="M33" s="35" t="e">
        <f>#REF!/Tabla183[Total]</f>
        <v>#REF!</v>
      </c>
    </row>
    <row r="34" spans="2:13" x14ac:dyDescent="0.3">
      <c r="B34" s="41">
        <v>43149</v>
      </c>
      <c r="C34" s="40">
        <v>2402</v>
      </c>
      <c r="D34" s="40">
        <v>2369</v>
      </c>
      <c r="E34" s="35" t="e">
        <f>#REF!/Tabla183[Total]</f>
        <v>#REF!</v>
      </c>
      <c r="F34" s="40">
        <v>33</v>
      </c>
      <c r="G34" s="35" t="e">
        <f>#REF!/Tabla183[Total]</f>
        <v>#REF!</v>
      </c>
      <c r="H34" s="40">
        <v>0</v>
      </c>
      <c r="I34" s="35" t="e">
        <f>#REF!/Tabla183[Total]</f>
        <v>#REF!</v>
      </c>
      <c r="J34" s="40">
        <v>0</v>
      </c>
      <c r="K34" s="35" t="e">
        <f>#REF!/Tabla183[Total]</f>
        <v>#REF!</v>
      </c>
      <c r="L34" s="40">
        <v>0</v>
      </c>
      <c r="M34" s="35" t="e">
        <f>#REF!/Tabla183[Total]</f>
        <v>#REF!</v>
      </c>
    </row>
    <row r="35" spans="2:13" x14ac:dyDescent="0.3">
      <c r="B35" s="41">
        <v>43150</v>
      </c>
      <c r="C35" s="40">
        <v>19120</v>
      </c>
      <c r="D35" s="40">
        <v>17777</v>
      </c>
      <c r="E35" s="35" t="e">
        <f>#REF!/Tabla183[Total]</f>
        <v>#REF!</v>
      </c>
      <c r="F35" s="40">
        <v>1275</v>
      </c>
      <c r="G35" s="35" t="e">
        <f>#REF!/Tabla183[Total]</f>
        <v>#REF!</v>
      </c>
      <c r="H35" s="40">
        <v>0</v>
      </c>
      <c r="I35" s="35" t="e">
        <f>#REF!/Tabla183[Total]</f>
        <v>#REF!</v>
      </c>
      <c r="J35" s="40">
        <v>68</v>
      </c>
      <c r="K35" s="35" t="e">
        <f>#REF!/Tabla183[Total]</f>
        <v>#REF!</v>
      </c>
      <c r="L35" s="40">
        <v>0</v>
      </c>
      <c r="M35" s="35" t="e">
        <f>#REF!/Tabla183[Total]</f>
        <v>#REF!</v>
      </c>
    </row>
    <row r="36" spans="2:13" x14ac:dyDescent="0.3">
      <c r="B36" s="41">
        <v>43151</v>
      </c>
      <c r="C36" s="40">
        <v>14656</v>
      </c>
      <c r="D36" s="40">
        <v>13459</v>
      </c>
      <c r="E36" s="35" t="e">
        <f>#REF!/Tabla183[Total]</f>
        <v>#REF!</v>
      </c>
      <c r="F36" s="40">
        <v>1147</v>
      </c>
      <c r="G36" s="35" t="e">
        <f>#REF!/Tabla183[Total]</f>
        <v>#REF!</v>
      </c>
      <c r="H36" s="40">
        <v>0</v>
      </c>
      <c r="I36" s="35" t="e">
        <f>#REF!/Tabla183[Total]</f>
        <v>#REF!</v>
      </c>
      <c r="J36" s="40">
        <v>50</v>
      </c>
      <c r="K36" s="35" t="e">
        <f>#REF!/Tabla183[Total]</f>
        <v>#REF!</v>
      </c>
      <c r="L36" s="40">
        <v>0</v>
      </c>
      <c r="M36" s="35" t="e">
        <f>#REF!/Tabla183[Total]</f>
        <v>#REF!</v>
      </c>
    </row>
    <row r="37" spans="2:13" x14ac:dyDescent="0.3">
      <c r="B37" s="41">
        <v>43152</v>
      </c>
      <c r="C37" s="40">
        <v>14533</v>
      </c>
      <c r="D37" s="40">
        <v>12370</v>
      </c>
      <c r="E37" s="35" t="e">
        <f>#REF!/Tabla183[Total]</f>
        <v>#REF!</v>
      </c>
      <c r="F37" s="40">
        <v>810</v>
      </c>
      <c r="G37" s="35" t="e">
        <f>#REF!/Tabla183[Total]</f>
        <v>#REF!</v>
      </c>
      <c r="H37" s="40">
        <v>0</v>
      </c>
      <c r="I37" s="35" t="e">
        <f>#REF!/Tabla183[Total]</f>
        <v>#REF!</v>
      </c>
      <c r="J37" s="40">
        <v>1353</v>
      </c>
      <c r="K37" s="35" t="e">
        <f>#REF!/Tabla183[Total]</f>
        <v>#REF!</v>
      </c>
      <c r="L37" s="40">
        <v>0</v>
      </c>
      <c r="M37" s="35" t="e">
        <f>#REF!/Tabla183[Total]</f>
        <v>#REF!</v>
      </c>
    </row>
    <row r="38" spans="2:13" x14ac:dyDescent="0.3">
      <c r="B38" s="41">
        <v>43153</v>
      </c>
      <c r="C38" s="40">
        <v>5966</v>
      </c>
      <c r="D38" s="40">
        <v>5724</v>
      </c>
      <c r="E38" s="35" t="e">
        <f>#REF!/Tabla183[Total]</f>
        <v>#REF!</v>
      </c>
      <c r="F38" s="40">
        <v>234</v>
      </c>
      <c r="G38" s="35" t="e">
        <f>#REF!/Tabla183[Total]</f>
        <v>#REF!</v>
      </c>
      <c r="H38" s="40">
        <v>6</v>
      </c>
      <c r="I38" s="35" t="e">
        <f>#REF!/Tabla183[Total]</f>
        <v>#REF!</v>
      </c>
      <c r="J38" s="40">
        <v>0</v>
      </c>
      <c r="K38" s="35" t="e">
        <f>#REF!/Tabla183[Total]</f>
        <v>#REF!</v>
      </c>
      <c r="L38" s="40">
        <v>0</v>
      </c>
      <c r="M38" s="35" t="e">
        <f>#REF!/Tabla183[Total]</f>
        <v>#REF!</v>
      </c>
    </row>
    <row r="39" spans="2:13" x14ac:dyDescent="0.3">
      <c r="B39" s="41">
        <v>43154</v>
      </c>
      <c r="C39" s="40">
        <v>0.01</v>
      </c>
      <c r="D39" s="40">
        <v>0</v>
      </c>
      <c r="E39" s="35" t="e">
        <f>#REF!/Tabla183[Total]</f>
        <v>#REF!</v>
      </c>
      <c r="F39" s="40">
        <v>0</v>
      </c>
      <c r="G39" s="35" t="e">
        <f>#REF!/Tabla183[Total]</f>
        <v>#REF!</v>
      </c>
      <c r="H39" s="40">
        <v>0</v>
      </c>
      <c r="I39" s="35" t="e">
        <f>#REF!/Tabla183[Total]</f>
        <v>#REF!</v>
      </c>
      <c r="J39" s="40">
        <v>0</v>
      </c>
      <c r="K39" s="35" t="e">
        <f>#REF!/Tabla183[Total]</f>
        <v>#REF!</v>
      </c>
      <c r="L39" s="40">
        <v>0</v>
      </c>
      <c r="M39" s="35" t="e">
        <f>#REF!/Tabla183[Total]</f>
        <v>#REF!</v>
      </c>
    </row>
    <row r="40" spans="2:13" x14ac:dyDescent="0.3">
      <c r="B40" s="41">
        <v>43155</v>
      </c>
      <c r="C40" s="40">
        <v>0.01</v>
      </c>
      <c r="D40" s="40">
        <v>0</v>
      </c>
      <c r="E40" s="35" t="e">
        <f>#REF!/Tabla183[Total]</f>
        <v>#REF!</v>
      </c>
      <c r="F40" s="40">
        <v>0</v>
      </c>
      <c r="G40" s="35" t="e">
        <f>#REF!/Tabla183[Total]</f>
        <v>#REF!</v>
      </c>
      <c r="H40" s="40">
        <v>0</v>
      </c>
      <c r="I40" s="35" t="e">
        <f>#REF!/Tabla183[Total]</f>
        <v>#REF!</v>
      </c>
      <c r="J40" s="40">
        <v>0</v>
      </c>
      <c r="K40" s="35" t="e">
        <f>#REF!/Tabla183[Total]</f>
        <v>#REF!</v>
      </c>
      <c r="L40" s="40">
        <v>0</v>
      </c>
      <c r="M40" s="35" t="e">
        <f>#REF!/Tabla183[Total]</f>
        <v>#REF!</v>
      </c>
    </row>
    <row r="41" spans="2:13" x14ac:dyDescent="0.3">
      <c r="B41" s="41">
        <v>43156</v>
      </c>
      <c r="C41" s="40">
        <v>0.01</v>
      </c>
      <c r="D41" s="40">
        <v>0</v>
      </c>
      <c r="E41" s="35" t="e">
        <f>#REF!/Tabla183[Total]</f>
        <v>#REF!</v>
      </c>
      <c r="F41" s="40">
        <v>0</v>
      </c>
      <c r="G41" s="35" t="e">
        <f>#REF!/Tabla183[Total]</f>
        <v>#REF!</v>
      </c>
      <c r="H41" s="40">
        <v>0</v>
      </c>
      <c r="I41" s="35" t="e">
        <f>#REF!/Tabla183[Total]</f>
        <v>#REF!</v>
      </c>
      <c r="J41" s="40">
        <v>0</v>
      </c>
      <c r="K41" s="35" t="e">
        <f>#REF!/Tabla183[Total]</f>
        <v>#REF!</v>
      </c>
      <c r="L41" s="40">
        <v>0</v>
      </c>
      <c r="M41" s="35" t="e">
        <f>#REF!/Tabla183[Total]</f>
        <v>#REF!</v>
      </c>
    </row>
    <row r="42" spans="2:13" x14ac:dyDescent="0.3">
      <c r="B42" s="41">
        <v>43157</v>
      </c>
      <c r="C42" s="50">
        <v>0.01</v>
      </c>
      <c r="D42" s="50">
        <v>0</v>
      </c>
      <c r="E42" s="51" t="e">
        <f>#REF!/Tabla183[Total]</f>
        <v>#REF!</v>
      </c>
      <c r="F42" s="50">
        <v>0</v>
      </c>
      <c r="G42" s="51" t="e">
        <f>#REF!/Tabla183[Total]</f>
        <v>#REF!</v>
      </c>
      <c r="H42" s="50">
        <v>0</v>
      </c>
      <c r="I42" s="51" t="e">
        <f>#REF!/Tabla183[Total]</f>
        <v>#REF!</v>
      </c>
      <c r="J42" s="50">
        <v>0</v>
      </c>
      <c r="K42" s="51" t="e">
        <f>#REF!/Tabla183[Total]</f>
        <v>#REF!</v>
      </c>
      <c r="L42" s="50">
        <v>0</v>
      </c>
      <c r="M42" s="51" t="e">
        <f>#REF!/Tabla183[Total]</f>
        <v>#REF!</v>
      </c>
    </row>
    <row r="43" spans="2:13" x14ac:dyDescent="0.3">
      <c r="B43" s="41">
        <v>43158</v>
      </c>
      <c r="C43" s="50">
        <v>0.01</v>
      </c>
      <c r="D43" s="50">
        <v>0</v>
      </c>
      <c r="E43" s="51" t="e">
        <f>#REF!/Tabla183[Total]</f>
        <v>#REF!</v>
      </c>
      <c r="F43" s="50">
        <v>0</v>
      </c>
      <c r="G43" s="51" t="e">
        <f>#REF!/Tabla183[Total]</f>
        <v>#REF!</v>
      </c>
      <c r="H43" s="50">
        <v>0</v>
      </c>
      <c r="I43" s="51" t="e">
        <f>#REF!/Tabla183[Total]</f>
        <v>#REF!</v>
      </c>
      <c r="J43" s="50">
        <v>0</v>
      </c>
      <c r="K43" s="51" t="e">
        <f>#REF!/Tabla183[Total]</f>
        <v>#REF!</v>
      </c>
      <c r="L43" s="50">
        <v>0</v>
      </c>
      <c r="M43" s="51" t="e">
        <f>#REF!/Tabla183[Total]</f>
        <v>#REF!</v>
      </c>
    </row>
    <row r="44" spans="2:13" x14ac:dyDescent="0.3">
      <c r="B44" s="41">
        <v>43159</v>
      </c>
      <c r="C44" s="50">
        <v>0.01</v>
      </c>
      <c r="D44" s="50">
        <v>0</v>
      </c>
      <c r="E44" s="51" t="e">
        <f>#REF!/Tabla183[Total]</f>
        <v>#REF!</v>
      </c>
      <c r="F44" s="50">
        <v>0</v>
      </c>
      <c r="G44" s="51" t="e">
        <f>#REF!/Tabla183[Total]</f>
        <v>#REF!</v>
      </c>
      <c r="H44" s="50">
        <v>0</v>
      </c>
      <c r="I44" s="51" t="e">
        <f>#REF!/Tabla183[Total]</f>
        <v>#REF!</v>
      </c>
      <c r="J44" s="50">
        <v>0</v>
      </c>
      <c r="K44" s="51" t="e">
        <f>#REF!/Tabla183[Total]</f>
        <v>#REF!</v>
      </c>
      <c r="L44" s="50">
        <v>0</v>
      </c>
      <c r="M44" s="51" t="e">
        <f>#REF!/Tabla183[Total]</f>
        <v>#REF!</v>
      </c>
    </row>
    <row r="45" spans="2:13" ht="20.399999999999999" x14ac:dyDescent="0.3">
      <c r="B45" s="29" t="s">
        <v>26</v>
      </c>
      <c r="C45" s="39">
        <f>SUM(C42:C44)</f>
        <v>0.03</v>
      </c>
      <c r="D45" s="39">
        <f>SUM(D42:D44)</f>
        <v>0</v>
      </c>
      <c r="E45" s="36" t="e">
        <f>AVERAGE(E42:E44)</f>
        <v>#REF!</v>
      </c>
      <c r="F45" s="39">
        <f>SUM(F42:F44)</f>
        <v>0</v>
      </c>
      <c r="G45" s="36" t="e">
        <f>AVERAGE(G42:G44)</f>
        <v>#REF!</v>
      </c>
      <c r="H45" s="39">
        <f>SUM(H42:H44)</f>
        <v>0</v>
      </c>
      <c r="I45" s="36" t="e">
        <f>AVERAGE(I42:I44)</f>
        <v>#REF!</v>
      </c>
      <c r="J45" s="39">
        <f>SUM(J42:J44)</f>
        <v>0</v>
      </c>
      <c r="K45" s="36" t="e">
        <f>AVERAGE(K42:K44)</f>
        <v>#REF!</v>
      </c>
      <c r="L45" s="39">
        <f>SUM(L42:L44)</f>
        <v>0</v>
      </c>
      <c r="M45" s="36" t="e">
        <f>AVERAGE(M42:M44)</f>
        <v>#REF!</v>
      </c>
    </row>
    <row r="46" spans="2:13" x14ac:dyDescent="0.3">
      <c r="E46" s="26"/>
    </row>
    <row r="47" spans="2:13" x14ac:dyDescent="0.3">
      <c r="E47" s="26"/>
    </row>
    <row r="48" spans="2:13" x14ac:dyDescent="0.3">
      <c r="E48" s="26"/>
    </row>
    <row r="49" spans="5:5" x14ac:dyDescent="0.3">
      <c r="E49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1:M52"/>
  <sheetViews>
    <sheetView topLeftCell="A37" zoomScale="90" zoomScaleNormal="90" workbookViewId="0">
      <selection activeCell="I48" sqref="I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27.6" x14ac:dyDescent="0.3">
      <c r="B15" s="16" t="s">
        <v>13</v>
      </c>
      <c r="C15" s="17">
        <f>SUM(Tabla184[Total])</f>
        <v>124681.01000000001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41">
        <v>43160</v>
      </c>
      <c r="C17" s="50">
        <v>0.01</v>
      </c>
      <c r="D17" s="50">
        <v>0</v>
      </c>
      <c r="E17" s="51" t="e">
        <f>#REF!/Tabla184[Total]</f>
        <v>#REF!</v>
      </c>
      <c r="F17" s="50">
        <v>0</v>
      </c>
      <c r="G17" s="51" t="e">
        <f>#REF!/Tabla184[Total]</f>
        <v>#REF!</v>
      </c>
      <c r="H17" s="50">
        <v>0</v>
      </c>
      <c r="I17" s="51" t="e">
        <f>#REF!/Tabla184[Total]</f>
        <v>#REF!</v>
      </c>
      <c r="J17" s="50">
        <v>0</v>
      </c>
      <c r="K17" s="51" t="e">
        <f>#REF!/Tabla184[Total]</f>
        <v>#REF!</v>
      </c>
      <c r="L17" s="50">
        <v>0</v>
      </c>
      <c r="M17" s="51" t="e">
        <f>#REF!/Tabla184[Total]</f>
        <v>#REF!</v>
      </c>
    </row>
    <row r="18" spans="2:13" x14ac:dyDescent="0.3">
      <c r="B18" s="41">
        <v>43161</v>
      </c>
      <c r="C18" s="50">
        <v>721</v>
      </c>
      <c r="D18" s="50">
        <v>692</v>
      </c>
      <c r="E18" s="51" t="e">
        <f>#REF!/Tabla184[Total]</f>
        <v>#REF!</v>
      </c>
      <c r="F18" s="50">
        <v>29</v>
      </c>
      <c r="G18" s="51" t="e">
        <f>#REF!/Tabla184[Total]</f>
        <v>#REF!</v>
      </c>
      <c r="H18" s="50">
        <v>0</v>
      </c>
      <c r="I18" s="51" t="e">
        <f>#REF!/Tabla184[Total]</f>
        <v>#REF!</v>
      </c>
      <c r="J18" s="50">
        <v>0</v>
      </c>
      <c r="K18" s="51" t="e">
        <f>#REF!/Tabla184[Total]</f>
        <v>#REF!</v>
      </c>
      <c r="L18" s="50">
        <v>0</v>
      </c>
      <c r="M18" s="51" t="e">
        <f>#REF!/Tabla184[Total]</f>
        <v>#REF!</v>
      </c>
    </row>
    <row r="19" spans="2:13" x14ac:dyDescent="0.3">
      <c r="B19" s="41">
        <v>43162</v>
      </c>
      <c r="C19" s="50">
        <v>399</v>
      </c>
      <c r="D19" s="50">
        <v>380</v>
      </c>
      <c r="E19" s="51" t="e">
        <f>#REF!/Tabla184[Total]</f>
        <v>#REF!</v>
      </c>
      <c r="F19" s="50">
        <v>19</v>
      </c>
      <c r="G19" s="51" t="e">
        <f>#REF!/Tabla184[Total]</f>
        <v>#REF!</v>
      </c>
      <c r="H19" s="50">
        <v>0</v>
      </c>
      <c r="I19" s="51" t="e">
        <f>#REF!/Tabla184[Total]</f>
        <v>#REF!</v>
      </c>
      <c r="J19" s="50">
        <v>0</v>
      </c>
      <c r="K19" s="51" t="e">
        <f>#REF!/Tabla184[Total]</f>
        <v>#REF!</v>
      </c>
      <c r="L19" s="50">
        <v>0</v>
      </c>
      <c r="M19" s="51" t="e">
        <f>#REF!/Tabla184[Total]</f>
        <v>#REF!</v>
      </c>
    </row>
    <row r="20" spans="2:13" x14ac:dyDescent="0.3">
      <c r="B20" s="41">
        <v>43163</v>
      </c>
      <c r="C20" s="50">
        <v>67</v>
      </c>
      <c r="D20" s="50">
        <v>60</v>
      </c>
      <c r="E20" s="51" t="e">
        <f>#REF!/Tabla184[Total]</f>
        <v>#REF!</v>
      </c>
      <c r="F20" s="50">
        <v>7</v>
      </c>
      <c r="G20" s="51" t="e">
        <f>#REF!/Tabla184[Total]</f>
        <v>#REF!</v>
      </c>
      <c r="H20" s="50">
        <v>0</v>
      </c>
      <c r="I20" s="51" t="e">
        <f>#REF!/Tabla184[Total]</f>
        <v>#REF!</v>
      </c>
      <c r="J20" s="50">
        <v>0</v>
      </c>
      <c r="K20" s="51" t="e">
        <f>#REF!/Tabla184[Total]</f>
        <v>#REF!</v>
      </c>
      <c r="L20" s="50">
        <v>0</v>
      </c>
      <c r="M20" s="51" t="e">
        <f>#REF!/Tabla184[Total]</f>
        <v>#REF!</v>
      </c>
    </row>
    <row r="21" spans="2:13" x14ac:dyDescent="0.3">
      <c r="B21" s="41">
        <v>43164</v>
      </c>
      <c r="C21" s="50">
        <v>2997</v>
      </c>
      <c r="D21" s="50">
        <v>2892</v>
      </c>
      <c r="E21" s="51" t="e">
        <f>#REF!/Tabla184[Total]</f>
        <v>#REF!</v>
      </c>
      <c r="F21" s="50">
        <v>103</v>
      </c>
      <c r="G21" s="51" t="e">
        <f>#REF!/Tabla184[Total]</f>
        <v>#REF!</v>
      </c>
      <c r="H21" s="50">
        <v>0</v>
      </c>
      <c r="I21" s="51" t="e">
        <f>#REF!/Tabla184[Total]</f>
        <v>#REF!</v>
      </c>
      <c r="J21" s="50">
        <v>0</v>
      </c>
      <c r="K21" s="51" t="e">
        <f>#REF!/Tabla184[Total]</f>
        <v>#REF!</v>
      </c>
      <c r="L21" s="50">
        <v>0</v>
      </c>
      <c r="M21" s="51" t="e">
        <f>#REF!/Tabla184[Total]</f>
        <v>#REF!</v>
      </c>
    </row>
    <row r="22" spans="2:13" x14ac:dyDescent="0.3">
      <c r="B22" s="41">
        <v>43165</v>
      </c>
      <c r="C22" s="50">
        <v>6216</v>
      </c>
      <c r="D22" s="50">
        <v>6112</v>
      </c>
      <c r="E22" s="51" t="e">
        <f>#REF!/Tabla184[Total]</f>
        <v>#REF!</v>
      </c>
      <c r="F22" s="50">
        <v>104</v>
      </c>
      <c r="G22" s="51" t="e">
        <f>#REF!/Tabla184[Total]</f>
        <v>#REF!</v>
      </c>
      <c r="H22" s="50">
        <v>0</v>
      </c>
      <c r="I22" s="51" t="e">
        <f>#REF!/Tabla184[Total]</f>
        <v>#REF!</v>
      </c>
      <c r="J22" s="50">
        <v>0</v>
      </c>
      <c r="K22" s="51" t="e">
        <f>#REF!/Tabla184[Total]</f>
        <v>#REF!</v>
      </c>
      <c r="L22" s="50">
        <v>0</v>
      </c>
      <c r="M22" s="51" t="e">
        <f>#REF!/Tabla184[Total]</f>
        <v>#REF!</v>
      </c>
    </row>
    <row r="23" spans="2:13" x14ac:dyDescent="0.3">
      <c r="B23" s="41">
        <v>43166</v>
      </c>
      <c r="C23" s="50">
        <v>4720</v>
      </c>
      <c r="D23" s="50">
        <v>4586</v>
      </c>
      <c r="E23" s="51" t="e">
        <f>#REF!/Tabla184[Total]</f>
        <v>#REF!</v>
      </c>
      <c r="F23" s="50">
        <v>134</v>
      </c>
      <c r="G23" s="51" t="e">
        <f>#REF!/Tabla184[Total]</f>
        <v>#REF!</v>
      </c>
      <c r="H23" s="50">
        <v>0</v>
      </c>
      <c r="I23" s="51" t="e">
        <f>#REF!/Tabla184[Total]</f>
        <v>#REF!</v>
      </c>
      <c r="J23" s="50">
        <v>0</v>
      </c>
      <c r="K23" s="51" t="e">
        <f>#REF!/Tabla184[Total]</f>
        <v>#REF!</v>
      </c>
      <c r="L23" s="50">
        <v>0</v>
      </c>
      <c r="M23" s="51" t="e">
        <f>#REF!/Tabla184[Total]</f>
        <v>#REF!</v>
      </c>
    </row>
    <row r="24" spans="2:13" x14ac:dyDescent="0.3">
      <c r="B24" s="41">
        <v>43167</v>
      </c>
      <c r="C24" s="50">
        <v>9310</v>
      </c>
      <c r="D24" s="50">
        <v>9182</v>
      </c>
      <c r="E24" s="51" t="e">
        <f>#REF!/Tabla184[Total]</f>
        <v>#REF!</v>
      </c>
      <c r="F24" s="50">
        <v>126</v>
      </c>
      <c r="G24" s="51" t="e">
        <f>#REF!/Tabla184[Total]</f>
        <v>#REF!</v>
      </c>
      <c r="H24" s="50">
        <v>0</v>
      </c>
      <c r="I24" s="51" t="e">
        <f>#REF!/Tabla184[Total]</f>
        <v>#REF!</v>
      </c>
      <c r="J24" s="50">
        <v>2</v>
      </c>
      <c r="K24" s="51" t="e">
        <f>#REF!/Tabla184[Total]</f>
        <v>#REF!</v>
      </c>
      <c r="L24" s="50">
        <v>0</v>
      </c>
      <c r="M24" s="51" t="e">
        <f>#REF!/Tabla184[Total]</f>
        <v>#REF!</v>
      </c>
    </row>
    <row r="25" spans="2:13" x14ac:dyDescent="0.3">
      <c r="B25" s="41">
        <v>43168</v>
      </c>
      <c r="C25" s="50">
        <v>3919</v>
      </c>
      <c r="D25" s="50">
        <v>3828</v>
      </c>
      <c r="E25" s="51" t="e">
        <f>#REF!/Tabla184[Total]</f>
        <v>#REF!</v>
      </c>
      <c r="F25" s="50">
        <v>89</v>
      </c>
      <c r="G25" s="51" t="e">
        <f>#REF!/Tabla184[Total]</f>
        <v>#REF!</v>
      </c>
      <c r="H25" s="50">
        <v>0</v>
      </c>
      <c r="I25" s="51" t="e">
        <f>#REF!/Tabla184[Total]</f>
        <v>#REF!</v>
      </c>
      <c r="J25" s="50">
        <v>2</v>
      </c>
      <c r="K25" s="51" t="e">
        <f>#REF!/Tabla184[Total]</f>
        <v>#REF!</v>
      </c>
      <c r="L25" s="50">
        <v>0</v>
      </c>
      <c r="M25" s="51" t="e">
        <f>#REF!/Tabla184[Total]</f>
        <v>#REF!</v>
      </c>
    </row>
    <row r="26" spans="2:13" x14ac:dyDescent="0.3">
      <c r="B26" s="41">
        <v>43169</v>
      </c>
      <c r="C26" s="50">
        <v>3220</v>
      </c>
      <c r="D26" s="50">
        <v>3170</v>
      </c>
      <c r="E26" s="51" t="e">
        <f>#REF!/Tabla184[Total]</f>
        <v>#REF!</v>
      </c>
      <c r="F26" s="50">
        <v>50</v>
      </c>
      <c r="G26" s="51" t="e">
        <f>#REF!/Tabla184[Total]</f>
        <v>#REF!</v>
      </c>
      <c r="H26" s="50">
        <v>0</v>
      </c>
      <c r="I26" s="51" t="e">
        <f>#REF!/Tabla184[Total]</f>
        <v>#REF!</v>
      </c>
      <c r="J26" s="50">
        <v>0</v>
      </c>
      <c r="K26" s="51" t="e">
        <f>#REF!/Tabla184[Total]</f>
        <v>#REF!</v>
      </c>
      <c r="L26" s="50">
        <v>0</v>
      </c>
      <c r="M26" s="51" t="e">
        <f>#REF!/Tabla184[Total]</f>
        <v>#REF!</v>
      </c>
    </row>
    <row r="27" spans="2:13" x14ac:dyDescent="0.3">
      <c r="B27" s="41">
        <v>43170</v>
      </c>
      <c r="C27" s="50">
        <v>1884</v>
      </c>
      <c r="D27" s="50">
        <v>1878</v>
      </c>
      <c r="E27" s="51" t="e">
        <f>#REF!/Tabla184[Total]</f>
        <v>#REF!</v>
      </c>
      <c r="F27" s="50">
        <v>4</v>
      </c>
      <c r="G27" s="51" t="e">
        <f>#REF!/Tabla184[Total]</f>
        <v>#REF!</v>
      </c>
      <c r="H27" s="50">
        <v>0</v>
      </c>
      <c r="I27" s="51" t="e">
        <f>#REF!/Tabla184[Total]</f>
        <v>#REF!</v>
      </c>
      <c r="J27" s="50">
        <v>2</v>
      </c>
      <c r="K27" s="51" t="e">
        <f>#REF!/Tabla184[Total]</f>
        <v>#REF!</v>
      </c>
      <c r="L27" s="50">
        <v>0</v>
      </c>
      <c r="M27" s="51" t="e">
        <f>#REF!/Tabla184[Total]</f>
        <v>#REF!</v>
      </c>
    </row>
    <row r="28" spans="2:13" x14ac:dyDescent="0.3">
      <c r="B28" s="41">
        <v>43171</v>
      </c>
      <c r="C28" s="50">
        <v>4523</v>
      </c>
      <c r="D28" s="50">
        <v>4402</v>
      </c>
      <c r="E28" s="51" t="e">
        <f>#REF!/Tabla184[Total]</f>
        <v>#REF!</v>
      </c>
      <c r="F28" s="50">
        <v>117</v>
      </c>
      <c r="G28" s="51" t="e">
        <f>#REF!/Tabla184[Total]</f>
        <v>#REF!</v>
      </c>
      <c r="H28" s="50">
        <v>0</v>
      </c>
      <c r="I28" s="51" t="e">
        <f>#REF!/Tabla184[Total]</f>
        <v>#REF!</v>
      </c>
      <c r="J28" s="50">
        <v>4</v>
      </c>
      <c r="K28" s="51" t="e">
        <f>#REF!/Tabla184[Total]</f>
        <v>#REF!</v>
      </c>
      <c r="L28" s="50">
        <v>0</v>
      </c>
      <c r="M28" s="51" t="e">
        <f>#REF!/Tabla184[Total]</f>
        <v>#REF!</v>
      </c>
    </row>
    <row r="29" spans="2:13" x14ac:dyDescent="0.3">
      <c r="B29" s="41">
        <v>43172</v>
      </c>
      <c r="C29" s="50">
        <v>4421</v>
      </c>
      <c r="D29" s="50">
        <v>4323</v>
      </c>
      <c r="E29" s="51" t="e">
        <f>#REF!/Tabla184[Total]</f>
        <v>#REF!</v>
      </c>
      <c r="F29" s="50">
        <v>93</v>
      </c>
      <c r="G29" s="51" t="e">
        <f>#REF!/Tabla184[Total]</f>
        <v>#REF!</v>
      </c>
      <c r="H29" s="50">
        <v>0</v>
      </c>
      <c r="I29" s="51" t="e">
        <f>#REF!/Tabla184[Total]</f>
        <v>#REF!</v>
      </c>
      <c r="J29" s="50">
        <v>5</v>
      </c>
      <c r="K29" s="51" t="e">
        <f>#REF!/Tabla184[Total]</f>
        <v>#REF!</v>
      </c>
      <c r="L29" s="50">
        <v>0</v>
      </c>
      <c r="M29" s="51" t="e">
        <f>#REF!/Tabla184[Total]</f>
        <v>#REF!</v>
      </c>
    </row>
    <row r="30" spans="2:13" x14ac:dyDescent="0.3">
      <c r="B30" s="41">
        <v>43173</v>
      </c>
      <c r="C30" s="50">
        <v>5833</v>
      </c>
      <c r="D30" s="50">
        <v>5736</v>
      </c>
      <c r="E30" s="51" t="e">
        <f>#REF!/Tabla184[Total]</f>
        <v>#REF!</v>
      </c>
      <c r="F30" s="50">
        <v>90</v>
      </c>
      <c r="G30" s="51" t="e">
        <f>#REF!/Tabla184[Total]</f>
        <v>#REF!</v>
      </c>
      <c r="H30" s="50">
        <v>0</v>
      </c>
      <c r="I30" s="51" t="e">
        <f>#REF!/Tabla184[Total]</f>
        <v>#REF!</v>
      </c>
      <c r="J30" s="50">
        <v>7</v>
      </c>
      <c r="K30" s="51" t="e">
        <f>#REF!/Tabla184[Total]</f>
        <v>#REF!</v>
      </c>
      <c r="L30" s="50">
        <v>0</v>
      </c>
      <c r="M30" s="51" t="e">
        <f>#REF!/Tabla184[Total]</f>
        <v>#REF!</v>
      </c>
    </row>
    <row r="31" spans="2:13" x14ac:dyDescent="0.3">
      <c r="B31" s="41">
        <v>43174</v>
      </c>
      <c r="C31" s="50">
        <v>6771</v>
      </c>
      <c r="D31" s="50">
        <v>6531</v>
      </c>
      <c r="E31" s="51" t="e">
        <f>#REF!/Tabla184[Total]</f>
        <v>#REF!</v>
      </c>
      <c r="F31" s="50">
        <v>238</v>
      </c>
      <c r="G31" s="51" t="e">
        <f>#REF!/Tabla184[Total]</f>
        <v>#REF!</v>
      </c>
      <c r="H31" s="50">
        <v>0</v>
      </c>
      <c r="I31" s="51" t="e">
        <f>#REF!/Tabla184[Total]</f>
        <v>#REF!</v>
      </c>
      <c r="J31" s="50">
        <v>2</v>
      </c>
      <c r="K31" s="51" t="e">
        <f>#REF!/Tabla184[Total]</f>
        <v>#REF!</v>
      </c>
      <c r="L31" s="50">
        <v>0</v>
      </c>
      <c r="M31" s="51" t="e">
        <f>#REF!/Tabla184[Total]</f>
        <v>#REF!</v>
      </c>
    </row>
    <row r="32" spans="2:13" x14ac:dyDescent="0.3">
      <c r="B32" s="41">
        <v>43175</v>
      </c>
      <c r="C32" s="50">
        <v>5581</v>
      </c>
      <c r="D32" s="50">
        <v>5368</v>
      </c>
      <c r="E32" s="51" t="e">
        <f>#REF!/Tabla184[Total]</f>
        <v>#REF!</v>
      </c>
      <c r="F32" s="50">
        <v>213</v>
      </c>
      <c r="G32" s="51" t="e">
        <f>#REF!/Tabla184[Total]</f>
        <v>#REF!</v>
      </c>
      <c r="H32" s="50">
        <v>0</v>
      </c>
      <c r="I32" s="51" t="e">
        <f>#REF!/Tabla184[Total]</f>
        <v>#REF!</v>
      </c>
      <c r="J32" s="50">
        <v>0</v>
      </c>
      <c r="K32" s="51" t="e">
        <f>#REF!/Tabla184[Total]</f>
        <v>#REF!</v>
      </c>
      <c r="L32" s="50">
        <v>0</v>
      </c>
      <c r="M32" s="51" t="e">
        <f>#REF!/Tabla184[Total]</f>
        <v>#REF!</v>
      </c>
    </row>
    <row r="33" spans="2:13" x14ac:dyDescent="0.3">
      <c r="B33" s="41">
        <v>43176</v>
      </c>
      <c r="C33" s="50">
        <v>3493</v>
      </c>
      <c r="D33" s="50">
        <v>3366</v>
      </c>
      <c r="E33" s="51" t="e">
        <f>#REF!/Tabla184[Total]</f>
        <v>#REF!</v>
      </c>
      <c r="F33" s="50">
        <v>125</v>
      </c>
      <c r="G33" s="51" t="e">
        <f>#REF!/Tabla184[Total]</f>
        <v>#REF!</v>
      </c>
      <c r="H33" s="50">
        <v>0</v>
      </c>
      <c r="I33" s="51" t="e">
        <f>#REF!/Tabla184[Total]</f>
        <v>#REF!</v>
      </c>
      <c r="J33" s="50">
        <v>2</v>
      </c>
      <c r="K33" s="51" t="e">
        <f>#REF!/Tabla184[Total]</f>
        <v>#REF!</v>
      </c>
      <c r="L33" s="50">
        <v>0</v>
      </c>
      <c r="M33" s="51" t="e">
        <f>#REF!/Tabla184[Total]</f>
        <v>#REF!</v>
      </c>
    </row>
    <row r="34" spans="2:13" x14ac:dyDescent="0.3">
      <c r="B34" s="41">
        <v>43177</v>
      </c>
      <c r="C34" s="50">
        <v>1470</v>
      </c>
      <c r="D34" s="52">
        <v>1470</v>
      </c>
      <c r="E34" s="51" t="e">
        <f>#REF!/Tabla184[Total]</f>
        <v>#REF!</v>
      </c>
      <c r="F34" s="50">
        <v>0</v>
      </c>
      <c r="G34" s="51" t="e">
        <f>#REF!/Tabla184[Total]</f>
        <v>#REF!</v>
      </c>
      <c r="H34" s="50">
        <v>0</v>
      </c>
      <c r="I34" s="51" t="e">
        <f>#REF!/Tabla184[Total]</f>
        <v>#REF!</v>
      </c>
      <c r="J34" s="50">
        <v>0</v>
      </c>
      <c r="K34" s="51" t="e">
        <f>#REF!/Tabla184[Total]</f>
        <v>#REF!</v>
      </c>
      <c r="L34" s="50">
        <v>0</v>
      </c>
      <c r="M34" s="51" t="e">
        <f>#REF!/Tabla184[Total]</f>
        <v>#REF!</v>
      </c>
    </row>
    <row r="35" spans="2:13" x14ac:dyDescent="0.3">
      <c r="B35" s="53">
        <v>43178</v>
      </c>
      <c r="C35" s="50">
        <v>5630</v>
      </c>
      <c r="D35" s="50">
        <v>5540</v>
      </c>
      <c r="E35" s="51" t="e">
        <f>#REF!/Tabla184[Total]</f>
        <v>#REF!</v>
      </c>
      <c r="F35" s="50">
        <v>88</v>
      </c>
      <c r="G35" s="51" t="e">
        <f>#REF!/Tabla184[Total]</f>
        <v>#REF!</v>
      </c>
      <c r="H35" s="50">
        <v>0</v>
      </c>
      <c r="I35" s="51" t="e">
        <f>#REF!/Tabla184[Total]</f>
        <v>#REF!</v>
      </c>
      <c r="J35" s="50">
        <v>2</v>
      </c>
      <c r="K35" s="51" t="e">
        <f>#REF!/Tabla184[Total]</f>
        <v>#REF!</v>
      </c>
      <c r="L35" s="50">
        <v>0</v>
      </c>
      <c r="M35" s="51" t="e">
        <f>#REF!/Tabla184[Total]</f>
        <v>#REF!</v>
      </c>
    </row>
    <row r="36" spans="2:13" x14ac:dyDescent="0.3">
      <c r="B36" s="53">
        <v>43179</v>
      </c>
      <c r="C36" s="50">
        <v>3912</v>
      </c>
      <c r="D36" s="50">
        <v>3813</v>
      </c>
      <c r="E36" s="51" t="e">
        <f>#REF!/Tabla184[Total]</f>
        <v>#REF!</v>
      </c>
      <c r="F36" s="50">
        <v>99</v>
      </c>
      <c r="G36" s="51" t="e">
        <f>#REF!/Tabla184[Total]</f>
        <v>#REF!</v>
      </c>
      <c r="H36" s="50">
        <v>0</v>
      </c>
      <c r="I36" s="51" t="e">
        <f>#REF!/Tabla184[Total]</f>
        <v>#REF!</v>
      </c>
      <c r="J36" s="50">
        <v>0</v>
      </c>
      <c r="K36" s="51" t="e">
        <f>#REF!/Tabla184[Total]</f>
        <v>#REF!</v>
      </c>
      <c r="L36" s="50">
        <v>0</v>
      </c>
      <c r="M36" s="51" t="e">
        <f>#REF!/Tabla184[Total]</f>
        <v>#REF!</v>
      </c>
    </row>
    <row r="37" spans="2:13" x14ac:dyDescent="0.3">
      <c r="B37" s="53">
        <v>43180</v>
      </c>
      <c r="C37" s="50">
        <v>4180</v>
      </c>
      <c r="D37" s="50">
        <v>4044</v>
      </c>
      <c r="E37" s="51" t="e">
        <f>#REF!/Tabla184[Total]</f>
        <v>#REF!</v>
      </c>
      <c r="F37" s="50">
        <v>135</v>
      </c>
      <c r="G37" s="51" t="e">
        <f>#REF!/Tabla184[Total]</f>
        <v>#REF!</v>
      </c>
      <c r="H37" s="50">
        <v>0</v>
      </c>
      <c r="I37" s="51" t="e">
        <f>#REF!/Tabla184[Total]</f>
        <v>#REF!</v>
      </c>
      <c r="J37" s="50">
        <v>1</v>
      </c>
      <c r="K37" s="51" t="e">
        <f>#REF!/Tabla184[Total]</f>
        <v>#REF!</v>
      </c>
      <c r="L37" s="50">
        <v>0</v>
      </c>
      <c r="M37" s="51" t="e">
        <f>#REF!/Tabla184[Total]</f>
        <v>#REF!</v>
      </c>
    </row>
    <row r="38" spans="2:13" x14ac:dyDescent="0.3">
      <c r="B38" s="53">
        <v>43181</v>
      </c>
      <c r="C38" s="50">
        <v>4928</v>
      </c>
      <c r="D38" s="50">
        <v>4843</v>
      </c>
      <c r="E38" s="51" t="e">
        <f>#REF!/Tabla184[Total]</f>
        <v>#REF!</v>
      </c>
      <c r="F38" s="50">
        <v>85</v>
      </c>
      <c r="G38" s="51" t="e">
        <f>#REF!/Tabla184[Total]</f>
        <v>#REF!</v>
      </c>
      <c r="H38" s="50">
        <v>0</v>
      </c>
      <c r="I38" s="51" t="e">
        <f>#REF!/Tabla184[Total]</f>
        <v>#REF!</v>
      </c>
      <c r="J38" s="50">
        <v>0</v>
      </c>
      <c r="K38" s="51" t="e">
        <f>#REF!/Tabla184[Total]</f>
        <v>#REF!</v>
      </c>
      <c r="L38" s="50">
        <v>0</v>
      </c>
      <c r="M38" s="51" t="e">
        <f>#REF!/Tabla184[Total]</f>
        <v>#REF!</v>
      </c>
    </row>
    <row r="39" spans="2:13" x14ac:dyDescent="0.3">
      <c r="B39" s="53">
        <v>43182</v>
      </c>
      <c r="C39" s="50">
        <v>4190</v>
      </c>
      <c r="D39" s="50">
        <v>4110</v>
      </c>
      <c r="E39" s="51" t="e">
        <f>#REF!/Tabla184[Total]</f>
        <v>#REF!</v>
      </c>
      <c r="F39" s="50">
        <v>80</v>
      </c>
      <c r="G39" s="51" t="e">
        <f>#REF!/Tabla184[Total]</f>
        <v>#REF!</v>
      </c>
      <c r="H39" s="50">
        <v>0</v>
      </c>
      <c r="I39" s="51" t="e">
        <f>#REF!/Tabla184[Total]</f>
        <v>#REF!</v>
      </c>
      <c r="J39" s="50">
        <v>0</v>
      </c>
      <c r="K39" s="51" t="e">
        <f>#REF!/Tabla184[Total]</f>
        <v>#REF!</v>
      </c>
      <c r="L39" s="50">
        <v>0</v>
      </c>
      <c r="M39" s="51" t="e">
        <f>#REF!/Tabla184[Total]</f>
        <v>#REF!</v>
      </c>
    </row>
    <row r="40" spans="2:13" x14ac:dyDescent="0.3">
      <c r="B40" s="53">
        <v>43183</v>
      </c>
      <c r="C40" s="50">
        <v>2764</v>
      </c>
      <c r="D40" s="50">
        <v>2668</v>
      </c>
      <c r="E40" s="51" t="e">
        <f>#REF!/Tabla184[Total]</f>
        <v>#REF!</v>
      </c>
      <c r="F40" s="50">
        <v>96</v>
      </c>
      <c r="G40" s="51" t="e">
        <f>#REF!/Tabla184[Total]</f>
        <v>#REF!</v>
      </c>
      <c r="H40" s="50">
        <v>0</v>
      </c>
      <c r="I40" s="51" t="e">
        <f>#REF!/Tabla184[Total]</f>
        <v>#REF!</v>
      </c>
      <c r="J40" s="50">
        <v>0</v>
      </c>
      <c r="K40" s="51" t="e">
        <f>#REF!/Tabla184[Total]</f>
        <v>#REF!</v>
      </c>
      <c r="L40" s="50">
        <v>0</v>
      </c>
      <c r="M40" s="51" t="e">
        <f>#REF!/Tabla184[Total]</f>
        <v>#REF!</v>
      </c>
    </row>
    <row r="41" spans="2:13" x14ac:dyDescent="0.3">
      <c r="B41" s="53">
        <v>43184</v>
      </c>
      <c r="C41" s="50">
        <v>2268</v>
      </c>
      <c r="D41" s="50">
        <v>2174</v>
      </c>
      <c r="E41" s="51" t="e">
        <f>#REF!/Tabla184[Total]</f>
        <v>#REF!</v>
      </c>
      <c r="F41" s="50">
        <v>94</v>
      </c>
      <c r="G41" s="51" t="e">
        <f>#REF!/Tabla184[Total]</f>
        <v>#REF!</v>
      </c>
      <c r="H41" s="50">
        <v>0</v>
      </c>
      <c r="I41" s="51" t="e">
        <f>#REF!/Tabla184[Total]</f>
        <v>#REF!</v>
      </c>
      <c r="J41" s="50">
        <v>0</v>
      </c>
      <c r="K41" s="51" t="e">
        <f>#REF!/Tabla184[Total]</f>
        <v>#REF!</v>
      </c>
      <c r="L41" s="50">
        <v>0</v>
      </c>
      <c r="M41" s="51" t="e">
        <f>#REF!/Tabla184[Total]</f>
        <v>#REF!</v>
      </c>
    </row>
    <row r="42" spans="2:13" x14ac:dyDescent="0.3">
      <c r="B42" s="53">
        <v>43185</v>
      </c>
      <c r="C42" s="50">
        <v>5464</v>
      </c>
      <c r="D42" s="50">
        <v>5342</v>
      </c>
      <c r="E42" s="51" t="e">
        <f>#REF!/Tabla184[Total]</f>
        <v>#REF!</v>
      </c>
      <c r="F42" s="50">
        <v>119</v>
      </c>
      <c r="G42" s="51" t="e">
        <f>#REF!/Tabla184[Total]</f>
        <v>#REF!</v>
      </c>
      <c r="H42" s="50">
        <v>0</v>
      </c>
      <c r="I42" s="51" t="e">
        <f>#REF!/Tabla184[Total]</f>
        <v>#REF!</v>
      </c>
      <c r="J42" s="50">
        <v>3</v>
      </c>
      <c r="K42" s="51" t="e">
        <f>#REF!/Tabla184[Total]</f>
        <v>#REF!</v>
      </c>
      <c r="L42" s="50">
        <v>0</v>
      </c>
      <c r="M42" s="51" t="e">
        <f>#REF!/Tabla184[Total]</f>
        <v>#REF!</v>
      </c>
    </row>
    <row r="43" spans="2:13" x14ac:dyDescent="0.3">
      <c r="B43" s="53">
        <v>43186</v>
      </c>
      <c r="C43" s="50">
        <v>6327</v>
      </c>
      <c r="D43" s="50">
        <v>6224</v>
      </c>
      <c r="E43" s="51" t="e">
        <f>#REF!/Tabla184[Total]</f>
        <v>#REF!</v>
      </c>
      <c r="F43" s="50">
        <v>102</v>
      </c>
      <c r="G43" s="51" t="e">
        <f>#REF!/Tabla184[Total]</f>
        <v>#REF!</v>
      </c>
      <c r="H43" s="50">
        <v>0</v>
      </c>
      <c r="I43" s="51" t="e">
        <f>#REF!/Tabla184[Total]</f>
        <v>#REF!</v>
      </c>
      <c r="J43" s="50">
        <v>1</v>
      </c>
      <c r="K43" s="51" t="e">
        <f>#REF!/Tabla184[Total]</f>
        <v>#REF!</v>
      </c>
      <c r="L43" s="50">
        <v>0</v>
      </c>
      <c r="M43" s="51" t="e">
        <f>#REF!/Tabla184[Total]</f>
        <v>#REF!</v>
      </c>
    </row>
    <row r="44" spans="2:13" x14ac:dyDescent="0.3">
      <c r="B44" s="53">
        <v>43187</v>
      </c>
      <c r="C44" s="50">
        <v>9001</v>
      </c>
      <c r="D44" s="50">
        <v>8843</v>
      </c>
      <c r="E44" s="51" t="e">
        <f>#REF!/Tabla184[Total]</f>
        <v>#REF!</v>
      </c>
      <c r="F44" s="50">
        <v>156</v>
      </c>
      <c r="G44" s="51" t="e">
        <f>#REF!/Tabla184[Total]</f>
        <v>#REF!</v>
      </c>
      <c r="H44" s="50">
        <v>0</v>
      </c>
      <c r="I44" s="51" t="e">
        <f>#REF!/Tabla184[Total]</f>
        <v>#REF!</v>
      </c>
      <c r="J44" s="50">
        <v>2</v>
      </c>
      <c r="K44" s="51" t="e">
        <f>#REF!/Tabla184[Total]</f>
        <v>#REF!</v>
      </c>
      <c r="L44" s="50">
        <v>0</v>
      </c>
      <c r="M44" s="51" t="e">
        <f>#REF!/Tabla184[Total]</f>
        <v>#REF!</v>
      </c>
    </row>
    <row r="45" spans="2:13" x14ac:dyDescent="0.3">
      <c r="B45" s="53">
        <v>43188</v>
      </c>
      <c r="C45" s="50">
        <v>5329</v>
      </c>
      <c r="D45" s="50">
        <v>5224</v>
      </c>
      <c r="E45" s="51" t="e">
        <f>#REF!/Tabla184[Total]</f>
        <v>#REF!</v>
      </c>
      <c r="F45" s="50">
        <v>105</v>
      </c>
      <c r="G45" s="51" t="e">
        <f>#REF!/Tabla184[Total]</f>
        <v>#REF!</v>
      </c>
      <c r="H45" s="50">
        <v>0</v>
      </c>
      <c r="I45" s="51" t="e">
        <f>#REF!/Tabla184[Total]</f>
        <v>#REF!</v>
      </c>
      <c r="J45" s="50">
        <v>0</v>
      </c>
      <c r="K45" s="51" t="e">
        <f>#REF!/Tabla184[Total]</f>
        <v>#REF!</v>
      </c>
      <c r="L45" s="50">
        <v>0</v>
      </c>
      <c r="M45" s="51" t="e">
        <f>#REF!/Tabla184[Total]</f>
        <v>#REF!</v>
      </c>
    </row>
    <row r="46" spans="2:13" x14ac:dyDescent="0.3">
      <c r="B46" s="53">
        <v>43189</v>
      </c>
      <c r="C46" s="50">
        <v>1896</v>
      </c>
      <c r="D46" s="50">
        <v>1882</v>
      </c>
      <c r="E46" s="51" t="e">
        <f>#REF!/Tabla184[Total]</f>
        <v>#REF!</v>
      </c>
      <c r="F46" s="50">
        <v>13</v>
      </c>
      <c r="G46" s="51" t="e">
        <f>#REF!/Tabla184[Total]</f>
        <v>#REF!</v>
      </c>
      <c r="H46" s="50">
        <v>0</v>
      </c>
      <c r="I46" s="51" t="e">
        <f>#REF!/Tabla184[Total]</f>
        <v>#REF!</v>
      </c>
      <c r="J46" s="50">
        <v>1</v>
      </c>
      <c r="K46" s="51" t="e">
        <f>#REF!/Tabla184[Total]</f>
        <v>#REF!</v>
      </c>
      <c r="L46" s="50">
        <v>0</v>
      </c>
      <c r="M46" s="51" t="e">
        <f>#REF!/Tabla184[Total]</f>
        <v>#REF!</v>
      </c>
    </row>
    <row r="47" spans="2:13" x14ac:dyDescent="0.3">
      <c r="B47" s="53">
        <v>43190</v>
      </c>
      <c r="C47" s="50">
        <v>3247</v>
      </c>
      <c r="D47" s="50">
        <v>3201</v>
      </c>
      <c r="E47" s="51" t="e">
        <f>#REF!/Tabla184[Total]</f>
        <v>#REF!</v>
      </c>
      <c r="F47" s="50">
        <v>45</v>
      </c>
      <c r="G47" s="51" t="e">
        <f>#REF!/Tabla184[Total]</f>
        <v>#REF!</v>
      </c>
      <c r="H47" s="50">
        <v>0</v>
      </c>
      <c r="I47" s="51" t="e">
        <f>#REF!/Tabla184[Total]</f>
        <v>#REF!</v>
      </c>
      <c r="J47" s="50">
        <v>1</v>
      </c>
      <c r="K47" s="51" t="e">
        <f>#REF!/Tabla184[Total]</f>
        <v>#REF!</v>
      </c>
      <c r="L47" s="50">
        <v>0</v>
      </c>
      <c r="M47" s="51" t="e">
        <f>#REF!/Tabla184[Total]</f>
        <v>#REF!</v>
      </c>
    </row>
    <row r="48" spans="2:13" ht="20.399999999999999" x14ac:dyDescent="0.3">
      <c r="B48" s="54" t="s">
        <v>26</v>
      </c>
      <c r="C48" s="50">
        <f>SUM(C42:C47)</f>
        <v>31264</v>
      </c>
      <c r="D48" s="50">
        <f>SUM(D42:D47)</f>
        <v>30716</v>
      </c>
      <c r="E48" s="55" t="e">
        <f>AVERAGE(E42:E47)</f>
        <v>#REF!</v>
      </c>
      <c r="F48" s="50">
        <f>SUM(F42:F47)</f>
        <v>540</v>
      </c>
      <c r="G48" s="55" t="e">
        <f>AVERAGE(G42:G47)</f>
        <v>#REF!</v>
      </c>
      <c r="H48" s="50">
        <f>SUM(H42:H47)</f>
        <v>0</v>
      </c>
      <c r="I48" s="55" t="e">
        <f>AVERAGE(I42:I47)</f>
        <v>#REF!</v>
      </c>
      <c r="J48" s="50">
        <f>SUM(J42:J47)</f>
        <v>8</v>
      </c>
      <c r="K48" s="55" t="e">
        <f>AVERAGE(K42:K47)</f>
        <v>#REF!</v>
      </c>
      <c r="L48" s="50">
        <f>SUM(L42:L47)</f>
        <v>0</v>
      </c>
      <c r="M48" s="55" t="e">
        <f>AVERAGE(M42:M47)</f>
        <v>#REF!</v>
      </c>
    </row>
    <row r="49" spans="5:5" x14ac:dyDescent="0.3">
      <c r="E49" s="26"/>
    </row>
    <row r="50" spans="5:5" x14ac:dyDescent="0.3">
      <c r="E50" s="26"/>
    </row>
    <row r="51" spans="5:5" x14ac:dyDescent="0.3">
      <c r="E51" s="26"/>
    </row>
    <row r="52" spans="5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B1:M51"/>
  <sheetViews>
    <sheetView topLeftCell="A44" zoomScale="90" zoomScaleNormal="90" workbookViewId="0">
      <selection activeCell="B17" sqref="B17:M47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27.6" x14ac:dyDescent="0.3">
      <c r="B15" s="16" t="s">
        <v>13</v>
      </c>
      <c r="C15" s="17">
        <f>SUM(Tabla185[Total])</f>
        <v>188563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53">
        <v>43191</v>
      </c>
      <c r="C17" s="50">
        <v>1777</v>
      </c>
      <c r="D17" s="50">
        <v>1767</v>
      </c>
      <c r="E17" s="51" t="e">
        <f>#REF!/Tabla185[Total]</f>
        <v>#REF!</v>
      </c>
      <c r="F17" s="50">
        <v>10</v>
      </c>
      <c r="G17" s="51" t="e">
        <f>#REF!/Tabla185[Total]</f>
        <v>#REF!</v>
      </c>
      <c r="H17" s="50">
        <v>0</v>
      </c>
      <c r="I17" s="51" t="e">
        <f>#REF!/Tabla185[Total]</f>
        <v>#REF!</v>
      </c>
      <c r="J17" s="50">
        <v>0</v>
      </c>
      <c r="K17" s="51" t="e">
        <f>#REF!/Tabla185[Total]</f>
        <v>#REF!</v>
      </c>
      <c r="L17" s="50">
        <v>0</v>
      </c>
      <c r="M17" s="51" t="e">
        <f>#REF!/Tabla185[Total]</f>
        <v>#REF!</v>
      </c>
    </row>
    <row r="18" spans="2:13" x14ac:dyDescent="0.3">
      <c r="B18" s="53">
        <v>43192</v>
      </c>
      <c r="C18" s="50">
        <v>1975</v>
      </c>
      <c r="D18" s="50">
        <v>1963</v>
      </c>
      <c r="E18" s="51" t="e">
        <f>#REF!/Tabla185[Total]</f>
        <v>#REF!</v>
      </c>
      <c r="F18" s="50">
        <v>12</v>
      </c>
      <c r="G18" s="51" t="e">
        <f>#REF!/Tabla185[Total]</f>
        <v>#REF!</v>
      </c>
      <c r="H18" s="50">
        <v>0</v>
      </c>
      <c r="I18" s="51" t="e">
        <f>#REF!/Tabla185[Total]</f>
        <v>#REF!</v>
      </c>
      <c r="J18" s="50">
        <v>0</v>
      </c>
      <c r="K18" s="51" t="e">
        <f>#REF!/Tabla185[Total]</f>
        <v>#REF!</v>
      </c>
      <c r="L18" s="50">
        <v>0</v>
      </c>
      <c r="M18" s="51" t="e">
        <f>#REF!/Tabla185[Total]</f>
        <v>#REF!</v>
      </c>
    </row>
    <row r="19" spans="2:13" x14ac:dyDescent="0.3">
      <c r="B19" s="53">
        <v>43193</v>
      </c>
      <c r="C19" s="50">
        <v>5637</v>
      </c>
      <c r="D19" s="50">
        <v>5537</v>
      </c>
      <c r="E19" s="51" t="e">
        <f>#REF!/Tabla185[Total]</f>
        <v>#REF!</v>
      </c>
      <c r="F19" s="50">
        <v>100</v>
      </c>
      <c r="G19" s="51" t="e">
        <f>#REF!/Tabla185[Total]</f>
        <v>#REF!</v>
      </c>
      <c r="H19" s="50">
        <v>0</v>
      </c>
      <c r="I19" s="51" t="e">
        <f>#REF!/Tabla185[Total]</f>
        <v>#REF!</v>
      </c>
      <c r="J19" s="50">
        <v>0</v>
      </c>
      <c r="K19" s="51" t="e">
        <f>#REF!/Tabla185[Total]</f>
        <v>#REF!</v>
      </c>
      <c r="L19" s="50">
        <v>0</v>
      </c>
      <c r="M19" s="51" t="e">
        <f>#REF!/Tabla185[Total]</f>
        <v>#REF!</v>
      </c>
    </row>
    <row r="20" spans="2:13" x14ac:dyDescent="0.3">
      <c r="B20" s="53">
        <v>43194</v>
      </c>
      <c r="C20" s="50">
        <v>4196</v>
      </c>
      <c r="D20" s="50">
        <v>4117</v>
      </c>
      <c r="E20" s="51" t="e">
        <f>#REF!/Tabla185[Total]</f>
        <v>#REF!</v>
      </c>
      <c r="F20" s="50">
        <v>78</v>
      </c>
      <c r="G20" s="51" t="e">
        <f>#REF!/Tabla185[Total]</f>
        <v>#REF!</v>
      </c>
      <c r="H20" s="50">
        <v>0</v>
      </c>
      <c r="I20" s="51" t="e">
        <f>#REF!/Tabla185[Total]</f>
        <v>#REF!</v>
      </c>
      <c r="J20" s="50">
        <v>1</v>
      </c>
      <c r="K20" s="51" t="e">
        <f>#REF!/Tabla185[Total]</f>
        <v>#REF!</v>
      </c>
      <c r="L20" s="50">
        <v>0</v>
      </c>
      <c r="M20" s="51" t="e">
        <f>#REF!/Tabla185[Total]</f>
        <v>#REF!</v>
      </c>
    </row>
    <row r="21" spans="2:13" x14ac:dyDescent="0.3">
      <c r="B21" s="53">
        <v>43195</v>
      </c>
      <c r="C21" s="50">
        <v>8409</v>
      </c>
      <c r="D21" s="50">
        <v>8280</v>
      </c>
      <c r="E21" s="51" t="e">
        <f>#REF!/Tabla185[Total]</f>
        <v>#REF!</v>
      </c>
      <c r="F21" s="50">
        <v>125</v>
      </c>
      <c r="G21" s="51" t="e">
        <f>#REF!/Tabla185[Total]</f>
        <v>#REF!</v>
      </c>
      <c r="H21" s="50">
        <v>0</v>
      </c>
      <c r="I21" s="51" t="e">
        <f>#REF!/Tabla185[Total]</f>
        <v>#REF!</v>
      </c>
      <c r="J21" s="50">
        <v>4</v>
      </c>
      <c r="K21" s="51" t="e">
        <f>#REF!/Tabla185[Total]</f>
        <v>#REF!</v>
      </c>
      <c r="L21" s="50">
        <v>0</v>
      </c>
      <c r="M21" s="51" t="e">
        <f>#REF!/Tabla185[Total]</f>
        <v>#REF!</v>
      </c>
    </row>
    <row r="22" spans="2:13" x14ac:dyDescent="0.3">
      <c r="B22" s="53">
        <v>43196</v>
      </c>
      <c r="C22" s="50">
        <v>5729</v>
      </c>
      <c r="D22" s="50">
        <v>5592</v>
      </c>
      <c r="E22" s="51" t="e">
        <f>#REF!/Tabla185[Total]</f>
        <v>#REF!</v>
      </c>
      <c r="F22" s="50">
        <v>134</v>
      </c>
      <c r="G22" s="51" t="e">
        <f>#REF!/Tabla185[Total]</f>
        <v>#REF!</v>
      </c>
      <c r="H22" s="50">
        <v>0</v>
      </c>
      <c r="I22" s="51" t="e">
        <f>#REF!/Tabla185[Total]</f>
        <v>#REF!</v>
      </c>
      <c r="J22" s="50">
        <v>3</v>
      </c>
      <c r="K22" s="51" t="e">
        <f>#REF!/Tabla185[Total]</f>
        <v>#REF!</v>
      </c>
      <c r="L22" s="50">
        <v>0</v>
      </c>
      <c r="M22" s="51" t="e">
        <f>#REF!/Tabla185[Total]</f>
        <v>#REF!</v>
      </c>
    </row>
    <row r="23" spans="2:13" x14ac:dyDescent="0.3">
      <c r="B23" s="53">
        <v>43197</v>
      </c>
      <c r="C23" s="50">
        <v>3240</v>
      </c>
      <c r="D23" s="50">
        <v>3212</v>
      </c>
      <c r="E23" s="51" t="e">
        <f>#REF!/Tabla185[Total]</f>
        <v>#REF!</v>
      </c>
      <c r="F23" s="50">
        <v>26</v>
      </c>
      <c r="G23" s="51" t="e">
        <f>#REF!/Tabla185[Total]</f>
        <v>#REF!</v>
      </c>
      <c r="H23" s="50">
        <v>0</v>
      </c>
      <c r="I23" s="51" t="e">
        <f>#REF!/Tabla185[Total]</f>
        <v>#REF!</v>
      </c>
      <c r="J23" s="50">
        <v>2</v>
      </c>
      <c r="K23" s="51" t="e">
        <f>#REF!/Tabla185[Total]</f>
        <v>#REF!</v>
      </c>
      <c r="L23" s="50">
        <v>0</v>
      </c>
      <c r="M23" s="51" t="e">
        <f>#REF!/Tabla185[Total]</f>
        <v>#REF!</v>
      </c>
    </row>
    <row r="24" spans="2:13" x14ac:dyDescent="0.3">
      <c r="B24" s="53">
        <v>43198</v>
      </c>
      <c r="C24" s="50">
        <v>1788</v>
      </c>
      <c r="D24" s="50">
        <v>1783</v>
      </c>
      <c r="E24" s="51" t="e">
        <f>#REF!/Tabla185[Total]</f>
        <v>#REF!</v>
      </c>
      <c r="F24" s="50">
        <v>5</v>
      </c>
      <c r="G24" s="51" t="e">
        <f>#REF!/Tabla185[Total]</f>
        <v>#REF!</v>
      </c>
      <c r="H24" s="50">
        <v>0</v>
      </c>
      <c r="I24" s="51" t="e">
        <f>#REF!/Tabla185[Total]</f>
        <v>#REF!</v>
      </c>
      <c r="J24" s="50">
        <v>0</v>
      </c>
      <c r="K24" s="51" t="e">
        <f>#REF!/Tabla185[Total]</f>
        <v>#REF!</v>
      </c>
      <c r="L24" s="50">
        <v>0</v>
      </c>
      <c r="M24" s="51" t="e">
        <f>#REF!/Tabla185[Total]</f>
        <v>#REF!</v>
      </c>
    </row>
    <row r="25" spans="2:13" x14ac:dyDescent="0.3">
      <c r="B25" s="53">
        <v>43199</v>
      </c>
      <c r="C25" s="50">
        <v>2384</v>
      </c>
      <c r="D25" s="50">
        <v>2316</v>
      </c>
      <c r="E25" s="51" t="e">
        <f>#REF!/Tabla185[Total]</f>
        <v>#REF!</v>
      </c>
      <c r="F25" s="50">
        <v>68</v>
      </c>
      <c r="G25" s="51" t="e">
        <f>#REF!/Tabla185[Total]</f>
        <v>#REF!</v>
      </c>
      <c r="H25" s="50">
        <v>0</v>
      </c>
      <c r="I25" s="51" t="e">
        <f>#REF!/Tabla185[Total]</f>
        <v>#REF!</v>
      </c>
      <c r="J25" s="50">
        <v>0</v>
      </c>
      <c r="K25" s="51" t="e">
        <f>#REF!/Tabla185[Total]</f>
        <v>#REF!</v>
      </c>
      <c r="L25" s="50">
        <v>0</v>
      </c>
      <c r="M25" s="51" t="e">
        <f>#REF!/Tabla185[Total]</f>
        <v>#REF!</v>
      </c>
    </row>
    <row r="26" spans="2:13" x14ac:dyDescent="0.3">
      <c r="B26" s="53">
        <v>43200</v>
      </c>
      <c r="C26" s="50">
        <v>212</v>
      </c>
      <c r="D26" s="50">
        <v>127</v>
      </c>
      <c r="E26" s="51" t="e">
        <f>#REF!/Tabla185[Total]</f>
        <v>#REF!</v>
      </c>
      <c r="F26" s="50">
        <v>35</v>
      </c>
      <c r="G26" s="51" t="e">
        <f>#REF!/Tabla185[Total]</f>
        <v>#REF!</v>
      </c>
      <c r="H26" s="50">
        <v>0</v>
      </c>
      <c r="I26" s="51" t="e">
        <f>#REF!/Tabla185[Total]</f>
        <v>#REF!</v>
      </c>
      <c r="J26" s="50">
        <v>50</v>
      </c>
      <c r="K26" s="51" t="e">
        <f>#REF!/Tabla185[Total]</f>
        <v>#REF!</v>
      </c>
      <c r="L26" s="50">
        <v>0</v>
      </c>
      <c r="M26" s="51" t="e">
        <f>#REF!/Tabla185[Total]</f>
        <v>#REF!</v>
      </c>
    </row>
    <row r="27" spans="2:13" x14ac:dyDescent="0.3">
      <c r="B27" s="53">
        <v>43201</v>
      </c>
      <c r="C27" s="50">
        <v>6193</v>
      </c>
      <c r="D27" s="50">
        <v>5899</v>
      </c>
      <c r="E27" s="51" t="e">
        <f>#REF!/Tabla185[Total]</f>
        <v>#REF!</v>
      </c>
      <c r="F27" s="50">
        <v>282</v>
      </c>
      <c r="G27" s="51" t="e">
        <f>#REF!/Tabla185[Total]</f>
        <v>#REF!</v>
      </c>
      <c r="H27" s="50">
        <v>0</v>
      </c>
      <c r="I27" s="51" t="e">
        <f>#REF!/Tabla185[Total]</f>
        <v>#REF!</v>
      </c>
      <c r="J27" s="50">
        <v>12</v>
      </c>
      <c r="K27" s="51" t="e">
        <f>#REF!/Tabla185[Total]</f>
        <v>#REF!</v>
      </c>
      <c r="L27" s="50">
        <f>C618</f>
        <v>0</v>
      </c>
      <c r="M27" s="51" t="e">
        <f>#REF!/Tabla185[Total]</f>
        <v>#REF!</v>
      </c>
    </row>
    <row r="28" spans="2:13" x14ac:dyDescent="0.3">
      <c r="B28" s="53">
        <v>43202</v>
      </c>
      <c r="C28" s="50">
        <v>6703</v>
      </c>
      <c r="D28" s="50">
        <v>6376</v>
      </c>
      <c r="E28" s="51" t="e">
        <f>#REF!/Tabla185[Total]</f>
        <v>#REF!</v>
      </c>
      <c r="F28" s="50">
        <v>327</v>
      </c>
      <c r="G28" s="51" t="e">
        <f>#REF!/Tabla185[Total]</f>
        <v>#REF!</v>
      </c>
      <c r="H28" s="50">
        <v>0</v>
      </c>
      <c r="I28" s="51" t="e">
        <f>#REF!/Tabla185[Total]</f>
        <v>#REF!</v>
      </c>
      <c r="J28" s="50">
        <v>0</v>
      </c>
      <c r="K28" s="51" t="e">
        <f>#REF!/Tabla185[Total]</f>
        <v>#REF!</v>
      </c>
      <c r="L28" s="50">
        <v>0</v>
      </c>
      <c r="M28" s="51" t="e">
        <f>#REF!/Tabla185[Total]</f>
        <v>#REF!</v>
      </c>
    </row>
    <row r="29" spans="2:13" x14ac:dyDescent="0.3">
      <c r="B29" s="53">
        <v>43203</v>
      </c>
      <c r="C29" s="50">
        <v>5984</v>
      </c>
      <c r="D29" s="50">
        <v>5649</v>
      </c>
      <c r="E29" s="51" t="e">
        <f>#REF!/Tabla185[Total]</f>
        <v>#REF!</v>
      </c>
      <c r="F29" s="50">
        <v>331</v>
      </c>
      <c r="G29" s="51" t="e">
        <f>#REF!/Tabla185[Total]</f>
        <v>#REF!</v>
      </c>
      <c r="H29" s="50">
        <v>0</v>
      </c>
      <c r="I29" s="51" t="e">
        <f>#REF!/Tabla185[Total]</f>
        <v>#REF!</v>
      </c>
      <c r="J29" s="50">
        <v>4</v>
      </c>
      <c r="K29" s="51" t="e">
        <f>#REF!/Tabla185[Total]</f>
        <v>#REF!</v>
      </c>
      <c r="L29" s="50">
        <v>0</v>
      </c>
      <c r="M29" s="51" t="e">
        <f>#REF!/Tabla185[Total]</f>
        <v>#REF!</v>
      </c>
    </row>
    <row r="30" spans="2:13" x14ac:dyDescent="0.3">
      <c r="B30" s="53">
        <v>43204</v>
      </c>
      <c r="C30" s="50">
        <v>3964</v>
      </c>
      <c r="D30" s="50">
        <v>3812</v>
      </c>
      <c r="E30" s="51" t="e">
        <f>#REF!/Tabla185[Total]</f>
        <v>#REF!</v>
      </c>
      <c r="F30" s="50">
        <v>152</v>
      </c>
      <c r="G30" s="51" t="e">
        <f>#REF!/Tabla185[Total]</f>
        <v>#REF!</v>
      </c>
      <c r="H30" s="50">
        <v>0</v>
      </c>
      <c r="I30" s="51" t="e">
        <f>#REF!/Tabla185[Total]</f>
        <v>#REF!</v>
      </c>
      <c r="J30" s="50">
        <v>0</v>
      </c>
      <c r="K30" s="51" t="e">
        <f>#REF!/Tabla185[Total]</f>
        <v>#REF!</v>
      </c>
      <c r="L30" s="50">
        <v>0</v>
      </c>
      <c r="M30" s="51" t="e">
        <f>#REF!/Tabla185[Total]</f>
        <v>#REF!</v>
      </c>
    </row>
    <row r="31" spans="2:13" x14ac:dyDescent="0.3">
      <c r="B31" s="53">
        <v>43205</v>
      </c>
      <c r="C31" s="50">
        <v>2010</v>
      </c>
      <c r="D31" s="50">
        <v>1947</v>
      </c>
      <c r="E31" s="51" t="e">
        <f>#REF!/Tabla185[Total]</f>
        <v>#REF!</v>
      </c>
      <c r="F31" s="50">
        <v>63</v>
      </c>
      <c r="G31" s="51" t="e">
        <f>#REF!/Tabla185[Total]</f>
        <v>#REF!</v>
      </c>
      <c r="H31" s="50">
        <v>0</v>
      </c>
      <c r="I31" s="51" t="e">
        <f>#REF!/Tabla185[Total]</f>
        <v>#REF!</v>
      </c>
      <c r="J31" s="50">
        <v>0</v>
      </c>
      <c r="K31" s="51" t="e">
        <f>#REF!/Tabla185[Total]</f>
        <v>#REF!</v>
      </c>
      <c r="L31" s="50">
        <v>0</v>
      </c>
      <c r="M31" s="51" t="e">
        <f>#REF!/Tabla185[Total]</f>
        <v>#REF!</v>
      </c>
    </row>
    <row r="32" spans="2:13" x14ac:dyDescent="0.3">
      <c r="B32" s="53">
        <v>43206</v>
      </c>
      <c r="C32" s="50">
        <v>11570</v>
      </c>
      <c r="D32" s="50">
        <v>11248</v>
      </c>
      <c r="E32" s="51" t="e">
        <f>#REF!/Tabla185[Total]</f>
        <v>#REF!</v>
      </c>
      <c r="F32" s="50">
        <v>317</v>
      </c>
      <c r="G32" s="51" t="e">
        <f>#REF!/Tabla185[Total]</f>
        <v>#REF!</v>
      </c>
      <c r="H32" s="50">
        <v>0</v>
      </c>
      <c r="I32" s="51" t="e">
        <f>#REF!/Tabla185[Total]</f>
        <v>#REF!</v>
      </c>
      <c r="J32" s="50">
        <v>5</v>
      </c>
      <c r="K32" s="51" t="e">
        <f>#REF!/Tabla185[Total]</f>
        <v>#REF!</v>
      </c>
      <c r="L32" s="50">
        <v>0</v>
      </c>
      <c r="M32" s="51" t="e">
        <f>#REF!/Tabla185[Total]</f>
        <v>#REF!</v>
      </c>
    </row>
    <row r="33" spans="2:13" x14ac:dyDescent="0.3">
      <c r="B33" s="53">
        <v>43207</v>
      </c>
      <c r="C33" s="50">
        <v>8395</v>
      </c>
      <c r="D33" s="50">
        <v>8097</v>
      </c>
      <c r="E33" s="51" t="e">
        <f>#REF!/Tabla185[Total]</f>
        <v>#REF!</v>
      </c>
      <c r="F33" s="50">
        <v>297</v>
      </c>
      <c r="G33" s="51" t="e">
        <f>#REF!/Tabla185[Total]</f>
        <v>#REF!</v>
      </c>
      <c r="H33" s="50">
        <v>0</v>
      </c>
      <c r="I33" s="51" t="e">
        <f>#REF!/Tabla185[Total]</f>
        <v>#REF!</v>
      </c>
      <c r="J33" s="50">
        <v>1</v>
      </c>
      <c r="K33" s="51" t="e">
        <f>#REF!/Tabla185[Total]</f>
        <v>#REF!</v>
      </c>
      <c r="L33" s="50">
        <v>0</v>
      </c>
      <c r="M33" s="51" t="e">
        <f>#REF!/Tabla185[Total]</f>
        <v>#REF!</v>
      </c>
    </row>
    <row r="34" spans="2:13" x14ac:dyDescent="0.3">
      <c r="B34" s="53">
        <v>43208</v>
      </c>
      <c r="C34" s="50">
        <v>7203</v>
      </c>
      <c r="D34" s="50">
        <v>6905</v>
      </c>
      <c r="E34" s="51" t="e">
        <f>#REF!/Tabla185[Total]</f>
        <v>#REF!</v>
      </c>
      <c r="F34" s="50">
        <v>294</v>
      </c>
      <c r="G34" s="51" t="e">
        <f>#REF!/Tabla185[Total]</f>
        <v>#REF!</v>
      </c>
      <c r="H34" s="50">
        <v>0</v>
      </c>
      <c r="I34" s="51" t="e">
        <f>#REF!/Tabla185[Total]</f>
        <v>#REF!</v>
      </c>
      <c r="J34" s="50">
        <v>4</v>
      </c>
      <c r="K34" s="51" t="e">
        <f>#REF!/Tabla185[Total]</f>
        <v>#REF!</v>
      </c>
      <c r="L34" s="50">
        <v>0</v>
      </c>
      <c r="M34" s="51" t="e">
        <f>#REF!/Tabla185[Total]</f>
        <v>#REF!</v>
      </c>
    </row>
    <row r="35" spans="2:13" x14ac:dyDescent="0.3">
      <c r="B35" s="53">
        <v>43209</v>
      </c>
      <c r="C35" s="50">
        <v>7822</v>
      </c>
      <c r="D35" s="50">
        <v>7458</v>
      </c>
      <c r="E35" s="51" t="e">
        <f>#REF!/Tabla185[Total]</f>
        <v>#REF!</v>
      </c>
      <c r="F35" s="50">
        <v>360</v>
      </c>
      <c r="G35" s="51" t="e">
        <f>#REF!/Tabla185[Total]</f>
        <v>#REF!</v>
      </c>
      <c r="H35" s="50">
        <v>0</v>
      </c>
      <c r="I35" s="51" t="e">
        <f>#REF!/Tabla185[Total]</f>
        <v>#REF!</v>
      </c>
      <c r="J35" s="50">
        <v>4</v>
      </c>
      <c r="K35" s="51" t="e">
        <f>#REF!/Tabla185[Total]</f>
        <v>#REF!</v>
      </c>
      <c r="L35" s="50">
        <v>0</v>
      </c>
      <c r="M35" s="51" t="e">
        <f>#REF!/Tabla185[Total]</f>
        <v>#REF!</v>
      </c>
    </row>
    <row r="36" spans="2:13" x14ac:dyDescent="0.3">
      <c r="B36" s="53">
        <v>43210</v>
      </c>
      <c r="C36" s="50">
        <v>7557</v>
      </c>
      <c r="D36" s="50">
        <v>7243</v>
      </c>
      <c r="E36" s="51" t="e">
        <f>#REF!/Tabla185[Total]</f>
        <v>#REF!</v>
      </c>
      <c r="F36" s="50">
        <v>312</v>
      </c>
      <c r="G36" s="51" t="e">
        <f>#REF!/Tabla185[Total]</f>
        <v>#REF!</v>
      </c>
      <c r="H36" s="50">
        <v>0</v>
      </c>
      <c r="I36" s="51" t="e">
        <f>#REF!/Tabla185[Total]</f>
        <v>#REF!</v>
      </c>
      <c r="J36" s="50">
        <v>2</v>
      </c>
      <c r="K36" s="51" t="e">
        <f>#REF!/Tabla185[Total]</f>
        <v>#REF!</v>
      </c>
      <c r="L36" s="50">
        <v>0</v>
      </c>
      <c r="M36" s="51" t="e">
        <f>#REF!/Tabla185[Total]</f>
        <v>#REF!</v>
      </c>
    </row>
    <row r="37" spans="2:13" x14ac:dyDescent="0.3">
      <c r="B37" s="53">
        <v>43211</v>
      </c>
      <c r="C37" s="50">
        <v>3836</v>
      </c>
      <c r="D37" s="50">
        <v>3682</v>
      </c>
      <c r="E37" s="51" t="e">
        <f>#REF!/Tabla185[Total]</f>
        <v>#REF!</v>
      </c>
      <c r="F37" s="50">
        <v>151</v>
      </c>
      <c r="G37" s="51" t="e">
        <f>#REF!/Tabla185[Total]</f>
        <v>#REF!</v>
      </c>
      <c r="H37" s="50">
        <v>0</v>
      </c>
      <c r="I37" s="51" t="e">
        <f>#REF!/Tabla185[Total]</f>
        <v>#REF!</v>
      </c>
      <c r="J37" s="50">
        <v>3</v>
      </c>
      <c r="K37" s="51" t="e">
        <f>#REF!/Tabla185[Total]</f>
        <v>#REF!</v>
      </c>
      <c r="L37" s="50">
        <v>0</v>
      </c>
      <c r="M37" s="51" t="e">
        <f>#REF!/Tabla185[Total]</f>
        <v>#REF!</v>
      </c>
    </row>
    <row r="38" spans="2:13" x14ac:dyDescent="0.3">
      <c r="B38" s="53">
        <v>43212</v>
      </c>
      <c r="C38" s="50">
        <v>2057</v>
      </c>
      <c r="D38" s="50">
        <v>1990</v>
      </c>
      <c r="E38" s="51" t="e">
        <f>#REF!/Tabla185[Total]</f>
        <v>#REF!</v>
      </c>
      <c r="F38" s="50">
        <v>67</v>
      </c>
      <c r="G38" s="51" t="e">
        <f>#REF!/Tabla185[Total]</f>
        <v>#REF!</v>
      </c>
      <c r="H38" s="50">
        <v>0</v>
      </c>
      <c r="I38" s="51" t="e">
        <f>#REF!/Tabla185[Total]</f>
        <v>#REF!</v>
      </c>
      <c r="J38" s="50">
        <v>0</v>
      </c>
      <c r="K38" s="51" t="e">
        <f>#REF!/Tabla185[Total]</f>
        <v>#REF!</v>
      </c>
      <c r="L38" s="50">
        <v>0</v>
      </c>
      <c r="M38" s="51" t="e">
        <f>#REF!/Tabla185[Total]</f>
        <v>#REF!</v>
      </c>
    </row>
    <row r="39" spans="2:13" x14ac:dyDescent="0.3">
      <c r="B39" s="53">
        <v>43213</v>
      </c>
      <c r="C39" s="50">
        <v>12325</v>
      </c>
      <c r="D39" s="50">
        <v>11813</v>
      </c>
      <c r="E39" s="51" t="e">
        <f>#REF!/Tabla185[Total]</f>
        <v>#REF!</v>
      </c>
      <c r="F39" s="50">
        <v>510</v>
      </c>
      <c r="G39" s="51" t="e">
        <f>#REF!/Tabla185[Total]</f>
        <v>#REF!</v>
      </c>
      <c r="H39" s="50">
        <v>0</v>
      </c>
      <c r="I39" s="51" t="e">
        <f>#REF!/Tabla185[Total]</f>
        <v>#REF!</v>
      </c>
      <c r="J39" s="50">
        <v>2</v>
      </c>
      <c r="K39" s="51" t="e">
        <f>#REF!/Tabla185[Total]</f>
        <v>#REF!</v>
      </c>
      <c r="L39" s="50">
        <v>0</v>
      </c>
      <c r="M39" s="51" t="e">
        <f>#REF!/Tabla185[Total]</f>
        <v>#REF!</v>
      </c>
    </row>
    <row r="40" spans="2:13" x14ac:dyDescent="0.3">
      <c r="B40" s="53">
        <v>43214</v>
      </c>
      <c r="C40" s="50">
        <v>8758</v>
      </c>
      <c r="D40" s="50">
        <v>8400</v>
      </c>
      <c r="E40" s="51" t="e">
        <f>#REF!/Tabla185[Total]</f>
        <v>#REF!</v>
      </c>
      <c r="F40" s="50">
        <v>352</v>
      </c>
      <c r="G40" s="51" t="e">
        <f>#REF!/Tabla185[Total]</f>
        <v>#REF!</v>
      </c>
      <c r="H40" s="50">
        <v>0</v>
      </c>
      <c r="I40" s="51" t="e">
        <f>#REF!/Tabla185[Total]</f>
        <v>#REF!</v>
      </c>
      <c r="J40" s="50">
        <v>6</v>
      </c>
      <c r="K40" s="51" t="e">
        <f>#REF!/Tabla185[Total]</f>
        <v>#REF!</v>
      </c>
      <c r="L40" s="50">
        <v>0</v>
      </c>
      <c r="M40" s="51" t="e">
        <f>#REF!/Tabla185[Total]</f>
        <v>#REF!</v>
      </c>
    </row>
    <row r="41" spans="2:13" x14ac:dyDescent="0.3">
      <c r="B41" s="53">
        <v>43215</v>
      </c>
      <c r="C41" s="50">
        <v>9782</v>
      </c>
      <c r="D41" s="50">
        <v>9479</v>
      </c>
      <c r="E41" s="51" t="e">
        <f>#REF!/Tabla185[Total]</f>
        <v>#REF!</v>
      </c>
      <c r="F41" s="50">
        <v>302</v>
      </c>
      <c r="G41" s="51" t="e">
        <f>#REF!/Tabla185[Total]</f>
        <v>#REF!</v>
      </c>
      <c r="H41" s="50">
        <v>0</v>
      </c>
      <c r="I41" s="51" t="e">
        <f>#REF!/Tabla185[Total]</f>
        <v>#REF!</v>
      </c>
      <c r="J41" s="50">
        <v>1</v>
      </c>
      <c r="K41" s="51" t="e">
        <f>#REF!/Tabla185[Total]</f>
        <v>#REF!</v>
      </c>
      <c r="L41" s="50">
        <v>0</v>
      </c>
      <c r="M41" s="51" t="e">
        <f>#REF!/Tabla185[Total]</f>
        <v>#REF!</v>
      </c>
    </row>
    <row r="42" spans="2:13" x14ac:dyDescent="0.3">
      <c r="B42" s="53">
        <v>43216</v>
      </c>
      <c r="C42" s="50">
        <v>12455</v>
      </c>
      <c r="D42" s="50">
        <v>11868</v>
      </c>
      <c r="E42" s="51" t="e">
        <f>#REF!/Tabla185[Total]</f>
        <v>#REF!</v>
      </c>
      <c r="F42" s="50">
        <v>582</v>
      </c>
      <c r="G42" s="51" t="e">
        <f>#REF!/Tabla185[Total]</f>
        <v>#REF!</v>
      </c>
      <c r="H42" s="50">
        <v>0</v>
      </c>
      <c r="I42" s="51" t="e">
        <f>#REF!/Tabla185[Total]</f>
        <v>#REF!</v>
      </c>
      <c r="J42" s="50">
        <v>5</v>
      </c>
      <c r="K42" s="51" t="e">
        <f>#REF!/Tabla185[Total]</f>
        <v>#REF!</v>
      </c>
      <c r="L42" s="50">
        <v>0</v>
      </c>
      <c r="M42" s="51" t="e">
        <f>#REF!/Tabla185[Total]</f>
        <v>#REF!</v>
      </c>
    </row>
    <row r="43" spans="2:13" x14ac:dyDescent="0.3">
      <c r="B43" s="53">
        <v>43217</v>
      </c>
      <c r="C43" s="50">
        <v>10328</v>
      </c>
      <c r="D43" s="50">
        <v>9788</v>
      </c>
      <c r="E43" s="51" t="e">
        <f>#REF!/Tabla185[Total]</f>
        <v>#REF!</v>
      </c>
      <c r="F43" s="50">
        <v>531</v>
      </c>
      <c r="G43" s="51" t="e">
        <f>#REF!/Tabla185[Total]</f>
        <v>#REF!</v>
      </c>
      <c r="H43" s="50">
        <v>0</v>
      </c>
      <c r="I43" s="51" t="e">
        <f>#REF!/Tabla185[Total]</f>
        <v>#REF!</v>
      </c>
      <c r="J43" s="50">
        <v>9</v>
      </c>
      <c r="K43" s="51" t="e">
        <f>#REF!/Tabla185[Total]</f>
        <v>#REF!</v>
      </c>
      <c r="L43" s="50">
        <v>0</v>
      </c>
      <c r="M43" s="51" t="e">
        <f>#REF!/Tabla185[Total]</f>
        <v>#REF!</v>
      </c>
    </row>
    <row r="44" spans="2:13" x14ac:dyDescent="0.3">
      <c r="B44" s="53">
        <v>43218</v>
      </c>
      <c r="C44" s="50">
        <v>4178</v>
      </c>
      <c r="D44" s="50">
        <v>4011</v>
      </c>
      <c r="E44" s="51" t="e">
        <f>#REF!/Tabla185[Total]</f>
        <v>#REF!</v>
      </c>
      <c r="F44" s="50">
        <v>165</v>
      </c>
      <c r="G44" s="51" t="e">
        <f>#REF!/Tabla185[Total]</f>
        <v>#REF!</v>
      </c>
      <c r="H44" s="50">
        <v>0</v>
      </c>
      <c r="I44" s="51" t="e">
        <f>#REF!/Tabla185[Total]</f>
        <v>#REF!</v>
      </c>
      <c r="J44" s="50">
        <v>2</v>
      </c>
      <c r="K44" s="51" t="e">
        <f>#REF!/Tabla185[Total]</f>
        <v>#REF!</v>
      </c>
      <c r="L44" s="50">
        <v>0</v>
      </c>
      <c r="M44" s="51" t="e">
        <f>#REF!/Tabla185[Total]</f>
        <v>#REF!</v>
      </c>
    </row>
    <row r="45" spans="2:13" x14ac:dyDescent="0.3">
      <c r="B45" s="53">
        <v>43219</v>
      </c>
      <c r="C45" s="50">
        <v>3586</v>
      </c>
      <c r="D45" s="50">
        <v>3538</v>
      </c>
      <c r="E45" s="51" t="e">
        <f>#REF!/Tabla185[Total]</f>
        <v>#REF!</v>
      </c>
      <c r="F45" s="50">
        <v>48</v>
      </c>
      <c r="G45" s="51" t="e">
        <f>#REF!/Tabla185[Total]</f>
        <v>#REF!</v>
      </c>
      <c r="H45" s="50">
        <v>0</v>
      </c>
      <c r="I45" s="51" t="e">
        <f>#REF!/Tabla185[Total]</f>
        <v>#REF!</v>
      </c>
      <c r="J45" s="50">
        <v>0</v>
      </c>
      <c r="K45" s="51" t="e">
        <f>#REF!/Tabla185[Total]</f>
        <v>#REF!</v>
      </c>
      <c r="L45" s="50">
        <v>0</v>
      </c>
      <c r="M45" s="51" t="e">
        <f>#REF!/Tabla185[Total]</f>
        <v>#REF!</v>
      </c>
    </row>
    <row r="46" spans="2:13" x14ac:dyDescent="0.3">
      <c r="B46" s="53">
        <v>43220</v>
      </c>
      <c r="C46" s="50">
        <v>18510</v>
      </c>
      <c r="D46" s="50">
        <v>17925</v>
      </c>
      <c r="E46" s="51" t="e">
        <f>#REF!/Tabla185[Total]</f>
        <v>#REF!</v>
      </c>
      <c r="F46" s="50">
        <v>571</v>
      </c>
      <c r="G46" s="51" t="e">
        <f>#REF!/Tabla185[Total]</f>
        <v>#REF!</v>
      </c>
      <c r="H46" s="50">
        <v>0</v>
      </c>
      <c r="I46" s="51" t="e">
        <f>#REF!/Tabla185[Total]</f>
        <v>#REF!</v>
      </c>
      <c r="J46" s="50">
        <v>14</v>
      </c>
      <c r="K46" s="51" t="e">
        <f>#REF!/Tabla185[Total]</f>
        <v>#REF!</v>
      </c>
      <c r="L46" s="50">
        <v>0</v>
      </c>
      <c r="M46" s="51" t="e">
        <f>#REF!/Tabla185[Total]</f>
        <v>#REF!</v>
      </c>
    </row>
    <row r="47" spans="2:13" ht="20.399999999999999" x14ac:dyDescent="0.3">
      <c r="B47" s="54" t="s">
        <v>26</v>
      </c>
      <c r="C47" s="50">
        <f>SUM(C17:C46)</f>
        <v>188563</v>
      </c>
      <c r="D47" s="50">
        <f>SUM(D17:D46)</f>
        <v>181822</v>
      </c>
      <c r="E47" s="55" t="e">
        <f>AVERAGE(E17:E46)</f>
        <v>#REF!</v>
      </c>
      <c r="F47" s="50">
        <f>SUM(F17:F46)</f>
        <v>6607</v>
      </c>
      <c r="G47" s="55" t="e">
        <f>AVERAGE(G17:G46)</f>
        <v>#REF!</v>
      </c>
      <c r="H47" s="50">
        <f>SUM(H17:H46)</f>
        <v>0</v>
      </c>
      <c r="I47" s="55" t="e">
        <f>AVERAGE(I17:I46)</f>
        <v>#REF!</v>
      </c>
      <c r="J47" s="50">
        <f>SUM(J17:J46)</f>
        <v>134</v>
      </c>
      <c r="K47" s="55" t="e">
        <f>AVERAGE(K17:K46)</f>
        <v>#REF!</v>
      </c>
      <c r="L47" s="50">
        <f>SUM(L17:L46)</f>
        <v>0</v>
      </c>
      <c r="M47" s="55" t="e">
        <f>AVERAGE(M17:M46)</f>
        <v>#REF!</v>
      </c>
    </row>
    <row r="48" spans="2:13" x14ac:dyDescent="0.3">
      <c r="E48" s="26"/>
    </row>
    <row r="49" spans="5:5" x14ac:dyDescent="0.3">
      <c r="E49" s="26"/>
    </row>
    <row r="50" spans="5:5" x14ac:dyDescent="0.3">
      <c r="E50" s="26"/>
    </row>
    <row r="51" spans="5:5" x14ac:dyDescent="0.3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B1:M52"/>
  <sheetViews>
    <sheetView topLeftCell="A53" zoomScale="90" zoomScaleNormal="90" workbookViewId="0">
      <selection activeCell="B17" sqref="B17:M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 t="e">
        <f>SUM(C6:C10)</f>
        <v>#REF!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 t="e">
        <f>D15</f>
        <v>#REF!</v>
      </c>
      <c r="D6" s="14" t="e">
        <f>C6/C5</f>
        <v>#REF!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 t="e">
        <f>F15</f>
        <v>#REF!</v>
      </c>
      <c r="D7" s="14" t="e">
        <f>C7/C5</f>
        <v>#REF!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 t="e">
        <f>H15</f>
        <v>#REF!</v>
      </c>
      <c r="D8" s="14" t="e">
        <f>C8/C5</f>
        <v>#REF!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 t="e">
        <f>J15</f>
        <v>#REF!</v>
      </c>
      <c r="D9" s="14" t="e">
        <f>C9/C5</f>
        <v>#REF!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 t="e">
        <f>L15</f>
        <v>#REF!</v>
      </c>
      <c r="D10" s="14" t="e">
        <f>C10/C5</f>
        <v>#REF!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 t="e">
        <f>SUM(C6:C10)</f>
        <v>#REF!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27.6" x14ac:dyDescent="0.3">
      <c r="B15" s="16" t="s">
        <v>13</v>
      </c>
      <c r="C15" s="17">
        <f>SUM(Tabla186[Total])</f>
        <v>274645</v>
      </c>
      <c r="D15" s="17" t="e">
        <f>SUM(#REF!)</f>
        <v>#REF!</v>
      </c>
      <c r="E15" s="18" t="e">
        <f>AVERAGE(#REF!)</f>
        <v>#REF!</v>
      </c>
      <c r="F15" s="17" t="e">
        <f>SUM(#REF!)</f>
        <v>#REF!</v>
      </c>
      <c r="G15" s="18" t="e">
        <f>AVERAGE(#REF!)</f>
        <v>#REF!</v>
      </c>
      <c r="H15" s="17" t="e">
        <f>SUM(#REF!)</f>
        <v>#REF!</v>
      </c>
      <c r="I15" s="18" t="e">
        <f>AVERAGE(#REF!)</f>
        <v>#REF!</v>
      </c>
      <c r="J15" s="17" t="e">
        <f>SUM(#REF!)</f>
        <v>#REF!</v>
      </c>
      <c r="K15" s="18" t="e">
        <f>AVERAGE(#REF!)</f>
        <v>#REF!</v>
      </c>
      <c r="L15" s="17" t="e">
        <f>SUM(#REF!)</f>
        <v>#REF!</v>
      </c>
      <c r="M15" s="18" t="e">
        <f>AVERAGE(#REF!)</f>
        <v>#REF!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53">
        <v>43221</v>
      </c>
      <c r="C17" s="50">
        <v>10169</v>
      </c>
      <c r="D17" s="50">
        <v>9664</v>
      </c>
      <c r="E17" s="51" t="e">
        <f>#REF!/Tabla186[Total]</f>
        <v>#REF!</v>
      </c>
      <c r="F17" s="50">
        <v>489</v>
      </c>
      <c r="G17" s="51" t="e">
        <f>#REF!/Tabla186[Total]</f>
        <v>#REF!</v>
      </c>
      <c r="H17" s="50">
        <v>0</v>
      </c>
      <c r="I17" s="51" t="e">
        <f>#REF!/Tabla186[Total]</f>
        <v>#REF!</v>
      </c>
      <c r="J17" s="50">
        <v>16</v>
      </c>
      <c r="K17" s="51" t="e">
        <f>#REF!/Tabla186[Total]</f>
        <v>#REF!</v>
      </c>
      <c r="L17" s="50">
        <v>0</v>
      </c>
      <c r="M17" s="51" t="e">
        <f>#REF!/Tabla186[Total]</f>
        <v>#REF!</v>
      </c>
    </row>
    <row r="18" spans="2:13" x14ac:dyDescent="0.3">
      <c r="B18" s="53">
        <v>43222</v>
      </c>
      <c r="C18" s="50">
        <v>8659</v>
      </c>
      <c r="D18" s="50">
        <v>8224</v>
      </c>
      <c r="E18" s="51" t="e">
        <f>#REF!/Tabla186[Total]</f>
        <v>#REF!</v>
      </c>
      <c r="F18" s="50">
        <v>405</v>
      </c>
      <c r="G18" s="51" t="e">
        <f>#REF!/Tabla186[Total]</f>
        <v>#REF!</v>
      </c>
      <c r="H18" s="50">
        <v>0</v>
      </c>
      <c r="I18" s="51" t="e">
        <f>#REF!/Tabla186[Total]</f>
        <v>#REF!</v>
      </c>
      <c r="J18" s="50">
        <v>30</v>
      </c>
      <c r="K18" s="51" t="e">
        <f>#REF!/Tabla186[Total]</f>
        <v>#REF!</v>
      </c>
      <c r="L18" s="50">
        <v>0</v>
      </c>
      <c r="M18" s="51" t="e">
        <f>#REF!/Tabla186[Total]</f>
        <v>#REF!</v>
      </c>
    </row>
    <row r="19" spans="2:13" x14ac:dyDescent="0.3">
      <c r="B19" s="53">
        <v>43223</v>
      </c>
      <c r="C19" s="50">
        <v>11243</v>
      </c>
      <c r="D19" s="50">
        <v>10835</v>
      </c>
      <c r="E19" s="51" t="e">
        <f>#REF!/Tabla186[Total]</f>
        <v>#REF!</v>
      </c>
      <c r="F19" s="50">
        <v>389</v>
      </c>
      <c r="G19" s="51" t="e">
        <f>#REF!/Tabla186[Total]</f>
        <v>#REF!</v>
      </c>
      <c r="H19" s="50">
        <v>0</v>
      </c>
      <c r="I19" s="51" t="e">
        <f>#REF!/Tabla186[Total]</f>
        <v>#REF!</v>
      </c>
      <c r="J19" s="50">
        <v>19</v>
      </c>
      <c r="K19" s="51" t="e">
        <f>#REF!/Tabla186[Total]</f>
        <v>#REF!</v>
      </c>
      <c r="L19" s="50">
        <v>0</v>
      </c>
      <c r="M19" s="51" t="e">
        <f>#REF!/Tabla186[Total]</f>
        <v>#REF!</v>
      </c>
    </row>
    <row r="20" spans="2:13" x14ac:dyDescent="0.3">
      <c r="B20" s="53">
        <v>43224</v>
      </c>
      <c r="C20" s="50">
        <v>15886</v>
      </c>
      <c r="D20" s="50">
        <v>15520</v>
      </c>
      <c r="E20" s="51" t="e">
        <f>#REF!/Tabla186[Total]</f>
        <v>#REF!</v>
      </c>
      <c r="F20" s="50">
        <v>341</v>
      </c>
      <c r="G20" s="51" t="e">
        <f>#REF!/Tabla186[Total]</f>
        <v>#REF!</v>
      </c>
      <c r="H20" s="50">
        <v>0</v>
      </c>
      <c r="I20" s="51" t="e">
        <f>#REF!/Tabla186[Total]</f>
        <v>#REF!</v>
      </c>
      <c r="J20" s="50">
        <v>25</v>
      </c>
      <c r="K20" s="51" t="e">
        <f>#REF!/Tabla186[Total]</f>
        <v>#REF!</v>
      </c>
      <c r="L20" s="50">
        <v>0</v>
      </c>
      <c r="M20" s="51" t="e">
        <f>#REF!/Tabla186[Total]</f>
        <v>#REF!</v>
      </c>
    </row>
    <row r="21" spans="2:13" x14ac:dyDescent="0.3">
      <c r="B21" s="53">
        <v>43225</v>
      </c>
      <c r="C21" s="50">
        <v>7032</v>
      </c>
      <c r="D21" s="50">
        <v>6873</v>
      </c>
      <c r="E21" s="51" t="e">
        <f>#REF!/Tabla186[Total]</f>
        <v>#REF!</v>
      </c>
      <c r="F21" s="50">
        <v>130</v>
      </c>
      <c r="G21" s="51" t="e">
        <f>#REF!/Tabla186[Total]</f>
        <v>#REF!</v>
      </c>
      <c r="H21" s="50">
        <v>0</v>
      </c>
      <c r="I21" s="51" t="e">
        <f>#REF!/Tabla186[Total]</f>
        <v>#REF!</v>
      </c>
      <c r="J21" s="50">
        <v>29</v>
      </c>
      <c r="K21" s="51" t="e">
        <f>#REF!/Tabla186[Total]</f>
        <v>#REF!</v>
      </c>
      <c r="L21" s="50">
        <v>0</v>
      </c>
      <c r="M21" s="51" t="e">
        <f>#REF!/Tabla186[Total]</f>
        <v>#REF!</v>
      </c>
    </row>
    <row r="22" spans="2:13" x14ac:dyDescent="0.3">
      <c r="B22" s="53">
        <v>43226</v>
      </c>
      <c r="C22" s="50">
        <v>1423</v>
      </c>
      <c r="D22" s="50">
        <v>1377</v>
      </c>
      <c r="E22" s="51" t="e">
        <f>#REF!/Tabla186[Total]</f>
        <v>#REF!</v>
      </c>
      <c r="F22" s="50">
        <v>17</v>
      </c>
      <c r="G22" s="51" t="e">
        <f>#REF!/Tabla186[Total]</f>
        <v>#REF!</v>
      </c>
      <c r="H22" s="50">
        <v>0</v>
      </c>
      <c r="I22" s="51" t="e">
        <f>#REF!/Tabla186[Total]</f>
        <v>#REF!</v>
      </c>
      <c r="J22" s="50">
        <v>29</v>
      </c>
      <c r="K22" s="51" t="e">
        <f>#REF!/Tabla186[Total]</f>
        <v>#REF!</v>
      </c>
      <c r="L22" s="50">
        <v>0</v>
      </c>
      <c r="M22" s="51" t="e">
        <f>#REF!/Tabla186[Total]</f>
        <v>#REF!</v>
      </c>
    </row>
    <row r="23" spans="2:13" x14ac:dyDescent="0.3">
      <c r="B23" s="59">
        <v>43227</v>
      </c>
      <c r="C23" s="57">
        <v>7242</v>
      </c>
      <c r="D23" s="57">
        <v>6786</v>
      </c>
      <c r="E23" s="60" t="e">
        <f>#REF!/Tabla186[Total]</f>
        <v>#REF!</v>
      </c>
      <c r="F23" s="57">
        <v>433</v>
      </c>
      <c r="G23" s="60" t="e">
        <f>#REF!/Tabla186[Total]</f>
        <v>#REF!</v>
      </c>
      <c r="H23" s="57">
        <v>0</v>
      </c>
      <c r="I23" s="60" t="e">
        <f>#REF!/Tabla186[Total]</f>
        <v>#REF!</v>
      </c>
      <c r="J23" s="57">
        <v>23</v>
      </c>
      <c r="K23" s="60" t="e">
        <f>#REF!/Tabla186[Total]</f>
        <v>#REF!</v>
      </c>
      <c r="L23" s="57">
        <v>0</v>
      </c>
      <c r="M23" s="60" t="e">
        <f>#REF!/Tabla186[Total]</f>
        <v>#REF!</v>
      </c>
    </row>
    <row r="24" spans="2:13" x14ac:dyDescent="0.3">
      <c r="B24" s="59">
        <v>43228</v>
      </c>
      <c r="C24" s="57">
        <v>6225</v>
      </c>
      <c r="D24" s="57">
        <v>5894</v>
      </c>
      <c r="E24" s="60" t="e">
        <f>#REF!/Tabla186[Total]</f>
        <v>#REF!</v>
      </c>
      <c r="F24" s="57">
        <v>307</v>
      </c>
      <c r="G24" s="60" t="e">
        <f>#REF!/Tabla186[Total]</f>
        <v>#REF!</v>
      </c>
      <c r="H24" s="57">
        <v>0</v>
      </c>
      <c r="I24" s="60" t="e">
        <f>#REF!/Tabla186[Total]</f>
        <v>#REF!</v>
      </c>
      <c r="J24" s="57">
        <v>24</v>
      </c>
      <c r="K24" s="60" t="e">
        <f>#REF!/Tabla186[Total]</f>
        <v>#REF!</v>
      </c>
      <c r="L24" s="57">
        <v>0</v>
      </c>
      <c r="M24" s="60" t="e">
        <f>#REF!/Tabla186[Total]</f>
        <v>#REF!</v>
      </c>
    </row>
    <row r="25" spans="2:13" x14ac:dyDescent="0.3">
      <c r="B25" s="59">
        <v>43229</v>
      </c>
      <c r="C25" s="57">
        <v>6667</v>
      </c>
      <c r="D25" s="57">
        <v>6305</v>
      </c>
      <c r="E25" s="60" t="e">
        <f>#REF!/Tabla186[Total]</f>
        <v>#REF!</v>
      </c>
      <c r="F25" s="57">
        <v>333</v>
      </c>
      <c r="G25" s="60" t="e">
        <f>#REF!/Tabla186[Total]</f>
        <v>#REF!</v>
      </c>
      <c r="H25" s="57">
        <v>0</v>
      </c>
      <c r="I25" s="60" t="e">
        <f>#REF!/Tabla186[Total]</f>
        <v>#REF!</v>
      </c>
      <c r="J25" s="57">
        <v>29</v>
      </c>
      <c r="K25" s="60" t="e">
        <f>#REF!/Tabla186[Total]</f>
        <v>#REF!</v>
      </c>
      <c r="L25" s="57">
        <v>0</v>
      </c>
      <c r="M25" s="60" t="e">
        <f>#REF!/Tabla186[Total]</f>
        <v>#REF!</v>
      </c>
    </row>
    <row r="26" spans="2:13" x14ac:dyDescent="0.3">
      <c r="B26" s="59">
        <v>43230</v>
      </c>
      <c r="C26" s="57">
        <v>8458</v>
      </c>
      <c r="D26" s="57">
        <v>8082</v>
      </c>
      <c r="E26" s="60" t="e">
        <f>#REF!/Tabla186[Total]</f>
        <v>#REF!</v>
      </c>
      <c r="F26" s="57">
        <v>353</v>
      </c>
      <c r="G26" s="60" t="e">
        <f>#REF!/Tabla186[Total]</f>
        <v>#REF!</v>
      </c>
      <c r="H26" s="57">
        <v>0</v>
      </c>
      <c r="I26" s="60" t="e">
        <f>#REF!/Tabla186[Total]</f>
        <v>#REF!</v>
      </c>
      <c r="J26" s="57">
        <v>23</v>
      </c>
      <c r="K26" s="60" t="e">
        <f>#REF!/Tabla186[Total]</f>
        <v>#REF!</v>
      </c>
      <c r="L26" s="57">
        <v>0</v>
      </c>
      <c r="M26" s="60" t="e">
        <f>#REF!/Tabla186[Total]</f>
        <v>#REF!</v>
      </c>
    </row>
    <row r="27" spans="2:13" x14ac:dyDescent="0.3">
      <c r="B27" s="59">
        <v>43231</v>
      </c>
      <c r="C27" s="57">
        <v>6235</v>
      </c>
      <c r="D27" s="57">
        <v>5861</v>
      </c>
      <c r="E27" s="60" t="e">
        <f>#REF!/Tabla186[Total]</f>
        <v>#REF!</v>
      </c>
      <c r="F27" s="57">
        <v>344</v>
      </c>
      <c r="G27" s="60" t="e">
        <f>#REF!/Tabla186[Total]</f>
        <v>#REF!</v>
      </c>
      <c r="H27" s="57">
        <v>0</v>
      </c>
      <c r="I27" s="60" t="e">
        <f>#REF!/Tabla186[Total]</f>
        <v>#REF!</v>
      </c>
      <c r="J27" s="57">
        <v>30</v>
      </c>
      <c r="K27" s="60" t="e">
        <f>#REF!/Tabla186[Total]</f>
        <v>#REF!</v>
      </c>
      <c r="L27" s="57">
        <v>0</v>
      </c>
      <c r="M27" s="60" t="e">
        <f>#REF!/Tabla186[Total]</f>
        <v>#REF!</v>
      </c>
    </row>
    <row r="28" spans="2:13" x14ac:dyDescent="0.3">
      <c r="B28" s="59">
        <v>43232</v>
      </c>
      <c r="C28" s="57">
        <v>3294</v>
      </c>
      <c r="D28" s="57">
        <v>3118</v>
      </c>
      <c r="E28" s="60" t="e">
        <f>#REF!/Tabla186[Total]</f>
        <v>#REF!</v>
      </c>
      <c r="F28" s="57">
        <v>147</v>
      </c>
      <c r="G28" s="60" t="e">
        <f>#REF!/Tabla186[Total]</f>
        <v>#REF!</v>
      </c>
      <c r="H28" s="57">
        <v>0</v>
      </c>
      <c r="I28" s="60" t="e">
        <f>#REF!/Tabla186[Total]</f>
        <v>#REF!</v>
      </c>
      <c r="J28" s="57">
        <v>29</v>
      </c>
      <c r="K28" s="60" t="e">
        <f>#REF!/Tabla186[Total]</f>
        <v>#REF!</v>
      </c>
      <c r="L28" s="57">
        <v>0</v>
      </c>
      <c r="M28" s="60" t="e">
        <f>#REF!/Tabla186[Total]</f>
        <v>#REF!</v>
      </c>
    </row>
    <row r="29" spans="2:13" x14ac:dyDescent="0.3">
      <c r="B29" s="41">
        <v>43233</v>
      </c>
      <c r="C29" s="57">
        <v>1442</v>
      </c>
      <c r="D29" s="57">
        <v>1393</v>
      </c>
      <c r="E29" s="60" t="e">
        <f>#REF!/Tabla186[Total]</f>
        <v>#REF!</v>
      </c>
      <c r="F29" s="57">
        <v>21</v>
      </c>
      <c r="G29" s="60" t="e">
        <f>#REF!/Tabla186[Total]</f>
        <v>#REF!</v>
      </c>
      <c r="H29" s="57">
        <v>0</v>
      </c>
      <c r="I29" s="60" t="e">
        <f>#REF!/Tabla186[Total]</f>
        <v>#REF!</v>
      </c>
      <c r="J29" s="57">
        <v>28</v>
      </c>
      <c r="K29" s="60" t="e">
        <f>#REF!/Tabla186[Total]</f>
        <v>#REF!</v>
      </c>
      <c r="L29" s="57">
        <v>0</v>
      </c>
      <c r="M29" s="60" t="e">
        <f>#REF!/Tabla186[Total]</f>
        <v>#REF!</v>
      </c>
    </row>
    <row r="30" spans="2:13" x14ac:dyDescent="0.3">
      <c r="B30" s="41">
        <v>43234</v>
      </c>
      <c r="C30" s="57">
        <v>6445</v>
      </c>
      <c r="D30" s="57">
        <v>6002</v>
      </c>
      <c r="E30" s="60" t="e">
        <f>#REF!/Tabla186[Total]</f>
        <v>#REF!</v>
      </c>
      <c r="F30" s="57">
        <v>412</v>
      </c>
      <c r="G30" s="60" t="e">
        <f>#REF!/Tabla186[Total]</f>
        <v>#REF!</v>
      </c>
      <c r="H30" s="57">
        <v>0</v>
      </c>
      <c r="I30" s="60" t="e">
        <f>#REF!/Tabla186[Total]</f>
        <v>#REF!</v>
      </c>
      <c r="J30" s="57">
        <v>31</v>
      </c>
      <c r="K30" s="60" t="e">
        <f>#REF!/Tabla186[Total]</f>
        <v>#REF!</v>
      </c>
      <c r="L30" s="57">
        <v>0</v>
      </c>
      <c r="M30" s="60" t="e">
        <f>#REF!/Tabla186[Total]</f>
        <v>#REF!</v>
      </c>
    </row>
    <row r="31" spans="2:13" x14ac:dyDescent="0.3">
      <c r="B31" s="41">
        <v>43235</v>
      </c>
      <c r="C31" s="57">
        <v>7754</v>
      </c>
      <c r="D31" s="57">
        <v>7485</v>
      </c>
      <c r="E31" s="60" t="e">
        <f>#REF!/Tabla186[Total]</f>
        <v>#REF!</v>
      </c>
      <c r="F31" s="57">
        <v>247</v>
      </c>
      <c r="G31" s="60" t="e">
        <f>#REF!/Tabla186[Total]</f>
        <v>#REF!</v>
      </c>
      <c r="H31" s="57">
        <v>0</v>
      </c>
      <c r="I31" s="60" t="e">
        <f>#REF!/Tabla186[Total]</f>
        <v>#REF!</v>
      </c>
      <c r="J31" s="57">
        <v>22</v>
      </c>
      <c r="K31" s="60" t="e">
        <f>#REF!/Tabla186[Total]</f>
        <v>#REF!</v>
      </c>
      <c r="L31" s="57">
        <v>0</v>
      </c>
      <c r="M31" s="60" t="e">
        <f>#REF!/Tabla186[Total]</f>
        <v>#REF!</v>
      </c>
    </row>
    <row r="32" spans="2:13" x14ac:dyDescent="0.3">
      <c r="B32" s="41">
        <v>43236</v>
      </c>
      <c r="C32" s="57">
        <v>5388</v>
      </c>
      <c r="D32" s="57">
        <v>5092</v>
      </c>
      <c r="E32" s="60" t="e">
        <f>#REF!/Tabla186[Total]</f>
        <v>#REF!</v>
      </c>
      <c r="F32" s="57">
        <v>260</v>
      </c>
      <c r="G32" s="60" t="e">
        <f>#REF!/Tabla186[Total]</f>
        <v>#REF!</v>
      </c>
      <c r="H32" s="57">
        <v>0</v>
      </c>
      <c r="I32" s="60" t="e">
        <f>#REF!/Tabla186[Total]</f>
        <v>#REF!</v>
      </c>
      <c r="J32" s="57">
        <v>36</v>
      </c>
      <c r="K32" s="60" t="e">
        <f>#REF!/Tabla186[Total]</f>
        <v>#REF!</v>
      </c>
      <c r="L32" s="57">
        <v>0</v>
      </c>
      <c r="M32" s="60" t="e">
        <f>#REF!/Tabla186[Total]</f>
        <v>#REF!</v>
      </c>
    </row>
    <row r="33" spans="2:13" x14ac:dyDescent="0.3">
      <c r="B33" s="41">
        <v>43237</v>
      </c>
      <c r="C33" s="57">
        <v>15975</v>
      </c>
      <c r="D33" s="57">
        <v>15543</v>
      </c>
      <c r="E33" s="60" t="e">
        <f>#REF!/Tabla186[Total]</f>
        <v>#REF!</v>
      </c>
      <c r="F33" s="57">
        <v>405</v>
      </c>
      <c r="G33" s="60" t="e">
        <f>#REF!/Tabla186[Total]</f>
        <v>#REF!</v>
      </c>
      <c r="H33" s="57">
        <v>0</v>
      </c>
      <c r="I33" s="60" t="e">
        <f>#REF!/Tabla186[Total]</f>
        <v>#REF!</v>
      </c>
      <c r="J33" s="57">
        <v>27</v>
      </c>
      <c r="K33" s="60" t="e">
        <f>#REF!/Tabla186[Total]</f>
        <v>#REF!</v>
      </c>
      <c r="L33" s="57">
        <v>0</v>
      </c>
      <c r="M33" s="60" t="e">
        <f>#REF!/Tabla186[Total]</f>
        <v>#REF!</v>
      </c>
    </row>
    <row r="34" spans="2:13" x14ac:dyDescent="0.3">
      <c r="B34" s="41">
        <v>43238</v>
      </c>
      <c r="C34" s="57">
        <v>6116</v>
      </c>
      <c r="D34" s="57">
        <v>5742</v>
      </c>
      <c r="E34" s="60" t="e">
        <f>#REF!/Tabla186[Total]</f>
        <v>#REF!</v>
      </c>
      <c r="F34" s="57">
        <v>333</v>
      </c>
      <c r="G34" s="60" t="e">
        <f>#REF!/Tabla186[Total]</f>
        <v>#REF!</v>
      </c>
      <c r="H34" s="57">
        <v>0</v>
      </c>
      <c r="I34" s="60" t="e">
        <f>#REF!/Tabla186[Total]</f>
        <v>#REF!</v>
      </c>
      <c r="J34" s="57">
        <v>41</v>
      </c>
      <c r="K34" s="60" t="e">
        <f>#REF!/Tabla186[Total]</f>
        <v>#REF!</v>
      </c>
      <c r="L34" s="57">
        <v>0</v>
      </c>
      <c r="M34" s="60" t="e">
        <f>#REF!/Tabla186[Total]</f>
        <v>#REF!</v>
      </c>
    </row>
    <row r="35" spans="2:13" x14ac:dyDescent="0.3">
      <c r="B35" s="41">
        <v>43239</v>
      </c>
      <c r="C35" s="57">
        <v>2839</v>
      </c>
      <c r="D35" s="57">
        <v>2702</v>
      </c>
      <c r="E35" s="60" t="e">
        <f>#REF!/Tabla186[Total]</f>
        <v>#REF!</v>
      </c>
      <c r="F35" s="57">
        <v>105</v>
      </c>
      <c r="G35" s="60" t="e">
        <f>#REF!/Tabla186[Total]</f>
        <v>#REF!</v>
      </c>
      <c r="H35" s="57">
        <v>0</v>
      </c>
      <c r="I35" s="60" t="e">
        <f>#REF!/Tabla186[Total]</f>
        <v>#REF!</v>
      </c>
      <c r="J35" s="57">
        <v>32</v>
      </c>
      <c r="K35" s="60" t="e">
        <f>#REF!/Tabla186[Total]</f>
        <v>#REF!</v>
      </c>
      <c r="L35" s="57">
        <v>0</v>
      </c>
      <c r="M35" s="60" t="e">
        <f>#REF!/Tabla186[Total]</f>
        <v>#REF!</v>
      </c>
    </row>
    <row r="36" spans="2:13" x14ac:dyDescent="0.3">
      <c r="B36" s="41">
        <v>43240</v>
      </c>
      <c r="C36" s="57">
        <v>1024</v>
      </c>
      <c r="D36" s="57">
        <v>949</v>
      </c>
      <c r="E36" s="60" t="e">
        <f>#REF!/Tabla186[Total]</f>
        <v>#REF!</v>
      </c>
      <c r="F36" s="57">
        <v>33</v>
      </c>
      <c r="G36" s="60" t="e">
        <f>#REF!/Tabla186[Total]</f>
        <v>#REF!</v>
      </c>
      <c r="H36" s="57">
        <v>0</v>
      </c>
      <c r="I36" s="60" t="e">
        <f>#REF!/Tabla186[Total]</f>
        <v>#REF!</v>
      </c>
      <c r="J36" s="57">
        <v>42</v>
      </c>
      <c r="K36" s="60" t="e">
        <f>#REF!/Tabla186[Total]</f>
        <v>#REF!</v>
      </c>
      <c r="L36" s="57">
        <v>0</v>
      </c>
      <c r="M36" s="60" t="e">
        <f>#REF!/Tabla186[Total]</f>
        <v>#REF!</v>
      </c>
    </row>
    <row r="37" spans="2:13" x14ac:dyDescent="0.3">
      <c r="B37" s="41">
        <v>43241</v>
      </c>
      <c r="C37" s="57">
        <v>7786</v>
      </c>
      <c r="D37" s="57">
        <v>6388</v>
      </c>
      <c r="E37" s="60" t="e">
        <f>#REF!/Tabla186[Total]</f>
        <v>#REF!</v>
      </c>
      <c r="F37" s="57">
        <v>308</v>
      </c>
      <c r="G37" s="60" t="e">
        <f>#REF!/Tabla186[Total]</f>
        <v>#REF!</v>
      </c>
      <c r="H37" s="57">
        <v>0</v>
      </c>
      <c r="I37" s="60" t="e">
        <f>#REF!/Tabla186[Total]</f>
        <v>#REF!</v>
      </c>
      <c r="J37" s="57">
        <v>1090</v>
      </c>
      <c r="K37" s="60" t="e">
        <f>#REF!/Tabla186[Total]</f>
        <v>#REF!</v>
      </c>
      <c r="L37" s="57">
        <v>0</v>
      </c>
      <c r="M37" s="60" t="e">
        <f>#REF!/Tabla186[Total]</f>
        <v>#REF!</v>
      </c>
    </row>
    <row r="38" spans="2:13" x14ac:dyDescent="0.3">
      <c r="B38" s="41">
        <v>43242</v>
      </c>
      <c r="C38" s="57">
        <v>7822</v>
      </c>
      <c r="D38" s="57">
        <v>6590</v>
      </c>
      <c r="E38" s="60" t="e">
        <f>#REF!/Tabla186[Total]</f>
        <v>#REF!</v>
      </c>
      <c r="F38" s="57">
        <v>320</v>
      </c>
      <c r="G38" s="60" t="e">
        <f>#REF!/Tabla186[Total]</f>
        <v>#REF!</v>
      </c>
      <c r="H38" s="57">
        <v>0</v>
      </c>
      <c r="I38" s="60" t="e">
        <f>#REF!/Tabla186[Total]</f>
        <v>#REF!</v>
      </c>
      <c r="J38" s="57">
        <v>912</v>
      </c>
      <c r="K38" s="60" t="e">
        <f>#REF!/Tabla186[Total]</f>
        <v>#REF!</v>
      </c>
      <c r="L38" s="57">
        <v>0</v>
      </c>
      <c r="M38" s="60" t="e">
        <f>#REF!/Tabla186[Total]</f>
        <v>#REF!</v>
      </c>
    </row>
    <row r="39" spans="2:13" x14ac:dyDescent="0.3">
      <c r="B39" s="41">
        <v>43243</v>
      </c>
      <c r="C39" s="57">
        <v>3721</v>
      </c>
      <c r="D39" s="57">
        <v>3599</v>
      </c>
      <c r="E39" s="60" t="e">
        <f>#REF!/Tabla186[Total]</f>
        <v>#REF!</v>
      </c>
      <c r="F39" s="57">
        <v>91</v>
      </c>
      <c r="G39" s="60" t="e">
        <f>#REF!/Tabla186[Total]</f>
        <v>#REF!</v>
      </c>
      <c r="H39" s="57">
        <v>0</v>
      </c>
      <c r="I39" s="60" t="e">
        <f>#REF!/Tabla186[Total]</f>
        <v>#REF!</v>
      </c>
      <c r="J39" s="57">
        <v>31</v>
      </c>
      <c r="K39" s="60" t="e">
        <f>#REF!/Tabla186[Total]</f>
        <v>#REF!</v>
      </c>
      <c r="L39" s="57">
        <v>0</v>
      </c>
      <c r="M39" s="60" t="e">
        <f>#REF!/Tabla186[Total]</f>
        <v>#REF!</v>
      </c>
    </row>
    <row r="40" spans="2:13" x14ac:dyDescent="0.3">
      <c r="B40" s="41">
        <v>43244</v>
      </c>
      <c r="C40" s="57">
        <v>16676</v>
      </c>
      <c r="D40" s="57">
        <v>16216</v>
      </c>
      <c r="E40" s="60" t="e">
        <f>#REF!/Tabla186[Total]</f>
        <v>#REF!</v>
      </c>
      <c r="F40" s="57">
        <v>459</v>
      </c>
      <c r="G40" s="60" t="e">
        <f>#REF!/Tabla186[Total]</f>
        <v>#REF!</v>
      </c>
      <c r="H40" s="57">
        <v>0</v>
      </c>
      <c r="I40" s="60" t="e">
        <f>#REF!/Tabla186[Total]</f>
        <v>#REF!</v>
      </c>
      <c r="J40" s="57">
        <v>1</v>
      </c>
      <c r="K40" s="60" t="e">
        <f>#REF!/Tabla186[Total]</f>
        <v>#REF!</v>
      </c>
      <c r="L40" s="57">
        <v>0</v>
      </c>
      <c r="M40" s="60" t="e">
        <f>#REF!/Tabla186[Total]</f>
        <v>#REF!</v>
      </c>
    </row>
    <row r="41" spans="2:13" x14ac:dyDescent="0.3">
      <c r="B41" s="41">
        <v>43245</v>
      </c>
      <c r="C41" s="57">
        <v>11318</v>
      </c>
      <c r="D41" s="57">
        <v>9638</v>
      </c>
      <c r="E41" s="60" t="e">
        <f>#REF!/Tabla186[Total]</f>
        <v>#REF!</v>
      </c>
      <c r="F41" s="57">
        <v>1398</v>
      </c>
      <c r="G41" s="60" t="e">
        <f>#REF!/Tabla186[Total]</f>
        <v>#REF!</v>
      </c>
      <c r="H41" s="57">
        <v>0</v>
      </c>
      <c r="I41" s="60" t="e">
        <f>#REF!/Tabla186[Total]</f>
        <v>#REF!</v>
      </c>
      <c r="J41" s="57">
        <v>282</v>
      </c>
      <c r="K41" s="60" t="e">
        <f>#REF!/Tabla186[Total]</f>
        <v>#REF!</v>
      </c>
      <c r="L41" s="57">
        <v>0</v>
      </c>
      <c r="M41" s="60" t="e">
        <f>#REF!/Tabla186[Total]</f>
        <v>#REF!</v>
      </c>
    </row>
    <row r="42" spans="2:13" x14ac:dyDescent="0.3">
      <c r="B42" s="41">
        <v>43246</v>
      </c>
      <c r="C42" s="57">
        <v>6553</v>
      </c>
      <c r="D42" s="57">
        <v>4737</v>
      </c>
      <c r="E42" s="60" t="e">
        <f>#REF!/Tabla186[Total]</f>
        <v>#REF!</v>
      </c>
      <c r="F42" s="57">
        <v>740</v>
      </c>
      <c r="G42" s="60" t="e">
        <f>#REF!/Tabla186[Total]</f>
        <v>#REF!</v>
      </c>
      <c r="H42" s="57">
        <v>0</v>
      </c>
      <c r="I42" s="60" t="e">
        <f>#REF!/Tabla186[Total]</f>
        <v>#REF!</v>
      </c>
      <c r="J42" s="57">
        <v>1076</v>
      </c>
      <c r="K42" s="60" t="e">
        <f>#REF!/Tabla186[Total]</f>
        <v>#REF!</v>
      </c>
      <c r="L42" s="57">
        <v>0</v>
      </c>
      <c r="M42" s="60" t="e">
        <f>#REF!/Tabla186[Total]</f>
        <v>#REF!</v>
      </c>
    </row>
    <row r="43" spans="2:13" x14ac:dyDescent="0.3">
      <c r="B43" s="41">
        <v>43247</v>
      </c>
      <c r="C43" s="57">
        <v>3408</v>
      </c>
      <c r="D43" s="57">
        <v>1943</v>
      </c>
      <c r="E43" s="60" t="e">
        <f>#REF!/Tabla186[Total]</f>
        <v>#REF!</v>
      </c>
      <c r="F43" s="57">
        <v>116</v>
      </c>
      <c r="G43" s="60" t="e">
        <f>#REF!/Tabla186[Total]</f>
        <v>#REF!</v>
      </c>
      <c r="H43" s="57">
        <v>0</v>
      </c>
      <c r="I43" s="60" t="e">
        <f>#REF!/Tabla186[Total]</f>
        <v>#REF!</v>
      </c>
      <c r="J43" s="57">
        <v>1349</v>
      </c>
      <c r="K43" s="60" t="e">
        <f>#REF!/Tabla186[Total]</f>
        <v>#REF!</v>
      </c>
      <c r="L43" s="57">
        <v>0</v>
      </c>
      <c r="M43" s="60" t="e">
        <f>#REF!/Tabla186[Total]</f>
        <v>#REF!</v>
      </c>
    </row>
    <row r="44" spans="2:13" x14ac:dyDescent="0.3">
      <c r="B44" s="41">
        <v>43248</v>
      </c>
      <c r="C44" s="57">
        <v>21706</v>
      </c>
      <c r="D44" s="57">
        <v>17287</v>
      </c>
      <c r="E44" s="60" t="e">
        <f>#REF!/Tabla186[Total]</f>
        <v>#REF!</v>
      </c>
      <c r="F44" s="57">
        <v>3075</v>
      </c>
      <c r="G44" s="60" t="e">
        <f>#REF!/Tabla186[Total]</f>
        <v>#REF!</v>
      </c>
      <c r="H44" s="57">
        <v>0</v>
      </c>
      <c r="I44" s="60" t="e">
        <f>#REF!/Tabla186[Total]</f>
        <v>#REF!</v>
      </c>
      <c r="J44" s="57">
        <v>1344</v>
      </c>
      <c r="K44" s="60" t="e">
        <f>#REF!/Tabla186[Total]</f>
        <v>#REF!</v>
      </c>
      <c r="L44" s="57">
        <v>0</v>
      </c>
      <c r="M44" s="60" t="e">
        <f>#REF!/Tabla186[Total]</f>
        <v>#REF!</v>
      </c>
    </row>
    <row r="45" spans="2:13" x14ac:dyDescent="0.3">
      <c r="B45" s="41">
        <v>43249</v>
      </c>
      <c r="C45" s="57">
        <v>20014</v>
      </c>
      <c r="D45" s="57">
        <v>15529</v>
      </c>
      <c r="E45" s="60" t="e">
        <f>#REF!/Tabla186[Total]</f>
        <v>#REF!</v>
      </c>
      <c r="F45" s="57">
        <v>2804</v>
      </c>
      <c r="G45" s="60" t="e">
        <f>#REF!/Tabla186[Total]</f>
        <v>#REF!</v>
      </c>
      <c r="H45" s="57">
        <v>0</v>
      </c>
      <c r="I45" s="60" t="e">
        <f>#REF!/Tabla186[Total]</f>
        <v>#REF!</v>
      </c>
      <c r="J45" s="57">
        <v>1681</v>
      </c>
      <c r="K45" s="60" t="e">
        <f>#REF!/Tabla186[Total]</f>
        <v>#REF!</v>
      </c>
      <c r="L45" s="57">
        <v>0</v>
      </c>
      <c r="M45" s="60" t="e">
        <f>#REF!/Tabla186[Total]</f>
        <v>#REF!</v>
      </c>
    </row>
    <row r="46" spans="2:13" x14ac:dyDescent="0.3">
      <c r="B46" s="41">
        <v>43250</v>
      </c>
      <c r="C46" s="57">
        <v>21176</v>
      </c>
      <c r="D46" s="57">
        <v>14793</v>
      </c>
      <c r="E46" s="60" t="e">
        <f>#REF!/Tabla186[Total]</f>
        <v>#REF!</v>
      </c>
      <c r="F46" s="57">
        <v>3495</v>
      </c>
      <c r="G46" s="60" t="e">
        <f>#REF!/Tabla186[Total]</f>
        <v>#REF!</v>
      </c>
      <c r="H46" s="57">
        <v>0</v>
      </c>
      <c r="I46" s="60" t="e">
        <f>#REF!/Tabla186[Total]</f>
        <v>#REF!</v>
      </c>
      <c r="J46" s="57">
        <v>2888</v>
      </c>
      <c r="K46" s="60" t="e">
        <f>#REF!/Tabla186[Total]</f>
        <v>#REF!</v>
      </c>
      <c r="L46" s="57">
        <v>0</v>
      </c>
      <c r="M46" s="60" t="e">
        <f>#REF!/Tabla186[Total]</f>
        <v>#REF!</v>
      </c>
    </row>
    <row r="47" spans="2:13" x14ac:dyDescent="0.3">
      <c r="B47" s="41">
        <v>43251</v>
      </c>
      <c r="C47" s="57">
        <v>14949</v>
      </c>
      <c r="D47" s="57">
        <v>10340</v>
      </c>
      <c r="E47" s="60" t="e">
        <f>#REF!/Tabla186[Total]</f>
        <v>#REF!</v>
      </c>
      <c r="F47" s="57">
        <v>3263</v>
      </c>
      <c r="G47" s="60" t="e">
        <f>#REF!/Tabla186[Total]</f>
        <v>#REF!</v>
      </c>
      <c r="H47" s="57">
        <v>0</v>
      </c>
      <c r="I47" s="60" t="e">
        <f>#REF!/Tabla186[Total]</f>
        <v>#REF!</v>
      </c>
      <c r="J47" s="57">
        <v>1346</v>
      </c>
      <c r="K47" s="60" t="e">
        <f>#REF!/Tabla186[Total]</f>
        <v>#REF!</v>
      </c>
      <c r="L47" s="57">
        <v>0</v>
      </c>
      <c r="M47" s="60" t="e">
        <f>#REF!/Tabla186[Total]</f>
        <v>#REF!</v>
      </c>
    </row>
    <row r="48" spans="2:13" ht="20.399999999999999" x14ac:dyDescent="0.3">
      <c r="B48" s="56" t="s">
        <v>26</v>
      </c>
      <c r="C48" s="57">
        <f>SUM(C17:C47)</f>
        <v>274645</v>
      </c>
      <c r="D48" s="57">
        <f>SUM(D17:D47)</f>
        <v>240507</v>
      </c>
      <c r="E48" s="58" t="e">
        <f>AVERAGE(E17:E47)</f>
        <v>#REF!</v>
      </c>
      <c r="F48" s="57">
        <f>SUM(F17:F47)</f>
        <v>21573</v>
      </c>
      <c r="G48" s="58" t="e">
        <f>AVERAGE(G17:G47)</f>
        <v>#REF!</v>
      </c>
      <c r="H48" s="57">
        <f>SUM(H17:H47)</f>
        <v>0</v>
      </c>
      <c r="I48" s="58" t="e">
        <f>AVERAGE(I17:I47)</f>
        <v>#REF!</v>
      </c>
      <c r="J48" s="57">
        <f>SUM(J17:J47)</f>
        <v>12565</v>
      </c>
      <c r="K48" s="58" t="e">
        <f>AVERAGE(K17:K47)</f>
        <v>#REF!</v>
      </c>
      <c r="L48" s="57">
        <f>SUM(L17:L47)</f>
        <v>0</v>
      </c>
      <c r="M48" s="58" t="e">
        <f>AVERAGE(M17:M47)</f>
        <v>#REF!</v>
      </c>
    </row>
    <row r="49" spans="5:5" x14ac:dyDescent="0.3">
      <c r="E49" s="26"/>
    </row>
    <row r="50" spans="5:5" x14ac:dyDescent="0.3">
      <c r="E50" s="26"/>
    </row>
    <row r="51" spans="5:5" x14ac:dyDescent="0.3">
      <c r="E51" s="26"/>
    </row>
    <row r="52" spans="5:5" x14ac:dyDescent="0.3">
      <c r="E52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B1:M51"/>
  <sheetViews>
    <sheetView zoomScale="90" zoomScaleNormal="90" workbookViewId="0">
      <selection activeCell="M48" sqref="M48"/>
    </sheetView>
  </sheetViews>
  <sheetFormatPr baseColWidth="10" defaultColWidth="11.44140625" defaultRowHeight="14.4" x14ac:dyDescent="0.3"/>
  <cols>
    <col min="1" max="1" width="3.44140625" style="33" customWidth="1"/>
    <col min="2" max="2" width="18.44140625" style="33" bestFit="1" customWidth="1"/>
    <col min="3" max="3" width="11.109375" style="33" bestFit="1" customWidth="1"/>
    <col min="4" max="4" width="15.109375" style="33" bestFit="1" customWidth="1"/>
    <col min="5" max="5" width="13.33203125" style="33" bestFit="1" customWidth="1"/>
    <col min="6" max="6" width="15.109375" style="33" bestFit="1" customWidth="1"/>
    <col min="7" max="7" width="10.109375" style="33" bestFit="1" customWidth="1"/>
    <col min="8" max="8" width="15.109375" style="33" bestFit="1" customWidth="1"/>
    <col min="9" max="9" width="11.44140625" style="33" bestFit="1" customWidth="1"/>
    <col min="10" max="10" width="15.109375" style="33" bestFit="1" customWidth="1"/>
    <col min="11" max="11" width="12.109375" style="33" bestFit="1" customWidth="1"/>
    <col min="12" max="12" width="15.109375" style="33" bestFit="1" customWidth="1"/>
    <col min="13" max="13" width="12.6640625" style="33" bestFit="1" customWidth="1"/>
    <col min="14" max="16384" width="11.44140625" style="33"/>
  </cols>
  <sheetData>
    <row r="1" spans="2:13" x14ac:dyDescent="0.3"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</row>
    <row r="2" spans="2:13" x14ac:dyDescent="0.3">
      <c r="B2" s="6" t="s">
        <v>1</v>
      </c>
      <c r="C2" s="7" t="s">
        <v>2</v>
      </c>
      <c r="D2" s="4"/>
      <c r="E2" s="5"/>
      <c r="F2" s="5"/>
      <c r="G2" s="5"/>
      <c r="H2" s="5"/>
      <c r="I2" s="5"/>
      <c r="J2" s="5"/>
      <c r="K2" s="5"/>
      <c r="L2" s="5"/>
      <c r="M2" s="5"/>
    </row>
    <row r="3" spans="2:13" x14ac:dyDescent="0.3">
      <c r="B3" s="8" t="s">
        <v>3</v>
      </c>
      <c r="C3" s="9">
        <v>43101</v>
      </c>
      <c r="D3" s="4"/>
      <c r="E3" s="5"/>
      <c r="F3" s="5"/>
      <c r="G3" s="5"/>
      <c r="H3" s="5"/>
      <c r="I3" s="5"/>
      <c r="J3" s="5"/>
      <c r="K3" s="5"/>
      <c r="L3" s="5"/>
      <c r="M3" s="5"/>
    </row>
    <row r="4" spans="2:13" x14ac:dyDescent="0.3">
      <c r="B4" s="10" t="s">
        <v>4</v>
      </c>
      <c r="C4" s="11"/>
      <c r="D4" s="4"/>
      <c r="E4" s="5"/>
      <c r="F4" s="5"/>
      <c r="G4" s="5"/>
      <c r="H4" s="5"/>
      <c r="I4" s="5"/>
      <c r="J4" s="5"/>
      <c r="K4" s="5"/>
      <c r="L4" s="5"/>
      <c r="M4" s="5"/>
    </row>
    <row r="5" spans="2:13" ht="16.5" customHeight="1" x14ac:dyDescent="0.3">
      <c r="B5" s="12" t="s">
        <v>5</v>
      </c>
      <c r="C5" s="13">
        <f>SUM(C6:C10)</f>
        <v>383818</v>
      </c>
      <c r="D5" s="4"/>
      <c r="E5" s="5"/>
      <c r="F5" s="5"/>
      <c r="G5" s="5"/>
      <c r="H5" s="5"/>
      <c r="I5" s="5"/>
      <c r="J5" s="5"/>
      <c r="K5" s="5"/>
      <c r="L5" s="5"/>
      <c r="M5" s="5"/>
    </row>
    <row r="6" spans="2:13" ht="16.5" customHeight="1" x14ac:dyDescent="0.3">
      <c r="B6" s="12" t="s">
        <v>6</v>
      </c>
      <c r="C6" s="13">
        <f>D15</f>
        <v>314053</v>
      </c>
      <c r="D6" s="14">
        <f>C6/C5</f>
        <v>0.81823416306687025</v>
      </c>
      <c r="E6" s="5"/>
      <c r="F6" s="5"/>
      <c r="G6" s="5"/>
      <c r="H6" s="5"/>
      <c r="I6" s="5"/>
      <c r="J6" s="5"/>
      <c r="K6" s="5"/>
      <c r="L6" s="5"/>
      <c r="M6" s="5"/>
    </row>
    <row r="7" spans="2:13" ht="16.5" customHeight="1" x14ac:dyDescent="0.3">
      <c r="B7" s="12" t="s">
        <v>7</v>
      </c>
      <c r="C7" s="13">
        <f>F15</f>
        <v>32540</v>
      </c>
      <c r="D7" s="14">
        <f>C7/C5</f>
        <v>8.4779765409647281E-2</v>
      </c>
      <c r="E7" s="5"/>
      <c r="F7" s="5"/>
      <c r="G7" s="5"/>
      <c r="H7" s="5"/>
      <c r="I7" s="5"/>
      <c r="J7" s="5"/>
      <c r="K7" s="5"/>
      <c r="L7" s="5"/>
      <c r="M7" s="5"/>
    </row>
    <row r="8" spans="2:13" ht="16.5" customHeight="1" x14ac:dyDescent="0.3">
      <c r="B8" s="12" t="s">
        <v>8</v>
      </c>
      <c r="C8" s="13">
        <f>H15</f>
        <v>0</v>
      </c>
      <c r="D8" s="14">
        <f>C8/C5</f>
        <v>0</v>
      </c>
      <c r="E8" s="5"/>
      <c r="F8" s="5"/>
      <c r="G8" s="5"/>
      <c r="H8" s="5"/>
      <c r="I8" s="4"/>
      <c r="J8" s="5"/>
      <c r="K8" s="5"/>
      <c r="L8" s="5"/>
      <c r="M8" s="5"/>
    </row>
    <row r="9" spans="2:13" ht="16.5" customHeight="1" x14ac:dyDescent="0.3">
      <c r="B9" s="12" t="s">
        <v>9</v>
      </c>
      <c r="C9" s="13">
        <f>J15</f>
        <v>37225</v>
      </c>
      <c r="D9" s="14">
        <f>C9/C5</f>
        <v>9.6986071523482487E-2</v>
      </c>
      <c r="E9" s="5"/>
      <c r="F9" s="5"/>
      <c r="G9" s="5"/>
      <c r="H9" s="5"/>
      <c r="I9" s="5"/>
      <c r="J9" s="5"/>
      <c r="K9" s="5"/>
      <c r="L9" s="5"/>
      <c r="M9" s="5"/>
    </row>
    <row r="10" spans="2:13" ht="16.5" customHeight="1" x14ac:dyDescent="0.3">
      <c r="B10" s="12" t="s">
        <v>10</v>
      </c>
      <c r="C10" s="13">
        <f>L15</f>
        <v>0</v>
      </c>
      <c r="D10" s="14">
        <f>C10/C5</f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 x14ac:dyDescent="0.3">
      <c r="B11" s="12" t="s">
        <v>11</v>
      </c>
      <c r="C11" s="15">
        <f>SUM(C6:C10)</f>
        <v>383818</v>
      </c>
      <c r="D11" s="4"/>
      <c r="E11" s="5"/>
      <c r="F11" s="5"/>
      <c r="G11" s="5"/>
      <c r="H11" s="5"/>
      <c r="I11" s="5"/>
      <c r="J11" s="5"/>
      <c r="K11" s="5"/>
      <c r="L11" s="5"/>
      <c r="M11" s="5"/>
    </row>
    <row r="12" spans="2:13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2:13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3">
      <c r="B14" s="127" t="s">
        <v>12</v>
      </c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</row>
    <row r="15" spans="2:13" ht="27.6" x14ac:dyDescent="0.3">
      <c r="B15" s="16" t="s">
        <v>13</v>
      </c>
      <c r="C15" s="17">
        <f>SUM(Tabla187[Total])</f>
        <v>383818</v>
      </c>
      <c r="D15" s="17">
        <f>SUM(Tabla187[Transactions 
Complete])</f>
        <v>314053</v>
      </c>
      <c r="E15" s="18">
        <f>AVERAGE(Tabla187[%
Complete])</f>
        <v>0.78740292363278608</v>
      </c>
      <c r="F15" s="17">
        <f>SUM(Tabla187[Transactions 
Failed])</f>
        <v>32540</v>
      </c>
      <c r="G15" s="18">
        <f>AVERAGE(Tabla187[% 
Failed])</f>
        <v>8.886886195352485E-2</v>
      </c>
      <c r="H15" s="17">
        <f>SUM(Tabla187[Transactions 
In_Prog])</f>
        <v>0</v>
      </c>
      <c r="I15" s="18">
        <f>AVERAGE(Tabla187[%
In_Prog])</f>
        <v>0</v>
      </c>
      <c r="J15" s="17">
        <f>SUM(Tabla187[Transactions 
Timeout])</f>
        <v>37225</v>
      </c>
      <c r="K15" s="18">
        <f>AVERAGE(Tabla187[%
Timeout])</f>
        <v>0.12372821441368906</v>
      </c>
      <c r="L15" s="17">
        <f>SUM(Tabla187[Transactions
Trans Fail])</f>
        <v>0</v>
      </c>
      <c r="M15" s="18">
        <f>AVERAGE(Tabla187[% 
Trans Fail])</f>
        <v>0</v>
      </c>
    </row>
    <row r="16" spans="2:13" s="19" customFormat="1" ht="24" x14ac:dyDescent="0.3">
      <c r="B16" s="20" t="s">
        <v>14</v>
      </c>
      <c r="C16" s="20" t="s">
        <v>15</v>
      </c>
      <c r="D16" s="21" t="s">
        <v>16</v>
      </c>
      <c r="E16" s="21" t="s">
        <v>17</v>
      </c>
      <c r="F16" s="21" t="s">
        <v>18</v>
      </c>
      <c r="G16" s="22" t="s">
        <v>19</v>
      </c>
      <c r="H16" s="23" t="s">
        <v>20</v>
      </c>
      <c r="I16" s="21" t="s">
        <v>21</v>
      </c>
      <c r="J16" s="21" t="s">
        <v>22</v>
      </c>
      <c r="K16" s="21" t="s">
        <v>23</v>
      </c>
      <c r="L16" s="21" t="s">
        <v>24</v>
      </c>
      <c r="M16" s="21" t="s">
        <v>25</v>
      </c>
    </row>
    <row r="17" spans="2:13" x14ac:dyDescent="0.3">
      <c r="B17" s="79">
        <v>43252</v>
      </c>
      <c r="C17" s="57">
        <v>13597</v>
      </c>
      <c r="D17" s="57">
        <v>11171</v>
      </c>
      <c r="E17" s="35">
        <f>Tabla187[Transactions 
Complete]/Tabla187[Total]</f>
        <v>0.82157828932852839</v>
      </c>
      <c r="F17" s="57">
        <v>1926</v>
      </c>
      <c r="G17" s="35">
        <f>Tabla187[Transactions 
Failed]/Tabla187[Total]</f>
        <v>0.14164889313819226</v>
      </c>
      <c r="H17" s="57">
        <v>0</v>
      </c>
      <c r="I17" s="35">
        <f>Tabla187[Transactions 
In_Prog]/Tabla187[Total]</f>
        <v>0</v>
      </c>
      <c r="J17" s="57">
        <v>500</v>
      </c>
      <c r="K17" s="35">
        <f>Tabla187[Transactions 
Timeout]/Tabla187[Total]</f>
        <v>3.6772817533279399E-2</v>
      </c>
      <c r="L17" s="57">
        <v>0</v>
      </c>
      <c r="M17" s="35">
        <f>Tabla187[Transactions
Trans Fail]/Tabla187[Total]</f>
        <v>0</v>
      </c>
    </row>
    <row r="18" spans="2:13" x14ac:dyDescent="0.3">
      <c r="B18" s="79">
        <v>43253</v>
      </c>
      <c r="C18" s="57">
        <v>5113</v>
      </c>
      <c r="D18" s="57">
        <v>3984</v>
      </c>
      <c r="E18" s="35">
        <f>Tabla187[Transactions 
Complete]/Tabla187[Total]</f>
        <v>0.77919029923723837</v>
      </c>
      <c r="F18" s="57">
        <v>716</v>
      </c>
      <c r="G18" s="35">
        <f>Tabla187[Transactions 
Failed]/Tabla187[Total]</f>
        <v>0.14003520438098963</v>
      </c>
      <c r="H18" s="57">
        <v>0</v>
      </c>
      <c r="I18" s="35">
        <f>Tabla187[Transactions 
In_Prog]/Tabla187[Total]</f>
        <v>0</v>
      </c>
      <c r="J18" s="57">
        <v>413</v>
      </c>
      <c r="K18" s="35">
        <f>Tabla187[Transactions 
Timeout]/Tabla187[Total]</f>
        <v>8.0774496381771949E-2</v>
      </c>
      <c r="L18" s="57">
        <v>0</v>
      </c>
      <c r="M18" s="35">
        <f>Tabla187[Transactions
Trans Fail]/Tabla187[Total]</f>
        <v>0</v>
      </c>
    </row>
    <row r="19" spans="2:13" x14ac:dyDescent="0.3">
      <c r="B19" s="79">
        <v>43254</v>
      </c>
      <c r="C19" s="57">
        <v>1291</v>
      </c>
      <c r="D19" s="57">
        <v>828</v>
      </c>
      <c r="E19" s="35">
        <f>Tabla187[Transactions 
Complete]/Tabla187[Total]</f>
        <v>0.64136328427575517</v>
      </c>
      <c r="F19" s="57">
        <v>81</v>
      </c>
      <c r="G19" s="35">
        <f>Tabla187[Transactions 
Failed]/Tabla187[Total]</f>
        <v>6.2742060418280399E-2</v>
      </c>
      <c r="H19" s="57">
        <v>0</v>
      </c>
      <c r="I19" s="35">
        <f>Tabla187[Transactions 
In_Prog]/Tabla187[Total]</f>
        <v>0</v>
      </c>
      <c r="J19" s="57">
        <v>382</v>
      </c>
      <c r="K19" s="35">
        <f>Tabla187[Transactions 
Timeout]/Tabla187[Total]</f>
        <v>0.29589465530596437</v>
      </c>
      <c r="L19" s="57">
        <v>0</v>
      </c>
      <c r="M19" s="35">
        <f>Tabla187[Transactions
Trans Fail]/Tabla187[Total]</f>
        <v>0</v>
      </c>
    </row>
    <row r="20" spans="2:13" x14ac:dyDescent="0.3">
      <c r="B20" s="79">
        <v>43255</v>
      </c>
      <c r="C20" s="57">
        <v>18034</v>
      </c>
      <c r="D20" s="57">
        <v>14385</v>
      </c>
      <c r="E20" s="35">
        <f>Tabla187[Transactions 
Complete]/Tabla187[Total]</f>
        <v>0.79765997560164137</v>
      </c>
      <c r="F20" s="57">
        <v>2063</v>
      </c>
      <c r="G20" s="35">
        <f>Tabla187[Transactions 
Failed]/Tabla187[Total]</f>
        <v>0.11439503160696463</v>
      </c>
      <c r="H20" s="57">
        <v>0</v>
      </c>
      <c r="I20" s="35">
        <f>Tabla187[Transactions 
In_Prog]/Tabla187[Total]</f>
        <v>0</v>
      </c>
      <c r="J20" s="57">
        <v>1586</v>
      </c>
      <c r="K20" s="35">
        <f>Tabla187[Transactions 
Timeout]/Tabla187[Total]</f>
        <v>8.7944992791394033E-2</v>
      </c>
      <c r="L20" s="57">
        <v>0</v>
      </c>
      <c r="M20" s="35">
        <f>Tabla187[Transactions
Trans Fail]/Tabla187[Total]</f>
        <v>0</v>
      </c>
    </row>
    <row r="21" spans="2:13" x14ac:dyDescent="0.3">
      <c r="B21" s="79">
        <v>43256</v>
      </c>
      <c r="C21" s="57">
        <v>20984</v>
      </c>
      <c r="D21" s="57">
        <v>16071</v>
      </c>
      <c r="E21" s="35">
        <f>Tabla187[Transactions 
Complete]/Tabla187[Total]</f>
        <v>0.7658692337018681</v>
      </c>
      <c r="F21" s="57">
        <v>2473</v>
      </c>
      <c r="G21" s="35">
        <f>Tabla187[Transactions 
Failed]/Tabla187[Total]</f>
        <v>0.11785169653069005</v>
      </c>
      <c r="H21" s="57">
        <v>0</v>
      </c>
      <c r="I21" s="35">
        <f>Tabla187[Transactions 
In_Prog]/Tabla187[Total]</f>
        <v>0</v>
      </c>
      <c r="J21" s="57">
        <v>2440</v>
      </c>
      <c r="K21" s="35">
        <f>Tabla187[Transactions 
Timeout]/Tabla187[Total]</f>
        <v>0.11627906976744186</v>
      </c>
      <c r="L21" s="57">
        <v>0</v>
      </c>
      <c r="M21" s="35">
        <f>Tabla187[Transactions
Trans Fail]/Tabla187[Total]</f>
        <v>0</v>
      </c>
    </row>
    <row r="22" spans="2:13" x14ac:dyDescent="0.3">
      <c r="B22" s="79">
        <v>43257</v>
      </c>
      <c r="C22" s="57">
        <v>14525</v>
      </c>
      <c r="D22" s="57">
        <v>11100</v>
      </c>
      <c r="E22" s="35">
        <f>Tabla187[Transactions 
Complete]/Tabla187[Total]</f>
        <v>0.76419965576592086</v>
      </c>
      <c r="F22" s="57">
        <v>1581</v>
      </c>
      <c r="G22" s="35">
        <f>Tabla187[Transactions 
Failed]/Tabla187[Total]</f>
        <v>0.10884681583476764</v>
      </c>
      <c r="H22" s="57">
        <v>0</v>
      </c>
      <c r="I22" s="35">
        <f>Tabla187[Transactions 
In_Prog]/Tabla187[Total]</f>
        <v>0</v>
      </c>
      <c r="J22" s="57">
        <v>1844</v>
      </c>
      <c r="K22" s="35">
        <f>Tabla187[Transactions 
Timeout]/Tabla187[Total]</f>
        <v>0.12695352839931154</v>
      </c>
      <c r="L22" s="57">
        <v>0</v>
      </c>
      <c r="M22" s="35">
        <f>Tabla187[Transactions
Trans Fail]/Tabla187[Total]</f>
        <v>0</v>
      </c>
    </row>
    <row r="23" spans="2:13" x14ac:dyDescent="0.3">
      <c r="B23" s="79">
        <v>43258</v>
      </c>
      <c r="C23" s="57">
        <v>17593</v>
      </c>
      <c r="D23" s="57">
        <v>13465</v>
      </c>
      <c r="E23" s="35">
        <f>Tabla187[Transactions 
Complete]/Tabla187[Total]</f>
        <v>0.7653612232137782</v>
      </c>
      <c r="F23" s="57">
        <v>1748</v>
      </c>
      <c r="G23" s="35">
        <f>Tabla187[Transactions 
Failed]/Tabla187[Total]</f>
        <v>9.9357699084863305E-2</v>
      </c>
      <c r="H23" s="57">
        <v>0</v>
      </c>
      <c r="I23" s="35">
        <f>Tabla187[Transactions 
In_Prog]/Tabla187[Total]</f>
        <v>0</v>
      </c>
      <c r="J23" s="57">
        <v>2380</v>
      </c>
      <c r="K23" s="35">
        <f>Tabla187[Transactions 
Timeout]/Tabla187[Total]</f>
        <v>0.1352810777013585</v>
      </c>
      <c r="L23" s="57">
        <v>0</v>
      </c>
      <c r="M23" s="35">
        <f>Tabla187[Transactions
Trans Fail]/Tabla187[Total]</f>
        <v>0</v>
      </c>
    </row>
    <row r="24" spans="2:13" x14ac:dyDescent="0.3">
      <c r="B24" s="79">
        <v>43259</v>
      </c>
      <c r="C24" s="57">
        <v>15160</v>
      </c>
      <c r="D24" s="57">
        <v>11204</v>
      </c>
      <c r="E24" s="35">
        <f>Tabla187[Transactions 
Complete]/Tabla187[Total]</f>
        <v>0.73905013192612135</v>
      </c>
      <c r="F24" s="57">
        <v>1405</v>
      </c>
      <c r="G24" s="35">
        <f>Tabla187[Transactions 
Failed]/Tabla187[Total]</f>
        <v>9.2678100263852245E-2</v>
      </c>
      <c r="H24" s="57">
        <v>0</v>
      </c>
      <c r="I24" s="35">
        <f>Tabla187[Transactions 
In_Prog]/Tabla187[Total]</f>
        <v>0</v>
      </c>
      <c r="J24" s="57">
        <v>2551</v>
      </c>
      <c r="K24" s="35">
        <f>Tabla187[Transactions 
Timeout]/Tabla187[Total]</f>
        <v>0.1682717678100264</v>
      </c>
      <c r="L24" s="57">
        <v>0</v>
      </c>
      <c r="M24" s="35">
        <f>Tabla187[Transactions
Trans Fail]/Tabla187[Total]</f>
        <v>0</v>
      </c>
    </row>
    <row r="25" spans="2:13" x14ac:dyDescent="0.3">
      <c r="B25" s="79">
        <v>43260</v>
      </c>
      <c r="C25" s="57">
        <v>10041</v>
      </c>
      <c r="D25" s="57">
        <v>7068</v>
      </c>
      <c r="E25" s="35">
        <f>Tabla187[Transactions 
Complete]/Tabla187[Total]</f>
        <v>0.7039139527935464</v>
      </c>
      <c r="F25" s="57">
        <v>638</v>
      </c>
      <c r="G25" s="35">
        <f>Tabla187[Transactions 
Failed]/Tabla187[Total]</f>
        <v>6.3539488098794936E-2</v>
      </c>
      <c r="H25" s="57">
        <v>0</v>
      </c>
      <c r="I25" s="35">
        <f>Tabla187[Transactions 
In_Prog]/Tabla187[Total]</f>
        <v>0</v>
      </c>
      <c r="J25" s="57">
        <v>2335</v>
      </c>
      <c r="K25" s="35">
        <f>Tabla187[Transactions 
Timeout]/Tabla187[Total]</f>
        <v>0.23254655910765859</v>
      </c>
      <c r="L25" s="57">
        <v>0</v>
      </c>
      <c r="M25" s="35">
        <f>Tabla187[Transactions
Trans Fail]/Tabla187[Total]</f>
        <v>0</v>
      </c>
    </row>
    <row r="26" spans="2:13" x14ac:dyDescent="0.3">
      <c r="B26" s="79">
        <v>43261</v>
      </c>
      <c r="C26" s="57">
        <v>5012</v>
      </c>
      <c r="D26" s="57">
        <v>2201</v>
      </c>
      <c r="E26" s="35">
        <f>Tabla187[Transactions 
Complete]/Tabla187[Total]</f>
        <v>0.43914604948124503</v>
      </c>
      <c r="F26" s="57">
        <v>87</v>
      </c>
      <c r="G26" s="35">
        <f>Tabla187[Transactions 
Failed]/Tabla187[Total]</f>
        <v>1.735833998403831E-2</v>
      </c>
      <c r="H26" s="57">
        <v>0</v>
      </c>
      <c r="I26" s="35">
        <f>Tabla187[Transactions 
In_Prog]/Tabla187[Total]</f>
        <v>0</v>
      </c>
      <c r="J26" s="57">
        <v>2724</v>
      </c>
      <c r="K26" s="35">
        <f>Tabla187[Transactions 
Timeout]/Tabla187[Total]</f>
        <v>0.54349561053471673</v>
      </c>
      <c r="L26" s="57">
        <v>0</v>
      </c>
      <c r="M26" s="35">
        <f>Tabla187[Transactions
Trans Fail]/Tabla187[Total]</f>
        <v>0</v>
      </c>
    </row>
    <row r="27" spans="2:13" x14ac:dyDescent="0.3">
      <c r="B27" s="79">
        <v>43262</v>
      </c>
      <c r="C27" s="76">
        <v>15508</v>
      </c>
      <c r="D27" s="39">
        <v>10338</v>
      </c>
      <c r="E27" s="35">
        <f>Tabla187[Transactions 
Complete]/Tabla187[Total]</f>
        <v>0.66662367810162493</v>
      </c>
      <c r="F27" s="39">
        <v>1349</v>
      </c>
      <c r="G27" s="35">
        <f>Tabla187[Transactions 
Failed]/Tabla187[Total]</f>
        <v>8.6987361361877735E-2</v>
      </c>
      <c r="H27" s="39">
        <v>0</v>
      </c>
      <c r="I27" s="35">
        <f>Tabla187[Transactions 
In_Prog]/Tabla187[Total]</f>
        <v>0</v>
      </c>
      <c r="J27" s="39">
        <v>3821</v>
      </c>
      <c r="K27" s="35">
        <f>Tabla187[Transactions 
Timeout]/Tabla187[Total]</f>
        <v>0.24638896053649728</v>
      </c>
      <c r="L27" s="39">
        <v>0</v>
      </c>
      <c r="M27" s="35">
        <f>Tabla187[Transactions
Trans Fail]/Tabla187[Total]</f>
        <v>0</v>
      </c>
    </row>
    <row r="28" spans="2:13" x14ac:dyDescent="0.3">
      <c r="B28" s="79">
        <v>43263</v>
      </c>
      <c r="C28" s="76">
        <v>17335</v>
      </c>
      <c r="D28" s="39">
        <v>12701</v>
      </c>
      <c r="E28" s="35">
        <f>Tabla187[Transactions 
Complete]/Tabla187[Total]</f>
        <v>0.73267955004326502</v>
      </c>
      <c r="F28" s="39">
        <v>1586</v>
      </c>
      <c r="G28" s="35">
        <f>Tabla187[Transactions 
Failed]/Tabla187[Total]</f>
        <v>9.1491202768964525E-2</v>
      </c>
      <c r="H28" s="39">
        <v>0</v>
      </c>
      <c r="I28" s="35">
        <f>Tabla187[Transactions 
In_Prog]/Tabla187[Total]</f>
        <v>0</v>
      </c>
      <c r="J28" s="39">
        <v>3048</v>
      </c>
      <c r="K28" s="35">
        <f>Tabla187[Transactions 
Timeout]/Tabla187[Total]</f>
        <v>0.1758292471877704</v>
      </c>
      <c r="L28" s="39">
        <v>0</v>
      </c>
      <c r="M28" s="35">
        <f>Tabla187[Transactions
Trans Fail]/Tabla187[Total]</f>
        <v>0</v>
      </c>
    </row>
    <row r="29" spans="2:13" x14ac:dyDescent="0.2">
      <c r="B29" s="79">
        <v>43264</v>
      </c>
      <c r="C29" s="77">
        <v>12074</v>
      </c>
      <c r="D29" s="64">
        <v>7858</v>
      </c>
      <c r="E29" s="35">
        <f>Tabla187[Transactions 
Complete]/Tabla187[Total]</f>
        <v>0.65081994368063611</v>
      </c>
      <c r="F29" s="64">
        <v>911</v>
      </c>
      <c r="G29" s="35">
        <f>Tabla187[Transactions 
Failed]/Tabla187[Total]</f>
        <v>7.5451383137319861E-2</v>
      </c>
      <c r="H29" s="39">
        <v>0</v>
      </c>
      <c r="I29" s="35">
        <f>Tabla187[Transactions 
In_Prog]/Tabla187[Total]</f>
        <v>0</v>
      </c>
      <c r="J29" s="64">
        <v>3305</v>
      </c>
      <c r="K29" s="35">
        <f>Tabla187[Transactions 
Timeout]/Tabla187[Total]</f>
        <v>0.27372867318204408</v>
      </c>
      <c r="L29" s="39">
        <v>0</v>
      </c>
      <c r="M29" s="35">
        <f>Tabla187[Transactions
Trans Fail]/Tabla187[Total]</f>
        <v>0</v>
      </c>
    </row>
    <row r="30" spans="2:13" x14ac:dyDescent="0.3">
      <c r="B30" s="79">
        <v>43265</v>
      </c>
      <c r="C30" s="77">
        <v>10940</v>
      </c>
      <c r="D30" s="64">
        <v>6487</v>
      </c>
      <c r="E30" s="35">
        <f>Tabla187[Transactions 
Complete]/Tabla187[Total]</f>
        <v>0.59296160877513715</v>
      </c>
      <c r="F30" s="64">
        <v>935</v>
      </c>
      <c r="G30" s="35">
        <f>Tabla187[Transactions 
Failed]/Tabla187[Total]</f>
        <v>8.546617915904936E-2</v>
      </c>
      <c r="H30" s="39">
        <v>0</v>
      </c>
      <c r="I30" s="35">
        <f>Tabla187[Transactions 
In_Prog]/Tabla187[Total]</f>
        <v>0</v>
      </c>
      <c r="J30" s="65">
        <v>3518</v>
      </c>
      <c r="K30" s="35">
        <f>Tabla187[Transactions 
Timeout]/Tabla187[Total]</f>
        <v>0.32157221206581355</v>
      </c>
      <c r="L30" s="39">
        <v>0</v>
      </c>
      <c r="M30" s="35">
        <f>Tabla187[Transactions
Trans Fail]/Tabla187[Total]</f>
        <v>0</v>
      </c>
    </row>
    <row r="31" spans="2:13" x14ac:dyDescent="0.2">
      <c r="B31" s="79">
        <v>43266</v>
      </c>
      <c r="C31" s="78">
        <v>10286</v>
      </c>
      <c r="D31" s="107">
        <v>7141</v>
      </c>
      <c r="E31" s="35">
        <f>Tabla187[Transactions 
Complete]/Tabla187[Total]</f>
        <v>0.69424460431654678</v>
      </c>
      <c r="F31" s="107">
        <v>941</v>
      </c>
      <c r="G31" s="35">
        <f>Tabla187[Transactions 
Failed]/Tabla187[Total]</f>
        <v>9.1483569900836087E-2</v>
      </c>
      <c r="H31" s="39">
        <v>0</v>
      </c>
      <c r="I31" s="35">
        <f>Tabla187[Transactions 
In_Prog]/Tabla187[Total]</f>
        <v>0</v>
      </c>
      <c r="J31" s="107">
        <v>2204</v>
      </c>
      <c r="K31" s="35">
        <f>Tabla187[Transactions 
Timeout]/Tabla187[Total]</f>
        <v>0.21427182578261714</v>
      </c>
      <c r="L31" s="39">
        <v>0</v>
      </c>
      <c r="M31" s="35">
        <f>Tabla187[Transactions
Trans Fail]/Tabla187[Total]</f>
        <v>0</v>
      </c>
    </row>
    <row r="32" spans="2:13" x14ac:dyDescent="0.2">
      <c r="B32" s="79">
        <v>43267</v>
      </c>
      <c r="C32" s="78">
        <v>3372</v>
      </c>
      <c r="D32" s="107">
        <v>2734</v>
      </c>
      <c r="E32" s="35">
        <f>Tabla187[Transactions 
Complete]/Tabla187[Total]</f>
        <v>0.81079478054567022</v>
      </c>
      <c r="F32" s="107">
        <v>450</v>
      </c>
      <c r="G32" s="35">
        <f>Tabla187[Transactions 
Failed]/Tabla187[Total]</f>
        <v>0.13345195729537365</v>
      </c>
      <c r="H32" s="39">
        <v>0</v>
      </c>
      <c r="I32" s="35">
        <f>Tabla187[Transactions 
In_Prog]/Tabla187[Total]</f>
        <v>0</v>
      </c>
      <c r="J32" s="107">
        <v>188</v>
      </c>
      <c r="K32" s="35">
        <f>Tabla187[Transactions 
Timeout]/Tabla187[Total]</f>
        <v>5.575326215895611E-2</v>
      </c>
      <c r="L32" s="39">
        <v>0</v>
      </c>
      <c r="M32" s="35">
        <f>Tabla187[Transactions
Trans Fail]/Tabla187[Total]</f>
        <v>0</v>
      </c>
    </row>
    <row r="33" spans="2:13" x14ac:dyDescent="0.2">
      <c r="B33" s="79">
        <v>43268</v>
      </c>
      <c r="C33" s="78">
        <v>1045</v>
      </c>
      <c r="D33" s="107">
        <v>761</v>
      </c>
      <c r="E33" s="35">
        <f>Tabla187[Transactions 
Complete]/Tabla187[Total]</f>
        <v>0.72822966507177034</v>
      </c>
      <c r="F33" s="107">
        <v>98</v>
      </c>
      <c r="G33" s="35">
        <f>Tabla187[Transactions 
Failed]/Tabla187[Total]</f>
        <v>9.3779904306220102E-2</v>
      </c>
      <c r="H33" s="39">
        <v>0</v>
      </c>
      <c r="I33" s="35">
        <f>Tabla187[Transactions 
In_Prog]/Tabla187[Total]</f>
        <v>0</v>
      </c>
      <c r="J33" s="107">
        <v>186</v>
      </c>
      <c r="K33" s="35">
        <f>Tabla187[Transactions 
Timeout]/Tabla187[Total]</f>
        <v>0.17799043062200956</v>
      </c>
      <c r="L33" s="39">
        <v>0</v>
      </c>
      <c r="M33" s="35">
        <f>Tabla187[Transactions
Trans Fail]/Tabla187[Total]</f>
        <v>0</v>
      </c>
    </row>
    <row r="34" spans="2:13" x14ac:dyDescent="0.2">
      <c r="B34" s="79">
        <v>43269</v>
      </c>
      <c r="C34" s="107">
        <v>23017</v>
      </c>
      <c r="D34" s="107">
        <v>21067</v>
      </c>
      <c r="E34" s="75">
        <f>Tabla187[Transactions 
Complete]/Tabla187[Total]</f>
        <v>0.91528001042707563</v>
      </c>
      <c r="F34" s="107">
        <v>1744</v>
      </c>
      <c r="G34" s="75">
        <f>Tabla187[Transactions 
Failed]/Tabla187[Total]</f>
        <v>7.5770082982143633E-2</v>
      </c>
      <c r="H34" s="61">
        <v>0</v>
      </c>
      <c r="I34" s="75">
        <f>Tabla187[Transactions 
In_Prog]/Tabla187[Total]</f>
        <v>0</v>
      </c>
      <c r="J34" s="107">
        <v>206</v>
      </c>
      <c r="K34" s="75">
        <f>Tabla187[Transactions 
Timeout]/Tabla187[Total]</f>
        <v>8.949906590780727E-3</v>
      </c>
      <c r="L34" s="61">
        <v>0</v>
      </c>
      <c r="M34" s="75">
        <f>Tabla187[Transactions
Trans Fail]/Tabla187[Total]</f>
        <v>0</v>
      </c>
    </row>
    <row r="35" spans="2:13" x14ac:dyDescent="0.2">
      <c r="B35" s="79">
        <v>43270</v>
      </c>
      <c r="C35" s="107">
        <v>14584</v>
      </c>
      <c r="D35" s="107">
        <v>13500</v>
      </c>
      <c r="E35" s="75">
        <f>Tabla187[Transactions 
Complete]/Tabla187[Total]</f>
        <v>0.92567196928140427</v>
      </c>
      <c r="F35" s="107">
        <v>839</v>
      </c>
      <c r="G35" s="75">
        <f>Tabla187[Transactions 
Failed]/Tabla187[Total]</f>
        <v>5.7528798683488758E-2</v>
      </c>
      <c r="H35" s="61">
        <v>0</v>
      </c>
      <c r="I35" s="75">
        <f>Tabla187[Transactions 
In_Prog]/Tabla187[Total]</f>
        <v>0</v>
      </c>
      <c r="J35" s="107">
        <v>245</v>
      </c>
      <c r="K35" s="75">
        <f>Tabla187[Transactions 
Timeout]/Tabla187[Total]</f>
        <v>1.6799232035106967E-2</v>
      </c>
      <c r="L35" s="61">
        <v>0</v>
      </c>
      <c r="M35" s="75">
        <f>Tabla187[Transactions
Trans Fail]/Tabla187[Total]</f>
        <v>0</v>
      </c>
    </row>
    <row r="36" spans="2:13" x14ac:dyDescent="0.2">
      <c r="B36" s="79">
        <v>43271</v>
      </c>
      <c r="C36" s="107">
        <v>13185</v>
      </c>
      <c r="D36" s="107">
        <v>11888</v>
      </c>
      <c r="E36" s="75">
        <f>Tabla187[Transactions 
Complete]/Tabla187[Total]</f>
        <v>0.90163064087978761</v>
      </c>
      <c r="F36" s="107">
        <v>1070</v>
      </c>
      <c r="G36" s="75">
        <f>Tabla187[Transactions 
Failed]/Tabla187[Total]</f>
        <v>8.1152825180128937E-2</v>
      </c>
      <c r="H36" s="61">
        <v>0</v>
      </c>
      <c r="I36" s="75">
        <f>Tabla187[Transactions 
In_Prog]/Tabla187[Total]</f>
        <v>0</v>
      </c>
      <c r="J36" s="107">
        <v>227</v>
      </c>
      <c r="K36" s="75">
        <f>Tabla187[Transactions 
Timeout]/Tabla187[Total]</f>
        <v>1.7216533940083427E-2</v>
      </c>
      <c r="L36" s="61">
        <v>0</v>
      </c>
      <c r="M36" s="75">
        <f>Tabla187[Transactions
Trans Fail]/Tabla187[Total]</f>
        <v>0</v>
      </c>
    </row>
    <row r="37" spans="2:13" x14ac:dyDescent="0.2">
      <c r="B37" s="79">
        <v>43272</v>
      </c>
      <c r="C37" s="107">
        <v>11498</v>
      </c>
      <c r="D37" s="107">
        <v>10310</v>
      </c>
      <c r="E37" s="75">
        <f>Tabla187[Transactions 
Complete]/Tabla187[Total]</f>
        <v>0.89667768307531748</v>
      </c>
      <c r="F37" s="107">
        <v>961</v>
      </c>
      <c r="G37" s="75">
        <f>Tabla187[Transactions 
Failed]/Tabla187[Total]</f>
        <v>8.3579753000521825E-2</v>
      </c>
      <c r="H37" s="61">
        <v>0</v>
      </c>
      <c r="I37" s="75">
        <f>Tabla187[Transactions 
In_Prog]/Tabla187[Total]</f>
        <v>0</v>
      </c>
      <c r="J37" s="107">
        <v>227</v>
      </c>
      <c r="K37" s="75">
        <f>Tabla187[Transactions 
Timeout]/Tabla187[Total]</f>
        <v>1.9742563924160725E-2</v>
      </c>
      <c r="L37" s="61">
        <v>0</v>
      </c>
      <c r="M37" s="75">
        <f>Tabla187[Transactions
Trans Fail]/Tabla187[Total]</f>
        <v>0</v>
      </c>
    </row>
    <row r="38" spans="2:13" x14ac:dyDescent="0.2">
      <c r="B38" s="79">
        <v>43273</v>
      </c>
      <c r="C38" s="107">
        <v>8865</v>
      </c>
      <c r="D38" s="107">
        <v>7274</v>
      </c>
      <c r="E38" s="75">
        <f>Tabla187[Transactions 
Complete]/Tabla187[Total]</f>
        <v>0.82053017484489565</v>
      </c>
      <c r="F38" s="107">
        <v>940</v>
      </c>
      <c r="G38" s="75">
        <f>Tabla187[Transactions 
Failed]/Tabla187[Total]</f>
        <v>0.10603496897913142</v>
      </c>
      <c r="H38" s="61">
        <v>0</v>
      </c>
      <c r="I38" s="75">
        <f>Tabla187[Transactions 
In_Prog]/Tabla187[Total]</f>
        <v>0</v>
      </c>
      <c r="J38" s="107">
        <v>651</v>
      </c>
      <c r="K38" s="75">
        <f>Tabla187[Transactions 
Timeout]/Tabla187[Total]</f>
        <v>7.3434856175972923E-2</v>
      </c>
      <c r="L38" s="61">
        <v>0</v>
      </c>
      <c r="M38" s="75">
        <f>Tabla187[Transactions
Trans Fail]/Tabla187[Total]</f>
        <v>0</v>
      </c>
    </row>
    <row r="39" spans="2:13" x14ac:dyDescent="0.2">
      <c r="B39" s="79">
        <v>43274</v>
      </c>
      <c r="C39" s="107">
        <v>6387</v>
      </c>
      <c r="D39" s="107">
        <v>5581</v>
      </c>
      <c r="E39" s="75">
        <f>Tabla187[Transactions 
Complete]/Tabla187[Total]</f>
        <v>0.87380616878033501</v>
      </c>
      <c r="F39" s="107">
        <v>611</v>
      </c>
      <c r="G39" s="75">
        <f>Tabla187[Transactions 
Failed]/Tabla187[Total]</f>
        <v>9.5663065602004077E-2</v>
      </c>
      <c r="H39" s="61">
        <v>0</v>
      </c>
      <c r="I39" s="75">
        <f>Tabla187[Transactions 
In_Prog]/Tabla187[Total]</f>
        <v>0</v>
      </c>
      <c r="J39" s="107">
        <v>195</v>
      </c>
      <c r="K39" s="75">
        <f>Tabla187[Transactions 
Timeout]/Tabla187[Total]</f>
        <v>3.0530765617660875E-2</v>
      </c>
      <c r="L39" s="61">
        <v>0</v>
      </c>
      <c r="M39" s="75">
        <f>Tabla187[Transactions
Trans Fail]/Tabla187[Total]</f>
        <v>0</v>
      </c>
    </row>
    <row r="40" spans="2:13" x14ac:dyDescent="0.2">
      <c r="B40" s="79">
        <v>43275</v>
      </c>
      <c r="C40" s="107">
        <v>1641</v>
      </c>
      <c r="D40" s="107">
        <v>1412</v>
      </c>
      <c r="E40" s="75">
        <f>Tabla187[Transactions 
Complete]/Tabla187[Total]</f>
        <v>0.86045094454600857</v>
      </c>
      <c r="F40" s="107">
        <v>67</v>
      </c>
      <c r="G40" s="75">
        <f>Tabla187[Transactions 
Failed]/Tabla187[Total]</f>
        <v>4.0828762949421088E-2</v>
      </c>
      <c r="H40" s="61">
        <v>0</v>
      </c>
      <c r="I40" s="75">
        <f>Tabla187[Transactions 
In_Prog]/Tabla187[Total]</f>
        <v>0</v>
      </c>
      <c r="J40" s="107">
        <v>162</v>
      </c>
      <c r="K40" s="75">
        <f>Tabla187[Transactions 
Timeout]/Tabla187[Total]</f>
        <v>9.8720292504570387E-2</v>
      </c>
      <c r="L40" s="61">
        <v>0</v>
      </c>
      <c r="M40" s="75">
        <f>Tabla187[Transactions
Trans Fail]/Tabla187[Total]</f>
        <v>0</v>
      </c>
    </row>
    <row r="41" spans="2:13" x14ac:dyDescent="0.2">
      <c r="B41" s="79">
        <v>43276</v>
      </c>
      <c r="C41" s="107">
        <v>15005</v>
      </c>
      <c r="D41" s="61">
        <v>13357</v>
      </c>
      <c r="E41" s="75">
        <f>Tabla187[Transactions 
Complete]/Tabla187[Total]</f>
        <v>0.89016994335221589</v>
      </c>
      <c r="F41" s="61">
        <v>1301</v>
      </c>
      <c r="G41" s="75">
        <f>Tabla187[Transactions 
Failed]/Tabla187[Total]</f>
        <v>8.6704431856047981E-2</v>
      </c>
      <c r="H41" s="61">
        <v>0</v>
      </c>
      <c r="I41" s="75">
        <f>Tabla187[Transactions 
In_Prog]/Tabla187[Total]</f>
        <v>0</v>
      </c>
      <c r="J41" s="61">
        <v>347</v>
      </c>
      <c r="K41" s="75">
        <f>Tabla187[Transactions 
Timeout]/Tabla187[Total]</f>
        <v>2.3125624791736087E-2</v>
      </c>
      <c r="L41" s="61">
        <v>0</v>
      </c>
      <c r="M41" s="75">
        <f>Tabla187[Transactions
Trans Fail]/Tabla187[Total]</f>
        <v>0</v>
      </c>
    </row>
    <row r="42" spans="2:13" x14ac:dyDescent="0.3">
      <c r="B42" s="79">
        <v>43277</v>
      </c>
      <c r="C42" s="61">
        <v>15724</v>
      </c>
      <c r="D42" s="61">
        <v>14193</v>
      </c>
      <c r="E42" s="75">
        <f>Tabla187[Transactions 
Complete]/Tabla187[Total]</f>
        <v>0.90263291783261257</v>
      </c>
      <c r="F42" s="61">
        <v>1325</v>
      </c>
      <c r="G42" s="75">
        <f>Tabla187[Transactions 
Failed]/Tabla187[Total]</f>
        <v>8.4266090053421519E-2</v>
      </c>
      <c r="H42" s="61">
        <v>0</v>
      </c>
      <c r="I42" s="75">
        <f>Tabla187[Transactions 
In_Prog]/Tabla187[Total]</f>
        <v>0</v>
      </c>
      <c r="J42" s="61">
        <v>206</v>
      </c>
      <c r="K42" s="75">
        <f>Tabla187[Transactions 
Timeout]/Tabla187[Total]</f>
        <v>1.3100992113965912E-2</v>
      </c>
      <c r="L42" s="61">
        <v>0</v>
      </c>
      <c r="M42" s="75">
        <f>Tabla187[Transactions
Trans Fail]/Tabla187[Total]</f>
        <v>0</v>
      </c>
    </row>
    <row r="43" spans="2:13" x14ac:dyDescent="0.3">
      <c r="B43" s="79">
        <v>43278</v>
      </c>
      <c r="C43" s="61">
        <v>12220</v>
      </c>
      <c r="D43" s="61">
        <v>10531</v>
      </c>
      <c r="E43" s="75">
        <f>Tabla187[Transactions 
Complete]/Tabla187[Total]</f>
        <v>0.86178396072013097</v>
      </c>
      <c r="F43" s="61">
        <v>1044</v>
      </c>
      <c r="G43" s="75">
        <f>Tabla187[Transactions 
Failed]/Tabla187[Total]</f>
        <v>8.5433715220949266E-2</v>
      </c>
      <c r="H43" s="61">
        <v>0</v>
      </c>
      <c r="I43" s="75">
        <f>Tabla187[Transactions 
In_Prog]/Tabla187[Total]</f>
        <v>0</v>
      </c>
      <c r="J43" s="61">
        <v>645</v>
      </c>
      <c r="K43" s="75">
        <f>Tabla187[Transactions 
Timeout]/Tabla187[Total]</f>
        <v>5.2782324058919805E-2</v>
      </c>
      <c r="L43" s="61">
        <v>0</v>
      </c>
      <c r="M43" s="75">
        <f>Tabla187[Transactions
Trans Fail]/Tabla187[Total]</f>
        <v>0</v>
      </c>
    </row>
    <row r="44" spans="2:13" x14ac:dyDescent="0.3">
      <c r="B44" s="79">
        <v>43279</v>
      </c>
      <c r="C44" s="61">
        <v>54093</v>
      </c>
      <c r="D44" s="61">
        <v>51979</v>
      </c>
      <c r="E44" s="75">
        <f>Tabla187[Transactions 
Complete]/Tabla187[Total]</f>
        <v>0.96091915774684344</v>
      </c>
      <c r="F44" s="61">
        <v>1919</v>
      </c>
      <c r="G44" s="75">
        <f>Tabla187[Transactions 
Failed]/Tabla187[Total]</f>
        <v>3.5475939585528624E-2</v>
      </c>
      <c r="H44" s="61">
        <v>0</v>
      </c>
      <c r="I44" s="75">
        <f>Tabla187[Transactions 
In_Prog]/Tabla187[Total]</f>
        <v>0</v>
      </c>
      <c r="J44" s="61">
        <v>195</v>
      </c>
      <c r="K44" s="75">
        <f>Tabla187[Transactions 
Timeout]/Tabla187[Total]</f>
        <v>3.6049026676279738E-3</v>
      </c>
      <c r="L44" s="61">
        <v>0</v>
      </c>
      <c r="M44" s="75">
        <f>Tabla187[Transactions
Trans Fail]/Tabla187[Total]</f>
        <v>0</v>
      </c>
    </row>
    <row r="45" spans="2:13" x14ac:dyDescent="0.3">
      <c r="B45" s="79">
        <v>43280</v>
      </c>
      <c r="C45" s="61">
        <v>8895</v>
      </c>
      <c r="D45" s="61">
        <v>7562</v>
      </c>
      <c r="E45" s="75">
        <f>Tabla187[Transactions 
Complete]/Tabla187[Total]</f>
        <v>0.85014052838673415</v>
      </c>
      <c r="F45" s="61">
        <v>1085</v>
      </c>
      <c r="G45" s="75">
        <f>Tabla187[Transactions 
Failed]/Tabla187[Total]</f>
        <v>0.12197863968521641</v>
      </c>
      <c r="H45" s="61">
        <v>0</v>
      </c>
      <c r="I45" s="75">
        <f>Tabla187[Transactions 
In_Prog]/Tabla187[Total]</f>
        <v>0</v>
      </c>
      <c r="J45" s="61">
        <v>248</v>
      </c>
      <c r="K45" s="75">
        <f>Tabla187[Transactions 
Timeout]/Tabla187[Total]</f>
        <v>2.7880831928049465E-2</v>
      </c>
      <c r="L45" s="61">
        <v>0</v>
      </c>
      <c r="M45" s="75">
        <f>Tabla187[Transactions
Trans Fail]/Tabla187[Total]</f>
        <v>0</v>
      </c>
    </row>
    <row r="46" spans="2:13" x14ac:dyDescent="0.3">
      <c r="B46" s="79">
        <v>43281</v>
      </c>
      <c r="C46" s="61">
        <v>6794</v>
      </c>
      <c r="D46" s="61">
        <v>5902</v>
      </c>
      <c r="E46" s="75">
        <f>Tabla187[Transactions 
Complete]/Tabla187[Total]</f>
        <v>0.86870768324992642</v>
      </c>
      <c r="F46" s="61">
        <v>646</v>
      </c>
      <c r="G46" s="75">
        <f>Tabla187[Transactions 
Failed]/Tabla187[Total]</f>
        <v>9.5083897556667643E-2</v>
      </c>
      <c r="H46" s="61">
        <v>0</v>
      </c>
      <c r="I46" s="75">
        <f>Tabla187[Transactions 
In_Prog]/Tabla187[Total]</f>
        <v>0</v>
      </c>
      <c r="J46" s="61">
        <v>246</v>
      </c>
      <c r="K46" s="75">
        <f>Tabla187[Transactions 
Timeout]/Tabla187[Total]</f>
        <v>3.620841919340595E-2</v>
      </c>
      <c r="L46" s="61">
        <v>0</v>
      </c>
      <c r="M46" s="75">
        <f>Tabla187[Transactions
Trans Fail]/Tabla187[Total]</f>
        <v>0</v>
      </c>
    </row>
    <row r="47" spans="2:13" ht="20.399999999999999" x14ac:dyDescent="0.3">
      <c r="B47" s="62" t="s">
        <v>26</v>
      </c>
      <c r="C47" s="61">
        <f>SUM(C17:C46)</f>
        <v>383818</v>
      </c>
      <c r="D47" s="61">
        <f>SUM(D17:D46)</f>
        <v>314053</v>
      </c>
      <c r="E47" s="63">
        <f>AVERAGE(E17:E46)</f>
        <v>0.78740292363278608</v>
      </c>
      <c r="F47" s="61">
        <f>SUM(F17:F46)</f>
        <v>32540</v>
      </c>
      <c r="G47" s="63">
        <f>AVERAGE(G17:G46)</f>
        <v>8.886886195352485E-2</v>
      </c>
      <c r="H47" s="61">
        <f>SUM(H17:H46)</f>
        <v>0</v>
      </c>
      <c r="I47" s="63">
        <f>AVERAGE(I41:I46)</f>
        <v>0</v>
      </c>
      <c r="J47" s="61">
        <f>SUM(J17:J46)</f>
        <v>37225</v>
      </c>
      <c r="K47" s="63">
        <f>AVERAGE(K17:K46)</f>
        <v>0.12372821441368906</v>
      </c>
      <c r="L47" s="61">
        <f>SUM(L17:L46)</f>
        <v>0</v>
      </c>
      <c r="M47" s="63">
        <f>AVERAGE(M17:M46)</f>
        <v>0</v>
      </c>
    </row>
    <row r="48" spans="2:13" x14ac:dyDescent="0.3">
      <c r="E48" s="26"/>
    </row>
    <row r="49" spans="5:5" x14ac:dyDescent="0.3">
      <c r="E49" s="26"/>
    </row>
    <row r="50" spans="5:5" x14ac:dyDescent="0.3">
      <c r="E50" s="26"/>
    </row>
    <row r="51" spans="5:5" x14ac:dyDescent="0.3">
      <c r="E51" s="26"/>
    </row>
  </sheetData>
  <mergeCells count="1"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2823-8238-764D-895D-282413A54CB7}">
  <sheetPr>
    <tabColor theme="4" tint="0.39997558519241921"/>
  </sheetPr>
  <dimension ref="A2:L33"/>
  <sheetViews>
    <sheetView zoomScale="120" zoomScaleNormal="120" workbookViewId="0">
      <selection activeCell="A20" sqref="A20"/>
    </sheetView>
  </sheetViews>
  <sheetFormatPr baseColWidth="10" defaultRowHeight="14.4" x14ac:dyDescent="0.3"/>
  <sheetData>
    <row r="2" spans="1:12" x14ac:dyDescent="0.3">
      <c r="A2" s="114">
        <v>43282</v>
      </c>
      <c r="B2" s="115">
        <v>2003</v>
      </c>
      <c r="C2" s="115">
        <v>1728</v>
      </c>
      <c r="D2" s="112">
        <v>0.86270000000000002</v>
      </c>
      <c r="E2" s="115">
        <v>85</v>
      </c>
      <c r="F2" s="112">
        <v>4.24E-2</v>
      </c>
      <c r="G2" s="115">
        <v>0</v>
      </c>
      <c r="H2" s="112">
        <v>0</v>
      </c>
      <c r="I2" s="115">
        <v>190</v>
      </c>
      <c r="J2" s="112">
        <v>9.4899999999999998E-2</v>
      </c>
      <c r="K2" s="115">
        <v>0</v>
      </c>
      <c r="L2" s="113">
        <v>0</v>
      </c>
    </row>
    <row r="3" spans="1:12" x14ac:dyDescent="0.3">
      <c r="A3" s="110">
        <v>43283</v>
      </c>
      <c r="B3" s="111">
        <v>26597</v>
      </c>
      <c r="C3" s="111">
        <v>23589</v>
      </c>
      <c r="D3" s="112">
        <v>0.88690000000000002</v>
      </c>
      <c r="E3" s="111">
        <v>2290</v>
      </c>
      <c r="F3" s="112">
        <v>8.6099999999999996E-2</v>
      </c>
      <c r="G3" s="111">
        <v>0</v>
      </c>
      <c r="H3" s="112">
        <v>0</v>
      </c>
      <c r="I3" s="111">
        <v>718</v>
      </c>
      <c r="J3" s="112">
        <v>2.7E-2</v>
      </c>
      <c r="K3" s="111">
        <v>0</v>
      </c>
      <c r="L3" s="113">
        <v>0</v>
      </c>
    </row>
    <row r="4" spans="1:12" x14ac:dyDescent="0.3">
      <c r="A4" s="114">
        <v>43284</v>
      </c>
      <c r="B4" s="115">
        <v>11736</v>
      </c>
      <c r="C4" s="115">
        <v>10164</v>
      </c>
      <c r="D4" s="112">
        <v>0.86609999999999998</v>
      </c>
      <c r="E4" s="115">
        <v>1320</v>
      </c>
      <c r="F4" s="112">
        <v>0.1125</v>
      </c>
      <c r="G4" s="115">
        <v>0</v>
      </c>
      <c r="H4" s="112">
        <v>0</v>
      </c>
      <c r="I4" s="115">
        <v>252</v>
      </c>
      <c r="J4" s="112">
        <v>2.1499999999999998E-2</v>
      </c>
      <c r="K4" s="115">
        <v>0</v>
      </c>
      <c r="L4" s="113">
        <v>0</v>
      </c>
    </row>
    <row r="5" spans="1:12" x14ac:dyDescent="0.3">
      <c r="A5" s="110">
        <v>43285</v>
      </c>
      <c r="B5" s="111">
        <v>14513</v>
      </c>
      <c r="C5" s="111">
        <v>12950</v>
      </c>
      <c r="D5" s="112">
        <v>0.89229999999999998</v>
      </c>
      <c r="E5" s="111">
        <v>1325</v>
      </c>
      <c r="F5" s="112">
        <v>9.1300000000000006E-2</v>
      </c>
      <c r="G5" s="111">
        <v>0</v>
      </c>
      <c r="H5" s="112">
        <v>0</v>
      </c>
      <c r="I5" s="111">
        <v>238</v>
      </c>
      <c r="J5" s="112">
        <v>1.6400000000000001E-2</v>
      </c>
      <c r="K5" s="111">
        <v>0</v>
      </c>
      <c r="L5" s="113">
        <v>0</v>
      </c>
    </row>
    <row r="6" spans="1:12" x14ac:dyDescent="0.3">
      <c r="A6" s="114">
        <v>43286</v>
      </c>
      <c r="B6" s="115">
        <v>12652</v>
      </c>
      <c r="C6" s="115">
        <v>10929</v>
      </c>
      <c r="D6" s="112">
        <v>0.86380000000000001</v>
      </c>
      <c r="E6" s="115">
        <v>1492</v>
      </c>
      <c r="F6" s="112">
        <v>0.1179</v>
      </c>
      <c r="G6" s="115">
        <v>0</v>
      </c>
      <c r="H6" s="112">
        <v>0</v>
      </c>
      <c r="I6" s="115">
        <v>231</v>
      </c>
      <c r="J6" s="112">
        <v>1.83E-2</v>
      </c>
      <c r="K6" s="115">
        <v>0</v>
      </c>
      <c r="L6" s="113">
        <v>0</v>
      </c>
    </row>
    <row r="7" spans="1:12" x14ac:dyDescent="0.3">
      <c r="A7" s="110">
        <v>43287</v>
      </c>
      <c r="B7" s="111">
        <v>10280</v>
      </c>
      <c r="C7" s="111">
        <v>8996</v>
      </c>
      <c r="D7" s="112">
        <v>0.87509999999999999</v>
      </c>
      <c r="E7" s="111">
        <v>1101</v>
      </c>
      <c r="F7" s="112">
        <v>0.1071</v>
      </c>
      <c r="G7" s="111">
        <v>0</v>
      </c>
      <c r="H7" s="112">
        <v>0</v>
      </c>
      <c r="I7" s="111">
        <v>183</v>
      </c>
      <c r="J7" s="112">
        <v>1.78E-2</v>
      </c>
      <c r="K7" s="111">
        <v>0</v>
      </c>
      <c r="L7" s="113">
        <v>0</v>
      </c>
    </row>
    <row r="8" spans="1:12" x14ac:dyDescent="0.3">
      <c r="A8" s="114">
        <v>43288</v>
      </c>
      <c r="B8" s="115">
        <v>6343</v>
      </c>
      <c r="C8" s="115">
        <v>5435</v>
      </c>
      <c r="D8" s="112">
        <v>0.8569</v>
      </c>
      <c r="E8" s="115">
        <v>631</v>
      </c>
      <c r="F8" s="112">
        <v>9.9500000000000005E-2</v>
      </c>
      <c r="G8" s="115">
        <v>0</v>
      </c>
      <c r="H8" s="112">
        <v>0</v>
      </c>
      <c r="I8" s="115">
        <v>277</v>
      </c>
      <c r="J8" s="112">
        <v>4.3700000000000003E-2</v>
      </c>
      <c r="K8" s="115">
        <v>0</v>
      </c>
      <c r="L8" s="113">
        <v>0</v>
      </c>
    </row>
    <row r="9" spans="1:12" x14ac:dyDescent="0.3">
      <c r="A9" s="110">
        <v>43289</v>
      </c>
      <c r="B9" s="111">
        <v>1811</v>
      </c>
      <c r="C9" s="111">
        <v>1504</v>
      </c>
      <c r="D9" s="112">
        <v>0.83050000000000002</v>
      </c>
      <c r="E9" s="111">
        <v>123</v>
      </c>
      <c r="F9" s="112">
        <v>6.7900000000000002E-2</v>
      </c>
      <c r="G9" s="111">
        <v>0</v>
      </c>
      <c r="H9" s="112">
        <v>0</v>
      </c>
      <c r="I9" s="111">
        <v>184</v>
      </c>
      <c r="J9" s="112">
        <v>0.1016</v>
      </c>
      <c r="K9" s="111">
        <v>0</v>
      </c>
      <c r="L9" s="113">
        <v>0</v>
      </c>
    </row>
    <row r="10" spans="1:12" x14ac:dyDescent="0.3">
      <c r="A10" s="114">
        <v>43290</v>
      </c>
      <c r="B10" s="115">
        <v>4578</v>
      </c>
      <c r="C10" s="115">
        <v>4163</v>
      </c>
      <c r="D10" s="112">
        <v>0.9093</v>
      </c>
      <c r="E10" s="115">
        <v>398</v>
      </c>
      <c r="F10" s="112">
        <v>8.6900000000000005E-2</v>
      </c>
      <c r="G10" s="115">
        <v>0</v>
      </c>
      <c r="H10" s="112">
        <v>0</v>
      </c>
      <c r="I10" s="115">
        <v>17</v>
      </c>
      <c r="J10" s="112">
        <v>3.7000000000000002E-3</v>
      </c>
      <c r="K10" s="115">
        <v>0</v>
      </c>
      <c r="L10" s="113">
        <v>0</v>
      </c>
    </row>
    <row r="11" spans="1:12" x14ac:dyDescent="0.3">
      <c r="A11" s="110">
        <v>43291</v>
      </c>
      <c r="B11" s="111">
        <v>3567</v>
      </c>
      <c r="C11" s="111">
        <v>3029</v>
      </c>
      <c r="D11" s="112">
        <v>0.84919999999999995</v>
      </c>
      <c r="E11" s="111">
        <v>517</v>
      </c>
      <c r="F11" s="112">
        <v>0.1449</v>
      </c>
      <c r="G11" s="111">
        <v>0</v>
      </c>
      <c r="H11" s="112">
        <v>0</v>
      </c>
      <c r="I11" s="111">
        <v>21</v>
      </c>
      <c r="J11" s="112">
        <v>5.8999999999999999E-3</v>
      </c>
      <c r="K11" s="111">
        <v>0</v>
      </c>
      <c r="L11" s="113">
        <v>0</v>
      </c>
    </row>
    <row r="12" spans="1:12" x14ac:dyDescent="0.3">
      <c r="A12" s="114">
        <v>43292</v>
      </c>
      <c r="B12" s="115">
        <v>13591</v>
      </c>
      <c r="C12" s="115">
        <v>12407</v>
      </c>
      <c r="D12" s="112">
        <v>0.91290000000000004</v>
      </c>
      <c r="E12" s="115">
        <v>1041</v>
      </c>
      <c r="F12" s="112">
        <v>7.6600000000000001E-2</v>
      </c>
      <c r="G12" s="115">
        <v>0</v>
      </c>
      <c r="H12" s="112">
        <v>0</v>
      </c>
      <c r="I12" s="115">
        <v>143</v>
      </c>
      <c r="J12" s="112">
        <v>1.0500000000000001E-2</v>
      </c>
      <c r="K12" s="115">
        <v>0</v>
      </c>
      <c r="L12" s="113">
        <v>0</v>
      </c>
    </row>
    <row r="13" spans="1:12" x14ac:dyDescent="0.3">
      <c r="A13" s="110">
        <v>43293</v>
      </c>
      <c r="B13" s="111">
        <v>15298</v>
      </c>
      <c r="C13" s="111">
        <v>13540</v>
      </c>
      <c r="D13" s="112">
        <v>0.8851</v>
      </c>
      <c r="E13" s="111">
        <v>1015</v>
      </c>
      <c r="F13" s="112">
        <v>6.6299999999999998E-2</v>
      </c>
      <c r="G13" s="111">
        <v>0</v>
      </c>
      <c r="H13" s="112">
        <v>0</v>
      </c>
      <c r="I13" s="111">
        <v>743</v>
      </c>
      <c r="J13" s="112">
        <v>4.8599999999999997E-2</v>
      </c>
      <c r="K13" s="111">
        <v>0</v>
      </c>
      <c r="L13" s="113">
        <v>0</v>
      </c>
    </row>
    <row r="14" spans="1:12" x14ac:dyDescent="0.3">
      <c r="A14" s="114">
        <v>43294</v>
      </c>
      <c r="B14" s="115">
        <v>9909</v>
      </c>
      <c r="C14" s="115">
        <v>9016</v>
      </c>
      <c r="D14" s="112">
        <v>0.90990000000000004</v>
      </c>
      <c r="E14" s="115">
        <v>659</v>
      </c>
      <c r="F14" s="112">
        <v>6.6500000000000004E-2</v>
      </c>
      <c r="G14" s="115">
        <v>0</v>
      </c>
      <c r="H14" s="112">
        <v>0</v>
      </c>
      <c r="I14" s="115">
        <v>234</v>
      </c>
      <c r="J14" s="112">
        <v>2.3599999999999999E-2</v>
      </c>
      <c r="K14" s="115">
        <v>0</v>
      </c>
      <c r="L14" s="113">
        <v>0</v>
      </c>
    </row>
    <row r="15" spans="1:12" x14ac:dyDescent="0.3">
      <c r="A15" s="110">
        <v>43295</v>
      </c>
      <c r="B15" s="111">
        <v>4104</v>
      </c>
      <c r="C15" s="111">
        <v>3623</v>
      </c>
      <c r="D15" s="112">
        <v>0.88280000000000003</v>
      </c>
      <c r="E15" s="111">
        <v>300</v>
      </c>
      <c r="F15" s="112">
        <v>7.3099999999999998E-2</v>
      </c>
      <c r="G15" s="111">
        <v>0</v>
      </c>
      <c r="H15" s="112">
        <v>0</v>
      </c>
      <c r="I15" s="111">
        <v>181</v>
      </c>
      <c r="J15" s="112">
        <v>4.41E-2</v>
      </c>
      <c r="K15" s="111">
        <v>0</v>
      </c>
      <c r="L15" s="113">
        <v>0</v>
      </c>
    </row>
    <row r="16" spans="1:12" x14ac:dyDescent="0.3">
      <c r="A16" s="114">
        <v>43296</v>
      </c>
      <c r="B16" s="115">
        <v>2150</v>
      </c>
      <c r="C16" s="115">
        <v>1895</v>
      </c>
      <c r="D16" s="112">
        <v>0.88139999999999996</v>
      </c>
      <c r="E16" s="115">
        <v>71</v>
      </c>
      <c r="F16" s="112">
        <v>3.3000000000000002E-2</v>
      </c>
      <c r="G16" s="115">
        <v>0</v>
      </c>
      <c r="H16" s="112">
        <v>0</v>
      </c>
      <c r="I16" s="115">
        <v>184</v>
      </c>
      <c r="J16" s="112">
        <v>8.5599999999999996E-2</v>
      </c>
      <c r="K16" s="115">
        <v>0</v>
      </c>
      <c r="L16" s="113">
        <v>0</v>
      </c>
    </row>
    <row r="17" spans="1:12" x14ac:dyDescent="0.3">
      <c r="A17" s="110">
        <v>43297</v>
      </c>
      <c r="B17" s="111">
        <v>14003</v>
      </c>
      <c r="C17" s="111">
        <v>12615</v>
      </c>
      <c r="D17" s="112">
        <v>0.90090000000000003</v>
      </c>
      <c r="E17" s="111">
        <v>1136</v>
      </c>
      <c r="F17" s="112">
        <v>8.1100000000000005E-2</v>
      </c>
      <c r="G17" s="111">
        <v>0</v>
      </c>
      <c r="H17" s="112">
        <v>0</v>
      </c>
      <c r="I17" s="111">
        <v>252</v>
      </c>
      <c r="J17" s="112">
        <v>1.7999999999999999E-2</v>
      </c>
      <c r="K17" s="111">
        <v>0</v>
      </c>
      <c r="L17" s="113">
        <v>0</v>
      </c>
    </row>
    <row r="18" spans="1:12" x14ac:dyDescent="0.3">
      <c r="A18" s="114">
        <v>43298</v>
      </c>
      <c r="B18" s="115">
        <v>10256</v>
      </c>
      <c r="C18" s="115">
        <v>9312</v>
      </c>
      <c r="D18" s="112">
        <v>0.90800000000000003</v>
      </c>
      <c r="E18" s="115">
        <v>733</v>
      </c>
      <c r="F18" s="112">
        <v>7.1499999999999994E-2</v>
      </c>
      <c r="G18" s="115">
        <v>0</v>
      </c>
      <c r="H18" s="112">
        <v>0</v>
      </c>
      <c r="I18" s="115">
        <v>211</v>
      </c>
      <c r="J18" s="112">
        <v>2.06E-2</v>
      </c>
      <c r="K18" s="115">
        <v>0</v>
      </c>
      <c r="L18" s="113">
        <v>0</v>
      </c>
    </row>
    <row r="19" spans="1:12" x14ac:dyDescent="0.3">
      <c r="A19" s="110">
        <v>43299</v>
      </c>
      <c r="B19" s="111">
        <v>16009</v>
      </c>
      <c r="C19" s="111">
        <v>14491</v>
      </c>
      <c r="D19" s="112">
        <v>0.9052</v>
      </c>
      <c r="E19" s="111">
        <v>1309</v>
      </c>
      <c r="F19" s="112">
        <v>8.1799999999999998E-2</v>
      </c>
      <c r="G19" s="111">
        <v>0</v>
      </c>
      <c r="H19" s="112">
        <v>0</v>
      </c>
      <c r="I19" s="111">
        <v>209</v>
      </c>
      <c r="J19" s="112">
        <v>1.3100000000000001E-2</v>
      </c>
      <c r="K19" s="111">
        <v>0</v>
      </c>
      <c r="L19" s="113">
        <v>0</v>
      </c>
    </row>
    <row r="20" spans="1:12" x14ac:dyDescent="0.3">
      <c r="A20" s="114">
        <v>43300</v>
      </c>
      <c r="B20" s="115">
        <v>15976</v>
      </c>
      <c r="C20" s="115">
        <v>14713</v>
      </c>
      <c r="D20" s="112">
        <v>0.92090000000000005</v>
      </c>
      <c r="E20" s="115">
        <v>1059</v>
      </c>
      <c r="F20" s="112">
        <v>6.6299999999999998E-2</v>
      </c>
      <c r="G20" s="115">
        <v>0</v>
      </c>
      <c r="H20" s="112">
        <v>0</v>
      </c>
      <c r="I20" s="115">
        <v>204</v>
      </c>
      <c r="J20" s="112">
        <v>1.2800000000000001E-2</v>
      </c>
      <c r="K20" s="115">
        <v>0</v>
      </c>
      <c r="L20" s="113">
        <v>0</v>
      </c>
    </row>
    <row r="21" spans="1:12" x14ac:dyDescent="0.3">
      <c r="A21" s="110">
        <v>43301</v>
      </c>
      <c r="B21" s="111">
        <v>15147</v>
      </c>
      <c r="C21" s="111">
        <v>14128</v>
      </c>
      <c r="D21" s="112">
        <v>0.93269999999999997</v>
      </c>
      <c r="E21" s="111">
        <v>803</v>
      </c>
      <c r="F21" s="112">
        <v>5.2999999999999999E-2</v>
      </c>
      <c r="G21" s="111">
        <v>0</v>
      </c>
      <c r="H21" s="112">
        <v>0</v>
      </c>
      <c r="I21" s="111">
        <v>216</v>
      </c>
      <c r="J21" s="112">
        <v>1.43E-2</v>
      </c>
      <c r="K21" s="111">
        <v>0</v>
      </c>
      <c r="L21" s="113">
        <v>0</v>
      </c>
    </row>
    <row r="22" spans="1:12" x14ac:dyDescent="0.3">
      <c r="A22" s="114">
        <v>43302</v>
      </c>
      <c r="B22" s="115">
        <v>7537</v>
      </c>
      <c r="C22" s="115">
        <v>6894</v>
      </c>
      <c r="D22" s="112">
        <v>0.91469999999999996</v>
      </c>
      <c r="E22" s="115">
        <v>417</v>
      </c>
      <c r="F22" s="112">
        <v>5.5300000000000002E-2</v>
      </c>
      <c r="G22" s="115">
        <v>0</v>
      </c>
      <c r="H22" s="112">
        <v>0</v>
      </c>
      <c r="I22" s="115">
        <v>226</v>
      </c>
      <c r="J22" s="112">
        <v>0.03</v>
      </c>
      <c r="K22" s="115">
        <v>0</v>
      </c>
      <c r="L22" s="113">
        <v>0</v>
      </c>
    </row>
    <row r="23" spans="1:12" x14ac:dyDescent="0.3">
      <c r="A23" s="110">
        <v>43303</v>
      </c>
      <c r="B23" s="111">
        <v>1998</v>
      </c>
      <c r="C23" s="111">
        <v>1670</v>
      </c>
      <c r="D23" s="112">
        <v>0.83579999999999999</v>
      </c>
      <c r="E23" s="111">
        <v>62</v>
      </c>
      <c r="F23" s="112">
        <v>3.1E-2</v>
      </c>
      <c r="G23" s="111">
        <v>0</v>
      </c>
      <c r="H23" s="112">
        <v>0</v>
      </c>
      <c r="I23" s="111">
        <v>266</v>
      </c>
      <c r="J23" s="112">
        <v>0.1331</v>
      </c>
      <c r="K23" s="111">
        <v>0</v>
      </c>
      <c r="L23" s="113">
        <v>0</v>
      </c>
    </row>
    <row r="24" spans="1:12" x14ac:dyDescent="0.3">
      <c r="A24" s="114">
        <v>43304</v>
      </c>
      <c r="B24" s="115">
        <v>17515</v>
      </c>
      <c r="C24" s="115">
        <v>16229</v>
      </c>
      <c r="D24" s="112">
        <v>0.92659999999999998</v>
      </c>
      <c r="E24" s="115">
        <v>1066</v>
      </c>
      <c r="F24" s="112">
        <v>6.0900000000000003E-2</v>
      </c>
      <c r="G24" s="115">
        <v>0</v>
      </c>
      <c r="H24" s="112">
        <v>0</v>
      </c>
      <c r="I24" s="115">
        <v>220</v>
      </c>
      <c r="J24" s="112">
        <v>1.26E-2</v>
      </c>
      <c r="K24" s="115">
        <v>0</v>
      </c>
      <c r="L24" s="113">
        <v>0</v>
      </c>
    </row>
    <row r="25" spans="1:12" x14ac:dyDescent="0.3">
      <c r="A25" s="110">
        <v>43305</v>
      </c>
      <c r="B25" s="111">
        <v>15040</v>
      </c>
      <c r="C25" s="111">
        <v>14026</v>
      </c>
      <c r="D25" s="112">
        <v>0.93259999999999998</v>
      </c>
      <c r="E25" s="111">
        <v>790</v>
      </c>
      <c r="F25" s="112">
        <v>5.2499999999999998E-2</v>
      </c>
      <c r="G25" s="111">
        <v>0</v>
      </c>
      <c r="H25" s="112">
        <v>0</v>
      </c>
      <c r="I25" s="111">
        <v>224</v>
      </c>
      <c r="J25" s="112">
        <v>1.49E-2</v>
      </c>
      <c r="K25" s="111">
        <v>0</v>
      </c>
      <c r="L25" s="113">
        <v>0</v>
      </c>
    </row>
    <row r="26" spans="1:12" x14ac:dyDescent="0.3">
      <c r="A26" s="114">
        <v>43306</v>
      </c>
      <c r="B26" s="115">
        <v>15240</v>
      </c>
      <c r="C26" s="115">
        <v>13883</v>
      </c>
      <c r="D26" s="112">
        <v>0.91100000000000003</v>
      </c>
      <c r="E26" s="115">
        <v>1076</v>
      </c>
      <c r="F26" s="112">
        <v>7.0599999999999996E-2</v>
      </c>
      <c r="G26" s="115">
        <v>0</v>
      </c>
      <c r="H26" s="112">
        <v>0</v>
      </c>
      <c r="I26" s="115">
        <v>281</v>
      </c>
      <c r="J26" s="112">
        <v>1.84E-2</v>
      </c>
      <c r="K26" s="115">
        <v>0</v>
      </c>
      <c r="L26" s="113">
        <v>0</v>
      </c>
    </row>
    <row r="27" spans="1:12" x14ac:dyDescent="0.3">
      <c r="A27" s="110">
        <v>43307</v>
      </c>
      <c r="B27" s="111">
        <v>22313</v>
      </c>
      <c r="C27" s="111">
        <v>20748</v>
      </c>
      <c r="D27" s="112">
        <v>0.92989999999999995</v>
      </c>
      <c r="E27" s="111">
        <v>1343</v>
      </c>
      <c r="F27" s="112">
        <v>6.0199999999999997E-2</v>
      </c>
      <c r="G27" s="111">
        <v>0</v>
      </c>
      <c r="H27" s="112">
        <v>0</v>
      </c>
      <c r="I27" s="111">
        <v>222</v>
      </c>
      <c r="J27" s="112">
        <v>9.9000000000000008E-3</v>
      </c>
      <c r="K27" s="111">
        <v>0</v>
      </c>
      <c r="L27" s="113">
        <v>0</v>
      </c>
    </row>
    <row r="28" spans="1:12" x14ac:dyDescent="0.3">
      <c r="A28" s="114">
        <v>43308</v>
      </c>
      <c r="B28" s="115">
        <v>19045</v>
      </c>
      <c r="C28" s="115">
        <v>17570</v>
      </c>
      <c r="D28" s="112">
        <v>0.92259999999999998</v>
      </c>
      <c r="E28" s="115">
        <v>1246</v>
      </c>
      <c r="F28" s="112">
        <v>6.54E-2</v>
      </c>
      <c r="G28" s="115">
        <v>0</v>
      </c>
      <c r="H28" s="112">
        <v>0</v>
      </c>
      <c r="I28" s="115">
        <v>229</v>
      </c>
      <c r="J28" s="112">
        <v>1.2E-2</v>
      </c>
      <c r="K28" s="115">
        <v>0</v>
      </c>
      <c r="L28" s="113">
        <v>0</v>
      </c>
    </row>
    <row r="29" spans="1:12" x14ac:dyDescent="0.3">
      <c r="A29" s="110">
        <v>43309</v>
      </c>
      <c r="B29" s="111">
        <v>6663</v>
      </c>
      <c r="C29" s="111">
        <v>5777</v>
      </c>
      <c r="D29" s="112">
        <v>0.86699999999999999</v>
      </c>
      <c r="E29" s="111">
        <v>634</v>
      </c>
      <c r="F29" s="112">
        <v>9.5200000000000007E-2</v>
      </c>
      <c r="G29" s="111">
        <v>0</v>
      </c>
      <c r="H29" s="112">
        <v>0</v>
      </c>
      <c r="I29" s="111">
        <v>252</v>
      </c>
      <c r="J29" s="112">
        <v>3.78E-2</v>
      </c>
      <c r="K29" s="111">
        <v>0</v>
      </c>
      <c r="L29" s="113">
        <v>0</v>
      </c>
    </row>
    <row r="30" spans="1:12" x14ac:dyDescent="0.3">
      <c r="A30" s="114">
        <v>43310</v>
      </c>
      <c r="B30" s="115">
        <v>2877</v>
      </c>
      <c r="C30" s="115">
        <v>2571</v>
      </c>
      <c r="D30" s="112">
        <v>0.89359999999999995</v>
      </c>
      <c r="E30" s="115">
        <v>82</v>
      </c>
      <c r="F30" s="112">
        <v>2.8500000000000001E-2</v>
      </c>
      <c r="G30" s="115">
        <v>0</v>
      </c>
      <c r="H30" s="112">
        <v>0</v>
      </c>
      <c r="I30" s="115">
        <v>224</v>
      </c>
      <c r="J30" s="112">
        <v>7.7899999999999997E-2</v>
      </c>
      <c r="K30" s="115">
        <v>0</v>
      </c>
      <c r="L30" s="113">
        <v>0</v>
      </c>
    </row>
    <row r="31" spans="1:12" x14ac:dyDescent="0.3">
      <c r="A31" s="110">
        <v>43311</v>
      </c>
      <c r="B31" s="111">
        <v>28537</v>
      </c>
      <c r="C31" s="111">
        <v>25656</v>
      </c>
      <c r="D31" s="112">
        <v>0.89900000000000002</v>
      </c>
      <c r="E31" s="111">
        <v>2633</v>
      </c>
      <c r="F31" s="112">
        <v>9.2299999999999993E-2</v>
      </c>
      <c r="G31" s="111">
        <v>0</v>
      </c>
      <c r="H31" s="112">
        <v>0</v>
      </c>
      <c r="I31" s="111">
        <v>248</v>
      </c>
      <c r="J31" s="112">
        <v>8.6999999999999994E-3</v>
      </c>
      <c r="K31" s="111">
        <v>0</v>
      </c>
      <c r="L31" s="113">
        <v>0</v>
      </c>
    </row>
    <row r="32" spans="1:12" ht="15" thickBot="1" x14ac:dyDescent="0.35">
      <c r="A32" s="114">
        <v>43312</v>
      </c>
      <c r="B32" s="115">
        <v>18581</v>
      </c>
      <c r="C32" s="115">
        <v>16980</v>
      </c>
      <c r="D32" s="112">
        <v>0.91379999999999995</v>
      </c>
      <c r="E32" s="115">
        <v>1281</v>
      </c>
      <c r="F32" s="112">
        <v>6.8900000000000003E-2</v>
      </c>
      <c r="G32" s="115">
        <v>0</v>
      </c>
      <c r="H32" s="112">
        <v>0</v>
      </c>
      <c r="I32" s="115">
        <v>320</v>
      </c>
      <c r="J32" s="112">
        <v>1.72E-2</v>
      </c>
      <c r="K32" s="115">
        <v>0</v>
      </c>
      <c r="L32" s="113">
        <v>0</v>
      </c>
    </row>
    <row r="33" spans="1:12" ht="21" thickTop="1" x14ac:dyDescent="0.3">
      <c r="A33" s="116" t="s">
        <v>27</v>
      </c>
      <c r="B33" s="117">
        <f>SUM(B2:B32)</f>
        <v>365869</v>
      </c>
      <c r="C33" s="117">
        <f>SUM(C2:C32)</f>
        <v>330231</v>
      </c>
      <c r="D33" s="118">
        <f>AVERAGE(D2:D32)</f>
        <v>0.89287741935483877</v>
      </c>
      <c r="E33" s="117">
        <f>SUM(E2:E32)</f>
        <v>28038</v>
      </c>
      <c r="F33" s="118">
        <f>AVERAGE(F2:F32)</f>
        <v>7.4403225806451617E-2</v>
      </c>
      <c r="G33" s="117">
        <f>SUM(G2:G32)</f>
        <v>0</v>
      </c>
      <c r="H33" s="118">
        <f>AVERAGE(H2:H32)</f>
        <v>0</v>
      </c>
      <c r="I33" s="117">
        <f>SUM(I2:I32)</f>
        <v>7600</v>
      </c>
      <c r="J33" s="118">
        <f>AVERAGE(J2:J32)</f>
        <v>3.272580645161291E-2</v>
      </c>
      <c r="K33" s="117">
        <f>SUM(K2:K32)</f>
        <v>0</v>
      </c>
      <c r="L33" s="119">
        <f>SUM(L2:L32)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4E55-BD70-4A92-A85A-B91EC11B472E}">
  <sheetPr>
    <tabColor theme="4" tint="-0.249977111117893"/>
  </sheetPr>
  <dimension ref="B2:P34"/>
  <sheetViews>
    <sheetView topLeftCell="A9" zoomScale="80" zoomScaleNormal="80" workbookViewId="0">
      <selection activeCell="T33" sqref="T33"/>
    </sheetView>
  </sheetViews>
  <sheetFormatPr baseColWidth="10" defaultRowHeight="14.4" x14ac:dyDescent="0.3"/>
  <sheetData>
    <row r="2" spans="2:13" x14ac:dyDescent="0.3">
      <c r="B2" s="44">
        <v>43313</v>
      </c>
      <c r="C2" s="45">
        <v>3248</v>
      </c>
      <c r="D2" s="45">
        <v>2907</v>
      </c>
      <c r="E2" s="43" t="e">
        <f>Tabla18[Transactions 
Complete]/Tabla18[Total]</f>
        <v>#VALUE!</v>
      </c>
      <c r="F2" s="45">
        <v>111</v>
      </c>
      <c r="G2" s="43" t="e">
        <f>Tabla18[Transactions 
Failed]/Tabla18[Total]</f>
        <v>#VALUE!</v>
      </c>
      <c r="H2" s="45">
        <v>1</v>
      </c>
      <c r="I2" s="43" t="e">
        <f>Tabla18[Transactions 
In_Prog]/Tabla18[Total]</f>
        <v>#VALUE!</v>
      </c>
      <c r="J2" s="45">
        <v>229</v>
      </c>
      <c r="K2" s="43" t="e">
        <f>Tabla18[Transactions 
Timeout]/Tabla18[Total]</f>
        <v>#VALUE!</v>
      </c>
      <c r="L2" s="45">
        <v>0</v>
      </c>
      <c r="M2" s="46" t="e">
        <f>Tabla18[Transactions
Trans Fail]/Tabla18[Total]</f>
        <v>#VALUE!</v>
      </c>
    </row>
    <row r="3" spans="2:13" x14ac:dyDescent="0.3">
      <c r="B3" s="47">
        <v>43314</v>
      </c>
      <c r="C3" s="42">
        <v>15219</v>
      </c>
      <c r="D3" s="42">
        <v>12728</v>
      </c>
      <c r="E3" s="43" t="e">
        <f>Tabla18[Transactions 
Complete]/Tabla18[Total]</f>
        <v>#VALUE!</v>
      </c>
      <c r="F3" s="42">
        <v>1112</v>
      </c>
      <c r="G3" s="43" t="e">
        <f>Tabla18[Transactions 
Failed]/Tabla18[Total]</f>
        <v>#VALUE!</v>
      </c>
      <c r="H3" s="42">
        <v>0</v>
      </c>
      <c r="I3" s="43" t="e">
        <f>Tabla18[Transactions 
In_Prog]/Tabla18[Total]</f>
        <v>#VALUE!</v>
      </c>
      <c r="J3" s="42">
        <v>1379</v>
      </c>
      <c r="K3" s="43" t="e">
        <f>Tabla18[Transactions 
Timeout]/Tabla18[Total]</f>
        <v>#VALUE!</v>
      </c>
      <c r="L3" s="42">
        <v>0</v>
      </c>
      <c r="M3" s="46" t="e">
        <f>Tabla18[Transactions
Trans Fail]/Tabla18[Total]</f>
        <v>#VALUE!</v>
      </c>
    </row>
    <row r="4" spans="2:13" x14ac:dyDescent="0.3">
      <c r="B4" s="44">
        <v>43315</v>
      </c>
      <c r="C4" s="45">
        <v>15548</v>
      </c>
      <c r="D4" s="45">
        <v>14170</v>
      </c>
      <c r="E4" s="43" t="e">
        <f>Tabla18[Transactions 
Complete]/Tabla18[Total]</f>
        <v>#VALUE!</v>
      </c>
      <c r="F4" s="45">
        <v>1143</v>
      </c>
      <c r="G4" s="43" t="e">
        <f>Tabla18[Transactions 
Failed]/Tabla18[Total]</f>
        <v>#VALUE!</v>
      </c>
      <c r="H4" s="45">
        <v>0</v>
      </c>
      <c r="I4" s="43" t="e">
        <f>Tabla18[Transactions 
In_Prog]/Tabla18[Total]</f>
        <v>#VALUE!</v>
      </c>
      <c r="J4" s="45">
        <v>235</v>
      </c>
      <c r="K4" s="43" t="e">
        <f>Tabla18[Transactions 
Timeout]/Tabla18[Total]</f>
        <v>#VALUE!</v>
      </c>
      <c r="L4" s="45">
        <v>0</v>
      </c>
      <c r="M4" s="46" t="e">
        <f>Tabla18[Transactions
Trans Fail]/Tabla18[Total]</f>
        <v>#VALUE!</v>
      </c>
    </row>
    <row r="5" spans="2:13" x14ac:dyDescent="0.3">
      <c r="B5" s="47">
        <v>43316</v>
      </c>
      <c r="C5" s="42">
        <v>6281</v>
      </c>
      <c r="D5" s="42">
        <v>5552</v>
      </c>
      <c r="E5" s="43" t="e">
        <f>Tabla18[Transactions 
Complete]/Tabla18[Total]</f>
        <v>#VALUE!</v>
      </c>
      <c r="F5" s="42">
        <v>512</v>
      </c>
      <c r="G5" s="43" t="e">
        <f>Tabla18[Transactions 
Failed]/Tabla18[Total]</f>
        <v>#VALUE!</v>
      </c>
      <c r="H5" s="42">
        <v>0</v>
      </c>
      <c r="I5" s="43" t="e">
        <f>Tabla18[Transactions 
In_Prog]/Tabla18[Total]</f>
        <v>#VALUE!</v>
      </c>
      <c r="J5" s="42">
        <v>217</v>
      </c>
      <c r="K5" s="43" t="e">
        <f>Tabla18[Transactions 
Timeout]/Tabla18[Total]</f>
        <v>#VALUE!</v>
      </c>
      <c r="L5" s="42">
        <v>0</v>
      </c>
      <c r="M5" s="46" t="e">
        <f>Tabla18[Transactions
Trans Fail]/Tabla18[Total]</f>
        <v>#VALUE!</v>
      </c>
    </row>
    <row r="6" spans="2:13" x14ac:dyDescent="0.3">
      <c r="B6" s="44">
        <v>43317</v>
      </c>
      <c r="C6" s="45">
        <v>2553</v>
      </c>
      <c r="D6" s="45">
        <v>2234</v>
      </c>
      <c r="E6" s="43" t="e">
        <f>Tabla18[Transactions 
Complete]/Tabla18[Total]</f>
        <v>#VALUE!</v>
      </c>
      <c r="F6" s="45">
        <v>38</v>
      </c>
      <c r="G6" s="43" t="e">
        <f>Tabla18[Transactions 
Failed]/Tabla18[Total]</f>
        <v>#VALUE!</v>
      </c>
      <c r="H6" s="45">
        <v>0</v>
      </c>
      <c r="I6" s="43" t="e">
        <f>Tabla18[Transactions 
In_Prog]/Tabla18[Total]</f>
        <v>#VALUE!</v>
      </c>
      <c r="J6" s="45">
        <v>281</v>
      </c>
      <c r="K6" s="43" t="e">
        <f>Tabla18[Transactions 
Timeout]/Tabla18[Total]</f>
        <v>#VALUE!</v>
      </c>
      <c r="L6" s="45">
        <v>0</v>
      </c>
      <c r="M6" s="46" t="e">
        <f>Tabla18[Transactions
Trans Fail]/Tabla18[Total]</f>
        <v>#VALUE!</v>
      </c>
    </row>
    <row r="7" spans="2:13" x14ac:dyDescent="0.3">
      <c r="B7" s="47">
        <v>43318</v>
      </c>
      <c r="C7" s="42">
        <v>2661</v>
      </c>
      <c r="D7" s="42">
        <v>2357</v>
      </c>
      <c r="E7" s="43" t="e">
        <f>Tabla18[Transactions 
Complete]/Tabla18[Total]</f>
        <v>#VALUE!</v>
      </c>
      <c r="F7" s="42">
        <v>85</v>
      </c>
      <c r="G7" s="43" t="e">
        <f>Tabla18[Transactions 
Failed]/Tabla18[Total]</f>
        <v>#VALUE!</v>
      </c>
      <c r="H7" s="42">
        <v>0</v>
      </c>
      <c r="I7" s="43" t="e">
        <f>Tabla18[Transactions 
In_Prog]/Tabla18[Total]</f>
        <v>#VALUE!</v>
      </c>
      <c r="J7" s="42">
        <v>219</v>
      </c>
      <c r="K7" s="43" t="e">
        <f>Tabla18[Transactions 
Timeout]/Tabla18[Total]</f>
        <v>#VALUE!</v>
      </c>
      <c r="L7" s="42">
        <v>0</v>
      </c>
      <c r="M7" s="46" t="e">
        <f>Tabla18[Transactions
Trans Fail]/Tabla18[Total]</f>
        <v>#VALUE!</v>
      </c>
    </row>
    <row r="8" spans="2:13" x14ac:dyDescent="0.3">
      <c r="B8" s="44">
        <v>43319</v>
      </c>
      <c r="C8" s="45">
        <v>17841</v>
      </c>
      <c r="D8" s="45">
        <v>17087</v>
      </c>
      <c r="E8" s="43" t="e">
        <f>Tabla18[Transactions 
Complete]/Tabla18[Total]</f>
        <v>#VALUE!</v>
      </c>
      <c r="F8" s="45">
        <v>654</v>
      </c>
      <c r="G8" s="43" t="e">
        <f>Tabla18[Transactions 
Failed]/Tabla18[Total]</f>
        <v>#VALUE!</v>
      </c>
      <c r="H8" s="45">
        <v>0</v>
      </c>
      <c r="I8" s="43" t="e">
        <f>Tabla18[Transactions 
In_Prog]/Tabla18[Total]</f>
        <v>#VALUE!</v>
      </c>
      <c r="J8" s="45">
        <v>100</v>
      </c>
      <c r="K8" s="43" t="e">
        <f>Tabla18[Transactions 
Timeout]/Tabla18[Total]</f>
        <v>#VALUE!</v>
      </c>
      <c r="L8" s="45">
        <v>0</v>
      </c>
      <c r="M8" s="46" t="e">
        <f>Tabla18[Transactions
Trans Fail]/Tabla18[Total]</f>
        <v>#VALUE!</v>
      </c>
    </row>
    <row r="9" spans="2:13" x14ac:dyDescent="0.3">
      <c r="B9" s="47">
        <v>43320</v>
      </c>
      <c r="C9" s="42">
        <v>12515</v>
      </c>
      <c r="D9" s="42">
        <v>11976</v>
      </c>
      <c r="E9" s="43" t="e">
        <f>Tabla18[Transactions 
Complete]/Tabla18[Total]</f>
        <v>#VALUE!</v>
      </c>
      <c r="F9" s="42">
        <v>492</v>
      </c>
      <c r="G9" s="43" t="e">
        <f>Tabla18[Transactions 
Failed]/Tabla18[Total]</f>
        <v>#VALUE!</v>
      </c>
      <c r="H9" s="42">
        <v>0</v>
      </c>
      <c r="I9" s="43" t="e">
        <f>Tabla18[Transactions 
In_Prog]/Tabla18[Total]</f>
        <v>#VALUE!</v>
      </c>
      <c r="J9" s="42">
        <v>47</v>
      </c>
      <c r="K9" s="43" t="e">
        <f>Tabla18[Transactions 
Timeout]/Tabla18[Total]</f>
        <v>#VALUE!</v>
      </c>
      <c r="L9" s="42">
        <v>0</v>
      </c>
      <c r="M9" s="46" t="e">
        <f>Tabla18[Transactions
Trans Fail]/Tabla18[Total]</f>
        <v>#VALUE!</v>
      </c>
    </row>
    <row r="10" spans="2:13" x14ac:dyDescent="0.3">
      <c r="B10" s="44">
        <v>43321</v>
      </c>
      <c r="C10" s="45">
        <v>10570</v>
      </c>
      <c r="D10" s="45">
        <v>10040</v>
      </c>
      <c r="E10" s="43" t="e">
        <f>Tabla18[Transactions 
Complete]/Tabla18[Total]</f>
        <v>#VALUE!</v>
      </c>
      <c r="F10" s="45">
        <v>485</v>
      </c>
      <c r="G10" s="43" t="e">
        <f>Tabla18[Transactions 
Failed]/Tabla18[Total]</f>
        <v>#VALUE!</v>
      </c>
      <c r="H10" s="45">
        <v>0</v>
      </c>
      <c r="I10" s="43" t="e">
        <f>Tabla18[Transactions 
In_Prog]/Tabla18[Total]</f>
        <v>#VALUE!</v>
      </c>
      <c r="J10" s="45">
        <v>45</v>
      </c>
      <c r="K10" s="43" t="e">
        <f>Tabla18[Transactions 
Timeout]/Tabla18[Total]</f>
        <v>#VALUE!</v>
      </c>
      <c r="L10" s="45">
        <v>0</v>
      </c>
      <c r="M10" s="46" t="e">
        <f>Tabla18[Transactions
Trans Fail]/Tabla18[Total]</f>
        <v>#VALUE!</v>
      </c>
    </row>
    <row r="11" spans="2:13" x14ac:dyDescent="0.3">
      <c r="B11" s="47">
        <v>43322</v>
      </c>
      <c r="C11" s="42">
        <v>8441</v>
      </c>
      <c r="D11" s="42">
        <v>7872</v>
      </c>
      <c r="E11" s="43" t="e">
        <f>Tabla18[Transactions 
Complete]/Tabla18[Total]</f>
        <v>#VALUE!</v>
      </c>
      <c r="F11" s="42">
        <v>524</v>
      </c>
      <c r="G11" s="43" t="e">
        <f>Tabla18[Transactions 
Failed]/Tabla18[Total]</f>
        <v>#VALUE!</v>
      </c>
      <c r="H11" s="42">
        <v>0</v>
      </c>
      <c r="I11" s="43" t="e">
        <f>Tabla18[Transactions 
In_Prog]/Tabla18[Total]</f>
        <v>#VALUE!</v>
      </c>
      <c r="J11" s="42">
        <v>45</v>
      </c>
      <c r="K11" s="43" t="e">
        <f>Tabla18[Transactions 
Timeout]/Tabla18[Total]</f>
        <v>#VALUE!</v>
      </c>
      <c r="L11" s="42">
        <v>0</v>
      </c>
      <c r="M11" s="46" t="e">
        <f>Tabla18[Transactions
Trans Fail]/Tabla18[Total]</f>
        <v>#VALUE!</v>
      </c>
    </row>
    <row r="12" spans="2:13" x14ac:dyDescent="0.3">
      <c r="B12" s="44">
        <v>43323</v>
      </c>
      <c r="C12" s="45">
        <v>4142</v>
      </c>
      <c r="D12" s="45">
        <v>3871</v>
      </c>
      <c r="E12" s="43" t="e">
        <f>Tabla18[Transactions 
Complete]/Tabla18[Total]</f>
        <v>#VALUE!</v>
      </c>
      <c r="F12" s="45">
        <v>228</v>
      </c>
      <c r="G12" s="43" t="e">
        <f>Tabla18[Transactions 
Failed]/Tabla18[Total]</f>
        <v>#VALUE!</v>
      </c>
      <c r="H12" s="45">
        <v>0</v>
      </c>
      <c r="I12" s="43" t="e">
        <f>Tabla18[Transactions 
In_Prog]/Tabla18[Total]</f>
        <v>#VALUE!</v>
      </c>
      <c r="J12" s="45">
        <v>43</v>
      </c>
      <c r="K12" s="43" t="e">
        <f>Tabla18[Transactions 
Timeout]/Tabla18[Total]</f>
        <v>#VALUE!</v>
      </c>
      <c r="L12" s="45">
        <v>0</v>
      </c>
      <c r="M12" s="46" t="e">
        <f>Tabla18[Transactions
Trans Fail]/Tabla18[Total]</f>
        <v>#VALUE!</v>
      </c>
    </row>
    <row r="13" spans="2:13" x14ac:dyDescent="0.3">
      <c r="B13" s="47">
        <v>43324</v>
      </c>
      <c r="C13" s="42">
        <v>1860</v>
      </c>
      <c r="D13" s="42">
        <v>1800</v>
      </c>
      <c r="E13" s="43" t="e">
        <f>Tabla18[Transactions 
Complete]/Tabla18[Total]</f>
        <v>#VALUE!</v>
      </c>
      <c r="F13" s="42">
        <v>17</v>
      </c>
      <c r="G13" s="43" t="e">
        <f>Tabla18[Transactions 
Failed]/Tabla18[Total]</f>
        <v>#VALUE!</v>
      </c>
      <c r="H13" s="42">
        <v>0</v>
      </c>
      <c r="I13" s="43" t="e">
        <f>Tabla18[Transactions 
In_Prog]/Tabla18[Total]</f>
        <v>#VALUE!</v>
      </c>
      <c r="J13" s="42">
        <v>43</v>
      </c>
      <c r="K13" s="43" t="e">
        <f>Tabla18[Transactions 
Timeout]/Tabla18[Total]</f>
        <v>#VALUE!</v>
      </c>
      <c r="L13" s="42">
        <v>0</v>
      </c>
      <c r="M13" s="46" t="e">
        <f>Tabla18[Transactions
Trans Fail]/Tabla18[Total]</f>
        <v>#VALUE!</v>
      </c>
    </row>
    <row r="14" spans="2:13" x14ac:dyDescent="0.3">
      <c r="B14" s="44">
        <v>43325</v>
      </c>
      <c r="C14" s="45">
        <v>8350</v>
      </c>
      <c r="D14" s="45">
        <v>7781</v>
      </c>
      <c r="E14" s="43" t="e">
        <f>Tabla18[Transactions 
Complete]/Tabla18[Total]</f>
        <v>#VALUE!</v>
      </c>
      <c r="F14" s="45">
        <v>526</v>
      </c>
      <c r="G14" s="43" t="e">
        <f>Tabla18[Transactions 
Failed]/Tabla18[Total]</f>
        <v>#VALUE!</v>
      </c>
      <c r="H14" s="45">
        <v>0</v>
      </c>
      <c r="I14" s="43" t="e">
        <f>Tabla18[Transactions 
In_Prog]/Tabla18[Total]</f>
        <v>#VALUE!</v>
      </c>
      <c r="J14" s="45">
        <v>43</v>
      </c>
      <c r="K14" s="43" t="e">
        <f>Tabla18[Transactions 
Timeout]/Tabla18[Total]</f>
        <v>#VALUE!</v>
      </c>
      <c r="L14" s="45">
        <v>0</v>
      </c>
      <c r="M14" s="46" t="e">
        <f>Tabla18[Transactions
Trans Fail]/Tabla18[Total]</f>
        <v>#VALUE!</v>
      </c>
    </row>
    <row r="15" spans="2:13" x14ac:dyDescent="0.3">
      <c r="B15" s="47">
        <v>43326</v>
      </c>
      <c r="C15" s="42">
        <v>11435</v>
      </c>
      <c r="D15" s="42">
        <v>10889</v>
      </c>
      <c r="E15" s="43" t="e">
        <f>Tabla18[Transactions 
Complete]/Tabla18[Total]</f>
        <v>#VALUE!</v>
      </c>
      <c r="F15" s="42">
        <v>503</v>
      </c>
      <c r="G15" s="43" t="e">
        <f>Tabla18[Transactions 
Failed]/Tabla18[Total]</f>
        <v>#VALUE!</v>
      </c>
      <c r="H15" s="42">
        <v>0</v>
      </c>
      <c r="I15" s="43" t="e">
        <f>Tabla18[Transactions 
In_Prog]/Tabla18[Total]</f>
        <v>#VALUE!</v>
      </c>
      <c r="J15" s="42">
        <v>43</v>
      </c>
      <c r="K15" s="43" t="e">
        <f>Tabla18[Transactions 
Timeout]/Tabla18[Total]</f>
        <v>#VALUE!</v>
      </c>
      <c r="L15" s="42">
        <v>0</v>
      </c>
      <c r="M15" s="46" t="e">
        <f>Tabla18[Transactions
Trans Fail]/Tabla18[Total]</f>
        <v>#VALUE!</v>
      </c>
    </row>
    <row r="16" spans="2:13" x14ac:dyDescent="0.3">
      <c r="B16" s="44">
        <v>43327</v>
      </c>
      <c r="C16" s="45">
        <v>14747</v>
      </c>
      <c r="D16" s="45">
        <v>13769</v>
      </c>
      <c r="E16" s="43" t="e">
        <f>Tabla18[Transactions 
Complete]/Tabla18[Total]</f>
        <v>#VALUE!</v>
      </c>
      <c r="F16" s="45">
        <v>930</v>
      </c>
      <c r="G16" s="43" t="e">
        <f>Tabla18[Transactions 
Failed]/Tabla18[Total]</f>
        <v>#VALUE!</v>
      </c>
      <c r="H16" s="45">
        <v>0</v>
      </c>
      <c r="I16" s="43" t="e">
        <f>Tabla18[Transactions 
In_Prog]/Tabla18[Total]</f>
        <v>#VALUE!</v>
      </c>
      <c r="J16" s="45">
        <v>48</v>
      </c>
      <c r="K16" s="43" t="e">
        <f>Tabla18[Transactions 
Timeout]/Tabla18[Total]</f>
        <v>#VALUE!</v>
      </c>
      <c r="L16" s="45">
        <v>0</v>
      </c>
      <c r="M16" s="46" t="e">
        <f>Tabla18[Transactions
Trans Fail]/Tabla18[Total]</f>
        <v>#VALUE!</v>
      </c>
    </row>
    <row r="17" spans="2:13" x14ac:dyDescent="0.3">
      <c r="B17" s="47">
        <v>43328</v>
      </c>
      <c r="C17" s="42">
        <v>11675</v>
      </c>
      <c r="D17" s="42">
        <v>11194</v>
      </c>
      <c r="E17" s="43">
        <f>Tabla18[Transactions 
Complete]/Tabla18[Total]</f>
        <v>0.98627858627858633</v>
      </c>
      <c r="F17" s="42">
        <v>432</v>
      </c>
      <c r="G17" s="43">
        <f>Tabla18[Transactions 
Failed]/Tabla18[Total]</f>
        <v>6.2370062370062374E-3</v>
      </c>
      <c r="H17" s="42">
        <v>0</v>
      </c>
      <c r="I17" s="43">
        <f>Tabla18[Transactions 
In_Prog]/Tabla18[Total]</f>
        <v>0</v>
      </c>
      <c r="J17" s="42">
        <v>49</v>
      </c>
      <c r="K17" s="43">
        <f>Tabla18[Transactions 
Timeout]/Tabla18[Total]</f>
        <v>7.4844074844074848E-3</v>
      </c>
      <c r="L17" s="42">
        <v>0</v>
      </c>
      <c r="M17" s="46">
        <f>Tabla18[Transactions
Trans Fail]/Tabla18[Total]</f>
        <v>0</v>
      </c>
    </row>
    <row r="18" spans="2:13" x14ac:dyDescent="0.3">
      <c r="B18" s="44">
        <v>43329</v>
      </c>
      <c r="C18" s="45">
        <v>6785</v>
      </c>
      <c r="D18" s="45">
        <v>6331</v>
      </c>
      <c r="E18" s="43">
        <f>Tabla18[Transactions 
Complete]/Tabla18[Total]</f>
        <v>0.97137602023221059</v>
      </c>
      <c r="F18" s="45">
        <v>405</v>
      </c>
      <c r="G18" s="43">
        <f>Tabla18[Transactions 
Failed]/Tabla18[Total]</f>
        <v>2.5635130474767214E-2</v>
      </c>
      <c r="H18" s="45">
        <v>0</v>
      </c>
      <c r="I18" s="43">
        <f>Tabla18[Transactions 
In_Prog]/Tabla18[Total]</f>
        <v>0</v>
      </c>
      <c r="J18" s="45">
        <v>49</v>
      </c>
      <c r="K18" s="43">
        <f>Tabla18[Transactions 
Timeout]/Tabla18[Total]</f>
        <v>2.9888492930221864E-3</v>
      </c>
      <c r="L18" s="45">
        <v>0</v>
      </c>
      <c r="M18" s="46">
        <f>Tabla18[Transactions
Trans Fail]/Tabla18[Total]</f>
        <v>0</v>
      </c>
    </row>
    <row r="19" spans="2:13" x14ac:dyDescent="0.3">
      <c r="B19" s="47">
        <v>43330</v>
      </c>
      <c r="C19" s="42">
        <v>3774</v>
      </c>
      <c r="D19" s="42">
        <v>3608</v>
      </c>
      <c r="E19" s="43">
        <f>Tabla18[Transactions 
Complete]/Tabla18[Total]</f>
        <v>0.96276882756494253</v>
      </c>
      <c r="F19" s="42">
        <v>123</v>
      </c>
      <c r="G19" s="43">
        <f>Tabla18[Transactions 
Failed]/Tabla18[Total]</f>
        <v>3.5997841671163183E-2</v>
      </c>
      <c r="H19" s="42">
        <v>0</v>
      </c>
      <c r="I19" s="43">
        <f>Tabla18[Transactions 
In_Prog]/Tabla18[Total]</f>
        <v>0</v>
      </c>
      <c r="J19" s="42">
        <v>43</v>
      </c>
      <c r="K19" s="43">
        <f>Tabla18[Transactions 
Timeout]/Tabla18[Total]</f>
        <v>1.2333307638942418E-3</v>
      </c>
      <c r="L19" s="42">
        <v>0</v>
      </c>
      <c r="M19" s="46">
        <f>Tabla18[Transactions
Trans Fail]/Tabla18[Total]</f>
        <v>0</v>
      </c>
    </row>
    <row r="20" spans="2:13" x14ac:dyDescent="0.3">
      <c r="B20" s="44">
        <v>43331</v>
      </c>
      <c r="C20" s="45">
        <v>2086</v>
      </c>
      <c r="D20" s="45">
        <v>1998</v>
      </c>
      <c r="E20" s="43">
        <f>Tabla18[Transactions 
Complete]/Tabla18[Total]</f>
        <v>0.96512084888976224</v>
      </c>
      <c r="F20" s="45">
        <v>45</v>
      </c>
      <c r="G20" s="43">
        <f>Tabla18[Transactions 
Failed]/Tabla18[Total]</f>
        <v>3.1735114953821968E-2</v>
      </c>
      <c r="H20" s="45">
        <v>0</v>
      </c>
      <c r="I20" s="43">
        <f>Tabla18[Transactions 
In_Prog]/Tabla18[Total]</f>
        <v>2.9475338966398112E-4</v>
      </c>
      <c r="J20" s="45">
        <v>43</v>
      </c>
      <c r="K20" s="43">
        <f>Tabla18[Transactions 
Timeout]/Tabla18[Total]</f>
        <v>2.8492827667518177E-3</v>
      </c>
      <c r="L20" s="45">
        <v>0</v>
      </c>
      <c r="M20" s="46">
        <f>Tabla18[Transactions
Trans Fail]/Tabla18[Total]</f>
        <v>0</v>
      </c>
    </row>
    <row r="21" spans="2:13" x14ac:dyDescent="0.3">
      <c r="B21" s="47">
        <v>43332</v>
      </c>
      <c r="C21" s="42">
        <v>8943</v>
      </c>
      <c r="D21" s="42">
        <v>8447</v>
      </c>
      <c r="E21" s="43">
        <f>Tabla18[Transactions 
Complete]/Tabla18[Total]</f>
        <v>0.95952407427999553</v>
      </c>
      <c r="F21" s="42">
        <v>451</v>
      </c>
      <c r="G21" s="43">
        <f>Tabla18[Transactions 
Failed]/Tabla18[Total]</f>
        <v>3.84743689536306E-2</v>
      </c>
      <c r="H21" s="42">
        <v>0</v>
      </c>
      <c r="I21" s="43">
        <f>Tabla18[Transactions 
In_Prog]/Tabla18[Total]</f>
        <v>0</v>
      </c>
      <c r="J21" s="42">
        <v>45</v>
      </c>
      <c r="K21" s="43">
        <f>Tabla18[Transactions 
Timeout]/Tabla18[Total]</f>
        <v>2.0015567663738461E-3</v>
      </c>
      <c r="L21" s="42">
        <v>0</v>
      </c>
      <c r="M21" s="46">
        <f>Tabla18[Transactions
Trans Fail]/Tabla18[Total]</f>
        <v>0</v>
      </c>
    </row>
    <row r="22" spans="2:13" x14ac:dyDescent="0.3">
      <c r="B22" s="44">
        <v>43333</v>
      </c>
      <c r="C22" s="45">
        <v>8420</v>
      </c>
      <c r="D22" s="45">
        <v>7910</v>
      </c>
      <c r="E22" s="43">
        <f>Tabla18[Transactions 
Complete]/Tabla18[Total]</f>
        <v>0.96687822292740977</v>
      </c>
      <c r="F22" s="45">
        <v>466</v>
      </c>
      <c r="G22" s="43">
        <f>Tabla18[Transactions 
Failed]/Tabla18[Total]</f>
        <v>2.9551765172550575E-2</v>
      </c>
      <c r="H22" s="45">
        <v>0</v>
      </c>
      <c r="I22" s="43">
        <f>Tabla18[Transactions 
In_Prog]/Tabla18[Total]</f>
        <v>0</v>
      </c>
      <c r="J22" s="45">
        <v>44</v>
      </c>
      <c r="K22" s="43">
        <f>Tabla18[Transactions 
Timeout]/Tabla18[Total]</f>
        <v>3.5700119000396666E-3</v>
      </c>
      <c r="L22" s="45">
        <v>0</v>
      </c>
      <c r="M22" s="46">
        <f>Tabla18[Transactions
Trans Fail]/Tabla18[Total]</f>
        <v>0</v>
      </c>
    </row>
    <row r="23" spans="2:13" x14ac:dyDescent="0.3">
      <c r="B23" s="47">
        <v>43334</v>
      </c>
      <c r="C23" s="42">
        <v>10656</v>
      </c>
      <c r="D23" s="42">
        <v>9962</v>
      </c>
      <c r="E23" s="43">
        <f>Tabla18[Transactions 
Complete]/Tabla18[Total]</f>
        <v>0.96643356643356648</v>
      </c>
      <c r="F23" s="42">
        <v>651</v>
      </c>
      <c r="G23" s="43">
        <f>Tabla18[Transactions 
Failed]/Tabla18[Total]</f>
        <v>1.6783216783216783E-2</v>
      </c>
      <c r="H23" s="42">
        <v>0</v>
      </c>
      <c r="I23" s="43">
        <f>Tabla18[Transactions 
In_Prog]/Tabla18[Total]</f>
        <v>0</v>
      </c>
      <c r="J23" s="42">
        <v>43</v>
      </c>
      <c r="K23" s="43">
        <f>Tabla18[Transactions 
Timeout]/Tabla18[Total]</f>
        <v>1.6783216783216783E-2</v>
      </c>
      <c r="L23" s="42">
        <v>0</v>
      </c>
      <c r="M23" s="46">
        <f>Tabla18[Transactions
Trans Fail]/Tabla18[Total]</f>
        <v>0</v>
      </c>
    </row>
    <row r="24" spans="2:13" x14ac:dyDescent="0.3">
      <c r="B24" s="44">
        <v>43335</v>
      </c>
      <c r="C24" s="45">
        <v>8954</v>
      </c>
      <c r="D24" s="45">
        <v>7320</v>
      </c>
      <c r="E24" s="43">
        <f>Tabla18[Transactions 
Complete]/Tabla18[Total]</f>
        <v>0.9351447135262847</v>
      </c>
      <c r="F24" s="45">
        <v>1586</v>
      </c>
      <c r="G24" s="43">
        <f>Tabla18[Transactions 
Failed]/Tabla18[Total]</f>
        <v>3.2722976963969287E-2</v>
      </c>
      <c r="H24" s="45">
        <v>0</v>
      </c>
      <c r="I24" s="43">
        <f>Tabla18[Transactions 
In_Prog]/Tabla18[Total]</f>
        <v>1.1813349084465446E-4</v>
      </c>
      <c r="J24" s="45">
        <v>48</v>
      </c>
      <c r="K24" s="43">
        <f>Tabla18[Transactions 
Timeout]/Tabla18[Total]</f>
        <v>3.2014176018901358E-2</v>
      </c>
      <c r="L24" s="45">
        <v>0</v>
      </c>
      <c r="M24" s="46">
        <f>Tabla18[Transactions
Trans Fail]/Tabla18[Total]</f>
        <v>0</v>
      </c>
    </row>
    <row r="25" spans="2:13" x14ac:dyDescent="0.3">
      <c r="B25" s="47">
        <v>43336</v>
      </c>
      <c r="C25" s="42">
        <v>9321</v>
      </c>
      <c r="D25" s="42">
        <v>6847</v>
      </c>
      <c r="E25" s="43">
        <f>Tabla18[Transactions 
Complete]/Tabla18[Total]</f>
        <v>0.9433053359683794</v>
      </c>
      <c r="F25" s="42">
        <v>2430</v>
      </c>
      <c r="G25" s="43">
        <f>Tabla18[Transactions 
Failed]/Tabla18[Total]</f>
        <v>4.9036561264822136E-2</v>
      </c>
      <c r="H25" s="42">
        <v>0</v>
      </c>
      <c r="I25" s="43">
        <f>Tabla18[Transactions 
In_Prog]/Tabla18[Total]</f>
        <v>1.358695652173913E-3</v>
      </c>
      <c r="J25" s="42">
        <v>44</v>
      </c>
      <c r="K25" s="43">
        <f>Tabla18[Transactions 
Timeout]/Tabla18[Total]</f>
        <v>6.299407114624506E-3</v>
      </c>
      <c r="L25" s="42">
        <v>0</v>
      </c>
      <c r="M25" s="46">
        <f>Tabla18[Transactions
Trans Fail]/Tabla18[Total]</f>
        <v>0</v>
      </c>
    </row>
    <row r="26" spans="2:13" x14ac:dyDescent="0.3">
      <c r="B26" s="44">
        <v>43337</v>
      </c>
      <c r="C26" s="45">
        <v>4901</v>
      </c>
      <c r="D26" s="45">
        <v>3683</v>
      </c>
      <c r="E26" s="43">
        <f>Tabla18[Transactions 
Complete]/Tabla18[Total]</f>
        <v>0.93630849220103984</v>
      </c>
      <c r="F26" s="45">
        <v>1181</v>
      </c>
      <c r="G26" s="43">
        <f>Tabla18[Transactions 
Failed]/Tabla18[Total]</f>
        <v>5.2859618717504331E-2</v>
      </c>
      <c r="H26" s="45">
        <v>0</v>
      </c>
      <c r="I26" s="43">
        <f>Tabla18[Transactions 
In_Prog]/Tabla18[Total]</f>
        <v>0</v>
      </c>
      <c r="J26" s="45">
        <v>37</v>
      </c>
      <c r="K26" s="43">
        <f>Tabla18[Transactions 
Timeout]/Tabla18[Total]</f>
        <v>1.0687463893703062E-2</v>
      </c>
      <c r="L26" s="45">
        <v>0</v>
      </c>
      <c r="M26" s="46">
        <f>Tabla18[Transactions
Trans Fail]/Tabla18[Total]</f>
        <v>0</v>
      </c>
    </row>
    <row r="27" spans="2:13" x14ac:dyDescent="0.3">
      <c r="B27" s="47">
        <v>43338</v>
      </c>
      <c r="C27" s="42">
        <v>2147</v>
      </c>
      <c r="D27" s="42">
        <v>1918</v>
      </c>
      <c r="E27" s="43">
        <f>Tabla18[Transactions 
Complete]/Tabla18[Total]</f>
        <v>0.83470657474356813</v>
      </c>
      <c r="F27" s="42">
        <v>207</v>
      </c>
      <c r="G27" s="43">
        <f>Tabla18[Transactions 
Failed]/Tabla18[Total]</f>
        <v>0.16117370102572726</v>
      </c>
      <c r="H27" s="42">
        <v>0</v>
      </c>
      <c r="I27" s="43">
        <f>Tabla18[Transactions 
In_Prog]/Tabla18[Total]</f>
        <v>0</v>
      </c>
      <c r="J27" s="42">
        <v>22</v>
      </c>
      <c r="K27" s="43">
        <f>Tabla18[Transactions 
Timeout]/Tabla18[Total]</f>
        <v>4.119724230704557E-3</v>
      </c>
      <c r="L27" s="42">
        <v>0</v>
      </c>
      <c r="M27" s="46">
        <f>Tabla18[Transactions
Trans Fail]/Tabla18[Total]</f>
        <v>0</v>
      </c>
    </row>
    <row r="28" spans="2:13" x14ac:dyDescent="0.3">
      <c r="B28" s="44">
        <v>43339</v>
      </c>
      <c r="C28" s="45">
        <v>13016</v>
      </c>
      <c r="D28" s="45">
        <v>10535</v>
      </c>
      <c r="E28" s="43">
        <f>Tabla18[Transactions 
Complete]/Tabla18[Total]</f>
        <v>0.92637830569251456</v>
      </c>
      <c r="F28" s="45">
        <v>2408</v>
      </c>
      <c r="G28" s="43">
        <f>Tabla18[Transactions 
Failed]/Tabla18[Total]</f>
        <v>7.2052891080233078E-2</v>
      </c>
      <c r="H28" s="45">
        <v>0</v>
      </c>
      <c r="I28" s="43">
        <f>Tabla18[Transactions 
In_Prog]/Tabla18[Total]</f>
        <v>0</v>
      </c>
      <c r="J28" s="45">
        <v>73</v>
      </c>
      <c r="K28" s="43">
        <f>Tabla18[Transactions 
Timeout]/Tabla18[Total]</f>
        <v>1.5688032272523531E-3</v>
      </c>
      <c r="L28" s="45">
        <v>0</v>
      </c>
      <c r="M28" s="46">
        <f>Tabla18[Transactions
Trans Fail]/Tabla18[Total]</f>
        <v>0</v>
      </c>
    </row>
    <row r="29" spans="2:13" x14ac:dyDescent="0.3">
      <c r="B29" s="47">
        <v>43340</v>
      </c>
      <c r="C29" s="42">
        <v>14275</v>
      </c>
      <c r="D29" s="42">
        <v>11952</v>
      </c>
      <c r="E29" s="43">
        <f>Tabla18[Transactions 
Complete]/Tabla18[Total]</f>
        <v>0.95872848612574635</v>
      </c>
      <c r="F29" s="42">
        <v>2278</v>
      </c>
      <c r="G29" s="43">
        <f>Tabla18[Transactions 
Failed]/Tabla18[Total]</f>
        <v>3.8637161924833158E-2</v>
      </c>
      <c r="H29" s="42">
        <v>0</v>
      </c>
      <c r="I29" s="43">
        <f>Tabla18[Transactions 
In_Prog]/Tabla18[Total]</f>
        <v>0</v>
      </c>
      <c r="J29" s="42">
        <v>45</v>
      </c>
      <c r="K29" s="43">
        <f>Tabla18[Transactions 
Timeout]/Tabla18[Total]</f>
        <v>2.6343519494204425E-3</v>
      </c>
      <c r="L29" s="42">
        <v>0</v>
      </c>
      <c r="M29" s="46">
        <f>Tabla18[Transactions
Trans Fail]/Tabla18[Total]</f>
        <v>0</v>
      </c>
    </row>
    <row r="30" spans="2:13" x14ac:dyDescent="0.3">
      <c r="B30" s="44">
        <v>43341</v>
      </c>
      <c r="C30" s="45">
        <v>10191</v>
      </c>
      <c r="D30" s="45">
        <v>7782</v>
      </c>
      <c r="E30" s="43">
        <f>Tabla18[Transactions 
Complete]/Tabla18[Total]</f>
        <v>0.96347174523883861</v>
      </c>
      <c r="F30" s="45">
        <v>2362</v>
      </c>
      <c r="G30" s="43">
        <f>Tabla18[Transactions 
Failed]/Tabla18[Total]</f>
        <v>3.1845145176397124E-2</v>
      </c>
      <c r="H30" s="45">
        <v>1</v>
      </c>
      <c r="I30" s="43">
        <f>Tabla18[Transactions 
In_Prog]/Tabla18[Total]</f>
        <v>0</v>
      </c>
      <c r="J30" s="45">
        <v>46</v>
      </c>
      <c r="K30" s="43">
        <f>Tabla18[Transactions 
Timeout]/Tabla18[Total]</f>
        <v>4.6831095847642834E-3</v>
      </c>
      <c r="L30" s="45">
        <v>0</v>
      </c>
      <c r="M30" s="46">
        <f>Tabla18[Transactions
Trans Fail]/Tabla18[Total]</f>
        <v>0</v>
      </c>
    </row>
    <row r="31" spans="2:13" x14ac:dyDescent="0.3">
      <c r="B31" s="47">
        <v>43342</v>
      </c>
      <c r="C31" s="42">
        <v>14040</v>
      </c>
      <c r="D31" s="42">
        <v>11972</v>
      </c>
      <c r="E31" s="43">
        <f>Tabla18[Transactions 
Complete]/Tabla18[Total]</f>
        <v>0.963316659087464</v>
      </c>
      <c r="F31" s="42">
        <v>2003</v>
      </c>
      <c r="G31" s="43">
        <f>Tabla18[Transactions 
Failed]/Tabla18[Total]</f>
        <v>3.5319084432317717E-2</v>
      </c>
      <c r="H31" s="42">
        <v>0</v>
      </c>
      <c r="I31" s="43">
        <f>Tabla18[Transactions 
In_Prog]/Tabla18[Total]</f>
        <v>0</v>
      </c>
      <c r="J31" s="42">
        <v>65</v>
      </c>
      <c r="K31" s="43">
        <f>Tabla18[Transactions 
Timeout]/Tabla18[Total]</f>
        <v>1.364256480218281E-3</v>
      </c>
      <c r="L31" s="42">
        <v>0</v>
      </c>
      <c r="M31" s="46">
        <f>Tabla18[Transactions
Trans Fail]/Tabla18[Total]</f>
        <v>0</v>
      </c>
    </row>
    <row r="32" spans="2:13" ht="15" thickBot="1" x14ac:dyDescent="0.35">
      <c r="B32" s="44">
        <v>43343</v>
      </c>
      <c r="C32" s="45">
        <v>9737</v>
      </c>
      <c r="D32" s="45">
        <v>7643</v>
      </c>
      <c r="E32" s="43">
        <f>Tabla18[Transactions 
Complete]/Tabla18[Total]</f>
        <v>0.96052714946461382</v>
      </c>
      <c r="F32" s="45">
        <v>2024</v>
      </c>
      <c r="G32" s="43">
        <f>Tabla18[Transactions 
Failed]/Tabla18[Total]</f>
        <v>3.5924729138946968E-2</v>
      </c>
      <c r="H32" s="45">
        <v>0</v>
      </c>
      <c r="I32" s="43">
        <f>Tabla18[Transactions 
In_Prog]/Tabla18[Total]</f>
        <v>0</v>
      </c>
      <c r="J32" s="45">
        <v>70</v>
      </c>
      <c r="K32" s="43">
        <f>Tabla18[Transactions 
Timeout]/Tabla18[Total]</f>
        <v>3.5481213964392065E-3</v>
      </c>
      <c r="L32" s="45">
        <v>0</v>
      </c>
      <c r="M32" s="46">
        <f>Tabla18[Transactions
Trans Fail]/Tabla18[Total]</f>
        <v>0</v>
      </c>
    </row>
    <row r="33" spans="2:16" ht="21" thickTop="1" x14ac:dyDescent="0.3">
      <c r="B33" s="125" t="s">
        <v>26</v>
      </c>
      <c r="C33" s="122">
        <f>SUM(C2:C32)</f>
        <v>274332</v>
      </c>
      <c r="D33" s="122">
        <f>SUM(D2:D32)</f>
        <v>244135</v>
      </c>
      <c r="E33" s="123" t="e">
        <f>AVERAGE(E2:E32)</f>
        <v>#VALUE!</v>
      </c>
      <c r="F33" s="122">
        <f>SUM(F2:F32)</f>
        <v>26412</v>
      </c>
      <c r="G33" s="123" t="e">
        <f>AVERAGE(G2:G32)</f>
        <v>#VALUE!</v>
      </c>
      <c r="H33" s="122">
        <f>SUM(H2:H32)</f>
        <v>2</v>
      </c>
      <c r="I33" s="123" t="e">
        <f>AVERAGE(I2:I32)</f>
        <v>#VALUE!</v>
      </c>
      <c r="J33" s="122">
        <f>SUM(J2:J32)</f>
        <v>3783</v>
      </c>
      <c r="K33" s="123" t="e">
        <f>AVERAGE(K2:K32)</f>
        <v>#VALUE!</v>
      </c>
      <c r="L33" s="122">
        <f>SUM(L2:L32)</f>
        <v>0</v>
      </c>
      <c r="M33" s="124" t="e">
        <f>AVERAGE(M2:M32)</f>
        <v>#VALUE!</v>
      </c>
    </row>
    <row r="34" spans="2:16" x14ac:dyDescent="0.3">
      <c r="P34" s="1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JAMUPerformance</vt:lpstr>
      <vt:lpstr>01</vt:lpstr>
      <vt:lpstr>02</vt:lpstr>
      <vt:lpstr>03</vt:lpstr>
      <vt:lpstr>04</vt:lpstr>
      <vt:lpstr>05</vt:lpstr>
      <vt:lpstr>06</vt:lpstr>
      <vt:lpstr>07</vt:lpstr>
      <vt:lpstr>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2016-06-03T14:29:21Z</dcterms:created>
  <dcterms:modified xsi:type="dcterms:W3CDTF">2018-09-10T21:10:26Z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8e03d9e7-f08f-450b-806a-7660924e1f79</vt:lpwstr>
  </property>
</Properties>
</file>