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2EDF3A0D-51C7-4EF3-BA81-9E24C79E3415}" xr6:coauthVersionLast="34" xr6:coauthVersionMax="36" xr10:uidLastSave="{00000000-0000-0000-0000-000000000000}"/>
  <bookViews>
    <workbookView xWindow="120" yWindow="4584" windowWidth="25596" windowHeight="1443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69" i="1" l="1"/>
  <c r="J269" i="1"/>
  <c r="H269" i="1"/>
  <c r="F269" i="1"/>
  <c r="D269" i="1"/>
  <c r="C269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G269" i="1" l="1"/>
  <c r="M269" i="1"/>
  <c r="E269" i="1"/>
  <c r="K269" i="1"/>
  <c r="I269" i="1"/>
  <c r="L33" i="9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<sst xmlns="http://schemas.openxmlformats.org/spreadsheetml/2006/main" count="164" uniqueCount="27">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</sst>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WASSPerformance!$C$262:$C$268</c:f>
              <c:numCache>
                <c:formatCode>#,##0</c:formatCode>
                <c:ptCount val="7"/>
                <c:pt idx="0">
                  <c:v>5974</c:v>
                </c:pt>
                <c:pt idx="1">
                  <c:v>4156</c:v>
                </c:pt>
                <c:pt idx="2">
                  <c:v>6833</c:v>
                </c:pt>
                <c:pt idx="3">
                  <c:v>3328</c:v>
                </c:pt>
                <c:pt idx="4">
                  <c:v>2695</c:v>
                </c:pt>
                <c:pt idx="5">
                  <c:v>1610</c:v>
                </c:pt>
                <c:pt idx="6">
                  <c:v>358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WASSPerformance!$D$262:$D$268</c:f>
              <c:numCache>
                <c:formatCode>General</c:formatCode>
                <c:ptCount val="7"/>
                <c:pt idx="0">
                  <c:v>4997</c:v>
                </c:pt>
                <c:pt idx="1">
                  <c:v>3294</c:v>
                </c:pt>
                <c:pt idx="2">
                  <c:v>5739</c:v>
                </c:pt>
                <c:pt idx="3">
                  <c:v>2604</c:v>
                </c:pt>
                <c:pt idx="4">
                  <c:v>1986</c:v>
                </c:pt>
                <c:pt idx="5">
                  <c:v>1163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WASSPerformance!$F$262:$F$268</c:f>
              <c:numCache>
                <c:formatCode>General</c:formatCode>
                <c:ptCount val="7"/>
                <c:pt idx="0">
                  <c:v>802</c:v>
                </c:pt>
                <c:pt idx="1">
                  <c:v>540</c:v>
                </c:pt>
                <c:pt idx="2">
                  <c:v>850</c:v>
                </c:pt>
                <c:pt idx="3">
                  <c:v>401</c:v>
                </c:pt>
                <c:pt idx="4">
                  <c:v>403</c:v>
                </c:pt>
                <c:pt idx="5">
                  <c:v>205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WASSPerformance!$H$262:$H$268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WASSPerformance!$J$262:$J$268</c:f>
              <c:numCache>
                <c:formatCode>General</c:formatCode>
                <c:ptCount val="7"/>
                <c:pt idx="0">
                  <c:v>175</c:v>
                </c:pt>
                <c:pt idx="1">
                  <c:v>322</c:v>
                </c:pt>
                <c:pt idx="2">
                  <c:v>244</c:v>
                </c:pt>
                <c:pt idx="3">
                  <c:v>323</c:v>
                </c:pt>
                <c:pt idx="4">
                  <c:v>306</c:v>
                </c:pt>
                <c:pt idx="5">
                  <c:v>242</c:v>
                </c:pt>
                <c:pt idx="6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WASSPerformance!$B$262:$B$268</c:f>
              <c:numCache>
                <c:formatCode>m/d/yyyy</c:formatCode>
                <c:ptCount val="7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</c:numCache>
            </c:numRef>
          </c:cat>
          <c:val>
            <c:numRef>
              <c:f>WASSPerformance!$L$262:$L$268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269</xdr:row>
      <xdr:rowOff>128587</xdr:rowOff>
    </xdr:from>
    <xdr:to>
      <xdr:col>11</xdr:col>
      <xdr:colOff>866774</xdr:colOff>
      <xdr:row>295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69" totalsRowCount="1" headerRowDxfId="95" dataDxfId="94" totalsRowDxfId="93">
  <autoFilter ref="B16:M268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SUM(C262:C268)</totalsRowFormula>
    </tableColumn>
    <tableColumn id="3" xr3:uid="{00000000-0010-0000-0000-000003000000}" name="Transactions _x000a_Complete" totalsRowFunction="custom" totalsRowDxfId="9">
      <totalsRowFormula>SUM(D262:D268)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AVERAGE(E262:E268)</totalsRowFormula>
    </tableColumn>
    <tableColumn id="5" xr3:uid="{00000000-0010-0000-0000-000005000000}" name="Transactions _x000a_Failed" totalsRowFunction="custom" totalsRowDxfId="7">
      <totalsRowFormula>SUM(F262:F268)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AVERAGE(G262:G268)</totalsRowFormula>
    </tableColumn>
    <tableColumn id="7" xr3:uid="{00000000-0010-0000-0000-000007000000}" name="Transactions _x000a_In_Prog" totalsRowFunction="custom" totalsRowDxfId="5">
      <totalsRowFormula>SUM(H262:H268)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AVERAGE(I262:I268)</totalsRowFormula>
    </tableColumn>
    <tableColumn id="9" xr3:uid="{00000000-0010-0000-0000-000009000000}" name="Transactions _x000a_Timeout" totalsRowFunction="custom" totalsRowDxfId="3">
      <totalsRowFormula>SUM(J262:J268)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AVERAGE(K262:K268)</totalsRowFormula>
    </tableColumn>
    <tableColumn id="11" xr3:uid="{00000000-0010-0000-0000-00000B000000}" name="Transactions_x000a_Trans Fail" totalsRowFunction="custom" totalsRowDxfId="1">
      <totalsRowFormula>SUM(L262:L268)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AVERAGE(M262:M268)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46"/>
  <sheetViews>
    <sheetView tabSelected="1" topLeftCell="F15" zoomScale="110" zoomScaleNormal="110" workbookViewId="0">
      <selection activeCell="L268" sqref="L26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967561.03</v>
      </c>
      <c r="D6" s="4"/>
    </row>
    <row r="7" spans="2:13" x14ac:dyDescent="0.3">
      <c r="B7" s="9" t="s">
        <v>6</v>
      </c>
      <c r="C7" s="11">
        <f>D15</f>
        <v>819760</v>
      </c>
      <c r="D7" s="12">
        <f>C7/C6</f>
        <v>0.84724371340172722</v>
      </c>
    </row>
    <row r="8" spans="2:13" x14ac:dyDescent="0.3">
      <c r="B8" s="9" t="s">
        <v>7</v>
      </c>
      <c r="C8" s="11">
        <f>F15</f>
        <v>119436</v>
      </c>
      <c r="D8" s="12">
        <f>C8/C6</f>
        <v>0.12344027539017358</v>
      </c>
    </row>
    <row r="9" spans="2:13" x14ac:dyDescent="0.3">
      <c r="B9" s="9" t="s">
        <v>8</v>
      </c>
      <c r="C9" s="11">
        <f>H15</f>
        <v>3</v>
      </c>
      <c r="D9" s="12">
        <f>C9/C6</f>
        <v>3.1005796089162459E-6</v>
      </c>
    </row>
    <row r="10" spans="2:13" x14ac:dyDescent="0.3">
      <c r="B10" s="9" t="s">
        <v>9</v>
      </c>
      <c r="C10" s="11">
        <f>J15</f>
        <v>28346</v>
      </c>
      <c r="D10" s="12">
        <f>C10/C6</f>
        <v>2.9296343198113299E-2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967545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967561.03</v>
      </c>
      <c r="D15" s="14">
        <f>SUM(Tabla1820[Transactions 
Complete])</f>
        <v>819760</v>
      </c>
      <c r="E15" s="15">
        <f>AVERAGE(Tabla1820[%
Complete])</f>
        <v>0.78929246874751346</v>
      </c>
      <c r="F15" s="14">
        <f>SUM(Tabla1820[Transactions 
Failed])</f>
        <v>119436</v>
      </c>
      <c r="G15" s="15">
        <f>AVERAGE(Tabla1820[% 
Failed])</f>
        <v>0.14358771953843408</v>
      </c>
      <c r="H15" s="14">
        <f>SUM(Tabla1820[Transactions 
In_Prog])</f>
        <v>3</v>
      </c>
      <c r="I15" s="15">
        <f>AVERAGE(Tabla1820[%
In_Prog])</f>
        <v>3.6002447399690057E-6</v>
      </c>
      <c r="J15" s="14">
        <f>SUM(Tabla1820[Transactions 
Timeout])</f>
        <v>28346</v>
      </c>
      <c r="K15" s="15">
        <f>AVERAGE(Tabla1820[%
Timeout])</f>
        <v>5.5170428874537027E-2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A839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3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3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3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3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3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3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3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x14ac:dyDescent="0.3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x14ac:dyDescent="0.3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x14ac:dyDescent="0.3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x14ac:dyDescent="0.3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x14ac:dyDescent="0.3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x14ac:dyDescent="0.3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x14ac:dyDescent="0.3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ht="24" x14ac:dyDescent="0.3">
      <c r="B269" s="38" t="s">
        <v>26</v>
      </c>
      <c r="C269" s="39">
        <f>SUM(C262:C268)</f>
        <v>24954</v>
      </c>
      <c r="D269" s="39">
        <f>SUM(D262:D268)</f>
        <v>19882</v>
      </c>
      <c r="E269" s="94">
        <f>AVERAGE(E262:E268)</f>
        <v>0.71245862121792547</v>
      </c>
      <c r="F269" s="39">
        <f>SUM(F262:F268)</f>
        <v>3218</v>
      </c>
      <c r="G269" s="94">
        <f>AVERAGE(G262:G268)</f>
        <v>0.11906022027895211</v>
      </c>
      <c r="H269" s="39">
        <f>SUM(H262:H268)</f>
        <v>0</v>
      </c>
      <c r="I269" s="94">
        <f>AVERAGE(I262:I268)</f>
        <v>0</v>
      </c>
      <c r="J269" s="39">
        <f>SUM(J262:J268)</f>
        <v>1854</v>
      </c>
      <c r="K269" s="94">
        <f>AVERAGE(K262:K268)</f>
        <v>0.16848115850312251</v>
      </c>
      <c r="L269" s="39">
        <f>SUM(L262:L268)</f>
        <v>0</v>
      </c>
      <c r="M269" s="94">
        <f>AVERAGE(M262:M268)</f>
        <v>0</v>
      </c>
    </row>
    <row r="270" spans="2:13" x14ac:dyDescent="0.3">
      <c r="D270" s="1"/>
    </row>
    <row r="271" spans="2:13" x14ac:dyDescent="0.3">
      <c r="D271" s="1"/>
    </row>
    <row r="272" spans="2:13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4.4" x14ac:dyDescent="0.3"/>
  <cols>
    <col min="5" max="5" width="11.44140625" customWidth="1"/>
  </cols>
  <sheetData>
    <row r="2" spans="2:13" x14ac:dyDescent="0.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5" thickBot="1" x14ac:dyDescent="0.3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4.6" thickTop="1" x14ac:dyDescent="0.3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2018-09-10T21:09:38Z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