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5BCC4612-9096-CC49-B390-B22575F96954}" xr6:coauthVersionLast="36" xr6:coauthVersionMax="36" xr10:uidLastSave="{00000000-0000-0000-0000-000000000000}"/>
  <bookViews>
    <workbookView xWindow="-100" yWindow="1600" windowWidth="25600" windowHeight="1418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  <sheet name="09" sheetId="10" r:id="rId9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304" i="1" l="1"/>
  <c r="J304" i="1"/>
  <c r="H304" i="1"/>
  <c r="F304" i="1"/>
  <c r="D304" i="1"/>
  <c r="C304" i="1"/>
  <c r="E303" i="1"/>
  <c r="G303" i="1"/>
  <c r="I303" i="1"/>
  <c r="K303" i="1"/>
  <c r="M303" i="1"/>
  <c r="E297" i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304" i="1" l="1"/>
  <c r="K304" i="1"/>
  <c r="G304" i="1"/>
  <c r="M304" i="1"/>
  <c r="I304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82" i="1" l="1"/>
  <c r="G282" i="1"/>
  <c r="I282" i="1"/>
  <c r="K282" i="1"/>
  <c r="M282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15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<sst xmlns="http://schemas.openxmlformats.org/spreadsheetml/2006/main" count="165" uniqueCount="27">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</sst>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9" fontId="0" fillId="0" borderId="0" xfId="6" applyFont="1"/>
    <xf numFmtId="9" fontId="0" fillId="0" borderId="0" xfId="6" applyNumberFormat="1" applyFont="1"/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7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Percent" xfId="6" builtinId="5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WASSPerformance!$C$297:$C$303</c:f>
              <c:numCache>
                <c:formatCode>#,##0</c:formatCode>
                <c:ptCount val="7"/>
                <c:pt idx="0">
                  <c:v>5774</c:v>
                </c:pt>
                <c:pt idx="1">
                  <c:v>4390</c:v>
                </c:pt>
                <c:pt idx="2">
                  <c:v>5223</c:v>
                </c:pt>
                <c:pt idx="3">
                  <c:v>3473</c:v>
                </c:pt>
                <c:pt idx="4">
                  <c:v>2715</c:v>
                </c:pt>
                <c:pt idx="5">
                  <c:v>1172</c:v>
                </c:pt>
                <c:pt idx="6">
                  <c:v>525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WASSPerformance!$D$297:$D$303</c:f>
              <c:numCache>
                <c:formatCode>General</c:formatCode>
                <c:ptCount val="7"/>
                <c:pt idx="0">
                  <c:v>4948</c:v>
                </c:pt>
                <c:pt idx="1">
                  <c:v>3625</c:v>
                </c:pt>
                <c:pt idx="2">
                  <c:v>4084</c:v>
                </c:pt>
                <c:pt idx="3">
                  <c:v>2998</c:v>
                </c:pt>
                <c:pt idx="4">
                  <c:v>2079</c:v>
                </c:pt>
                <c:pt idx="5">
                  <c:v>783</c:v>
                </c:pt>
                <c:pt idx="6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WASSPerformance!$F$297:$F$303</c:f>
              <c:numCache>
                <c:formatCode>General</c:formatCode>
                <c:ptCount val="7"/>
                <c:pt idx="0">
                  <c:v>553</c:v>
                </c:pt>
                <c:pt idx="1">
                  <c:v>326</c:v>
                </c:pt>
                <c:pt idx="2">
                  <c:v>620</c:v>
                </c:pt>
                <c:pt idx="3">
                  <c:v>304</c:v>
                </c:pt>
                <c:pt idx="4">
                  <c:v>254</c:v>
                </c:pt>
                <c:pt idx="5">
                  <c:v>115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WASSPerformance!$H$297:$H$303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WASSPerformance!$J$297:$J$303</c:f>
              <c:numCache>
                <c:formatCode>General</c:formatCode>
                <c:ptCount val="7"/>
                <c:pt idx="0">
                  <c:v>273</c:v>
                </c:pt>
                <c:pt idx="1">
                  <c:v>439</c:v>
                </c:pt>
                <c:pt idx="2">
                  <c:v>519</c:v>
                </c:pt>
                <c:pt idx="3">
                  <c:v>171</c:v>
                </c:pt>
                <c:pt idx="4">
                  <c:v>382</c:v>
                </c:pt>
                <c:pt idx="5">
                  <c:v>274</c:v>
                </c:pt>
                <c:pt idx="6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WASSPerformance!$L$297:$L$303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381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1D-894D-AF8F-E58DFC45735B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D-894D-AF8F-E58DFC45735B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D-894D-AF8F-E58DFC45735B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D-894D-AF8F-E58DFC45735B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D-894D-AF8F-E58DFC45735B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D-894D-AF8F-E58DFC45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304</xdr:row>
      <xdr:rowOff>128587</xdr:rowOff>
    </xdr:from>
    <xdr:to>
      <xdr:col>11</xdr:col>
      <xdr:colOff>866774</xdr:colOff>
      <xdr:row>330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34</xdr:row>
      <xdr:rowOff>12700</xdr:rowOff>
    </xdr:from>
    <xdr:to>
      <xdr:col>13</xdr:col>
      <xdr:colOff>329564</xdr:colOff>
      <xdr:row>60</xdr:row>
      <xdr:rowOff>86044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80E67-6ABD-1D4F-82BE-97152362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304" totalsRowCount="1" headerRowDxfId="95" dataDxfId="94" totalsRowDxfId="93">
  <autoFilter ref="B16:M303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SUM(C297:C303)</totalsRowFormula>
    </tableColumn>
    <tableColumn id="3" xr3:uid="{00000000-0010-0000-0000-000003000000}" name="Transactions _x000a_Complete" totalsRowFunction="custom" totalsRowDxfId="9">
      <totalsRowFormula>SUM(D297:D303)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AVERAGE(E297:E303)</totalsRowFormula>
    </tableColumn>
    <tableColumn id="5" xr3:uid="{00000000-0010-0000-0000-000005000000}" name="Transactions _x000a_Failed" totalsRowFunction="custom" totalsRowDxfId="7">
      <totalsRowFormula>SUM(F297:F303)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AVERAGE(G297:G303)</totalsRowFormula>
    </tableColumn>
    <tableColumn id="7" xr3:uid="{00000000-0010-0000-0000-000007000000}" name="Transactions _x000a_In_Prog" totalsRowFunction="custom" totalsRowDxfId="5">
      <totalsRowFormula>SUM(H297:H303)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AVERAGE(I297:I303)</totalsRowFormula>
    </tableColumn>
    <tableColumn id="9" xr3:uid="{00000000-0010-0000-0000-000009000000}" name="Transactions _x000a_Timeout" totalsRowFunction="custom" totalsRowDxfId="3">
      <totalsRowFormula>SUM(J297:J303)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AVERAGE(K297:K303)</totalsRowFormula>
    </tableColumn>
    <tableColumn id="11" xr3:uid="{00000000-0010-0000-0000-00000B000000}" name="Transactions_x000a_Trans Fail" totalsRowFunction="custom" totalsRowDxfId="1">
      <totalsRowFormula>SUM(L297:L303)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AVERAGE(M297:M303)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81"/>
  <sheetViews>
    <sheetView tabSelected="1" topLeftCell="A15" zoomScaleNormal="100" workbookViewId="0">
      <selection activeCell="L303" sqref="L303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5" t="s">
        <v>2</v>
      </c>
      <c r="D2" s="115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1082082.03</v>
      </c>
      <c r="D6" s="4"/>
    </row>
    <row r="7" spans="2:13" x14ac:dyDescent="0.2">
      <c r="B7" s="9" t="s">
        <v>6</v>
      </c>
      <c r="C7" s="11">
        <f>D15</f>
        <v>909433</v>
      </c>
      <c r="D7" s="12">
        <f>C7/C6</f>
        <v>0.84044737347685183</v>
      </c>
    </row>
    <row r="8" spans="2:13" x14ac:dyDescent="0.2">
      <c r="B8" s="9" t="s">
        <v>7</v>
      </c>
      <c r="C8" s="11">
        <f>F15</f>
        <v>133558</v>
      </c>
      <c r="D8" s="12">
        <f>C8/C6</f>
        <v>0.12342687180564305</v>
      </c>
    </row>
    <row r="9" spans="2:13" x14ac:dyDescent="0.2">
      <c r="B9" s="9" t="s">
        <v>8</v>
      </c>
      <c r="C9" s="11">
        <f>H15</f>
        <v>11</v>
      </c>
      <c r="D9" s="12">
        <f>C9/C6</f>
        <v>1.0165587908339998E-5</v>
      </c>
    </row>
    <row r="10" spans="2:13" x14ac:dyDescent="0.2">
      <c r="B10" s="9" t="s">
        <v>9</v>
      </c>
      <c r="C10" s="11">
        <f>J15</f>
        <v>39055</v>
      </c>
      <c r="D10" s="12">
        <f>C10/C6</f>
        <v>3.6092457796383516E-2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1082057</v>
      </c>
      <c r="D12" s="4"/>
    </row>
    <row r="14" spans="2:13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30" x14ac:dyDescent="0.2">
      <c r="B15" s="13" t="s">
        <v>13</v>
      </c>
      <c r="C15" s="14">
        <f>SUM(Tabla1820[Total])</f>
        <v>1082082.03</v>
      </c>
      <c r="D15" s="14">
        <f>SUM(Tabla1820[Transactions 
Complete])</f>
        <v>909433</v>
      </c>
      <c r="E15" s="15">
        <f>AVERAGE(Tabla1820[%
Complete])</f>
        <v>0.7792571582405321</v>
      </c>
      <c r="F15" s="14">
        <f>SUM(Tabla1820[Transactions 
Failed])</f>
        <v>133558</v>
      </c>
      <c r="G15" s="15">
        <f>AVERAGE(Tabla1820[% 
Failed])</f>
        <v>0.14049237075790802</v>
      </c>
      <c r="H15" s="14">
        <f>SUM(Tabla1820[Transactions 
In_Prog])</f>
        <v>11</v>
      </c>
      <c r="I15" s="15">
        <f>AVERAGE(Tabla1820[%
In_Prog])</f>
        <v>1.4651118145568094E-5</v>
      </c>
      <c r="J15" s="14">
        <f>SUM(Tabla1820[Transactions 
Timeout])</f>
        <v>39055</v>
      </c>
      <c r="K15" s="15">
        <f>AVERAGE(Tabla1820[%
Timeout])</f>
        <v>6.9733913875502096E-2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A874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2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2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2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2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2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2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2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2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2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2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2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2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2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2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2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2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2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2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2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2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2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2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2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2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 x14ac:dyDescent="0.2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 x14ac:dyDescent="0.2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 x14ac:dyDescent="0.2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 x14ac:dyDescent="0.2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 x14ac:dyDescent="0.2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 x14ac:dyDescent="0.2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 x14ac:dyDescent="0.2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hidden="1" x14ac:dyDescent="0.2">
      <c r="B276" s="37">
        <v>43360</v>
      </c>
      <c r="C276" s="93">
        <v>7611</v>
      </c>
      <c r="D276" s="87">
        <v>6299</v>
      </c>
      <c r="E276" s="24">
        <f>Tabla1820[Transactions 
Complete]/Tabla1820[Total]</f>
        <v>0.82761792142950996</v>
      </c>
      <c r="F276" s="87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7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hidden="1" x14ac:dyDescent="0.2">
      <c r="B277" s="37">
        <v>43361</v>
      </c>
      <c r="C277" s="93">
        <v>3628</v>
      </c>
      <c r="D277" s="87">
        <v>2729</v>
      </c>
      <c r="E277" s="24">
        <f>Tabla1820[Transactions 
Complete]/Tabla1820[Total]</f>
        <v>0.75220507166482908</v>
      </c>
      <c r="F277" s="87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7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hidden="1" x14ac:dyDescent="0.2">
      <c r="B278" s="37">
        <v>43362</v>
      </c>
      <c r="C278" s="93">
        <v>3294</v>
      </c>
      <c r="D278" s="87">
        <v>2537</v>
      </c>
      <c r="E278" s="24">
        <f>Tabla1820[Transactions 
Complete]/Tabla1820[Total]</f>
        <v>0.77018822100789319</v>
      </c>
      <c r="F278" s="87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7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hidden="1" x14ac:dyDescent="0.2">
      <c r="B279" s="37">
        <v>43363</v>
      </c>
      <c r="C279" s="93">
        <v>4928</v>
      </c>
      <c r="D279" s="87">
        <v>3870</v>
      </c>
      <c r="E279" s="24">
        <f>Tabla1820[Transactions 
Complete]/Tabla1820[Total]</f>
        <v>0.78530844155844159</v>
      </c>
      <c r="F279" s="87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7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hidden="1" x14ac:dyDescent="0.2">
      <c r="B280" s="37">
        <v>43364</v>
      </c>
      <c r="C280" s="93">
        <v>2375</v>
      </c>
      <c r="D280" s="87">
        <v>1634</v>
      </c>
      <c r="E280" s="24">
        <f>Tabla1820[Transactions 
Complete]/Tabla1820[Total]</f>
        <v>0.68799999999999994</v>
      </c>
      <c r="F280" s="87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7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hidden="1" x14ac:dyDescent="0.2">
      <c r="B281" s="37">
        <v>43365</v>
      </c>
      <c r="C281" s="93">
        <v>1240</v>
      </c>
      <c r="D281" s="87">
        <v>779</v>
      </c>
      <c r="E281" s="24">
        <f>Tabla1820[Transactions 
Complete]/Tabla1820[Total]</f>
        <v>0.62822580645161286</v>
      </c>
      <c r="F281" s="87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7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hidden="1" x14ac:dyDescent="0.2">
      <c r="B282" s="37">
        <v>43366</v>
      </c>
      <c r="C282" s="93">
        <v>557</v>
      </c>
      <c r="D282" s="87">
        <v>239</v>
      </c>
      <c r="E282" s="24">
        <f>Tabla1820[Transactions 
Complete]/Tabla1820[Total]</f>
        <v>0.42908438061041293</v>
      </c>
      <c r="F282" s="87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7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hidden="1" x14ac:dyDescent="0.2">
      <c r="B283" s="37">
        <v>43367</v>
      </c>
      <c r="C283" s="110">
        <v>5646</v>
      </c>
      <c r="D283" s="87">
        <v>4677</v>
      </c>
      <c r="E283" s="24">
        <f>Tabla1820[Transactions 
Complete]/Tabla1820[Total]</f>
        <v>0.8283740701381509</v>
      </c>
      <c r="F283" s="87">
        <v>554</v>
      </c>
      <c r="G283" s="24">
        <f>Tabla1820[Transactions 
Failed]/Tabla1820[Total]</f>
        <v>9.8122564647538074E-2</v>
      </c>
      <c r="H283" s="39">
        <v>0</v>
      </c>
      <c r="I283" s="24">
        <f>Tabla1820[Transactions 
In_Prog]/Tabla1820[Total]</f>
        <v>0</v>
      </c>
      <c r="J283" s="87">
        <v>415</v>
      </c>
      <c r="K283" s="24">
        <f>Tabla1820[Transactions 
Timeout]/Tabla1820[Total]</f>
        <v>7.3503365214311014E-2</v>
      </c>
      <c r="L283" s="39">
        <v>0</v>
      </c>
      <c r="M283" s="24">
        <f>Tabla1820[Transactions
Trans Fail]/Tabla1820[Total]</f>
        <v>0</v>
      </c>
    </row>
    <row r="284" spans="2:13" s="33" customFormat="1" hidden="1" x14ac:dyDescent="0.2">
      <c r="B284" s="37">
        <v>43368</v>
      </c>
      <c r="C284" s="110">
        <v>3484</v>
      </c>
      <c r="D284" s="87">
        <v>2634</v>
      </c>
      <c r="E284" s="24">
        <f>Tabla1820[Transactions 
Complete]/Tabla1820[Total]</f>
        <v>0.75602755453501724</v>
      </c>
      <c r="F284" s="87">
        <v>461</v>
      </c>
      <c r="G284" s="24">
        <f>Tabla1820[Transactions 
Failed]/Tabla1820[Total]</f>
        <v>0.13231917336394949</v>
      </c>
      <c r="H284" s="39">
        <v>0</v>
      </c>
      <c r="I284" s="24">
        <f>Tabla1820[Transactions 
In_Prog]/Tabla1820[Total]</f>
        <v>0</v>
      </c>
      <c r="J284" s="87">
        <v>389</v>
      </c>
      <c r="K284" s="24">
        <f>Tabla1820[Transactions 
Timeout]/Tabla1820[Total]</f>
        <v>0.11165327210103329</v>
      </c>
      <c r="L284" s="39">
        <v>0</v>
      </c>
      <c r="M284" s="24">
        <f>Tabla1820[Transactions
Trans Fail]/Tabla1820[Total]</f>
        <v>0</v>
      </c>
    </row>
    <row r="285" spans="2:13" s="33" customFormat="1" hidden="1" x14ac:dyDescent="0.2">
      <c r="B285" s="37">
        <v>43369</v>
      </c>
      <c r="C285" s="110">
        <v>3639</v>
      </c>
      <c r="D285" s="87">
        <v>2773</v>
      </c>
      <c r="E285" s="24">
        <f>Tabla1820[Transactions 
Complete]/Tabla1820[Total]</f>
        <v>0.76202253366309425</v>
      </c>
      <c r="F285" s="87">
        <v>484</v>
      </c>
      <c r="G285" s="24">
        <f>Tabla1820[Transactions 
Failed]/Tabla1820[Total]</f>
        <v>0.13300357241000274</v>
      </c>
      <c r="H285" s="39">
        <v>0</v>
      </c>
      <c r="I285" s="24">
        <f>Tabla1820[Transactions 
In_Prog]/Tabla1820[Total]</f>
        <v>0</v>
      </c>
      <c r="J285" s="87">
        <v>382</v>
      </c>
      <c r="K285" s="24">
        <f>Tabla1820[Transactions 
Timeout]/Tabla1820[Total]</f>
        <v>0.104973893926903</v>
      </c>
      <c r="L285" s="39">
        <v>0</v>
      </c>
      <c r="M285" s="24">
        <f>Tabla1820[Transactions
Trans Fail]/Tabla1820[Total]</f>
        <v>0</v>
      </c>
    </row>
    <row r="286" spans="2:13" s="33" customFormat="1" hidden="1" x14ac:dyDescent="0.2">
      <c r="B286" s="37">
        <v>43370</v>
      </c>
      <c r="C286" s="110">
        <v>3765</v>
      </c>
      <c r="D286" s="87">
        <v>2914</v>
      </c>
      <c r="E286" s="24">
        <f>Tabla1820[Transactions 
Complete]/Tabla1820[Total]</f>
        <v>0.77397078353253657</v>
      </c>
      <c r="F286" s="87">
        <v>564</v>
      </c>
      <c r="G286" s="24">
        <f>Tabla1820[Transactions 
Failed]/Tabla1820[Total]</f>
        <v>0.14980079681274899</v>
      </c>
      <c r="H286" s="39">
        <v>0</v>
      </c>
      <c r="I286" s="24">
        <f>Tabla1820[Transactions 
In_Prog]/Tabla1820[Total]</f>
        <v>0</v>
      </c>
      <c r="J286" s="87">
        <v>287</v>
      </c>
      <c r="K286" s="24">
        <f>Tabla1820[Transactions 
Timeout]/Tabla1820[Total]</f>
        <v>7.6228419654714469E-2</v>
      </c>
      <c r="L286" s="39">
        <v>0</v>
      </c>
      <c r="M286" s="24">
        <f>Tabla1820[Transactions
Trans Fail]/Tabla1820[Total]</f>
        <v>0</v>
      </c>
    </row>
    <row r="287" spans="2:13" s="33" customFormat="1" hidden="1" x14ac:dyDescent="0.2">
      <c r="B287" s="37">
        <v>43371</v>
      </c>
      <c r="C287" s="110">
        <v>2426</v>
      </c>
      <c r="D287" s="87">
        <v>2185</v>
      </c>
      <c r="E287" s="24">
        <f>Tabla1820[Transactions 
Complete]/Tabla1820[Total]</f>
        <v>0.9006595218466612</v>
      </c>
      <c r="F287" s="87">
        <v>195</v>
      </c>
      <c r="G287" s="24">
        <f>Tabla1820[Transactions 
Failed]/Tabla1820[Total]</f>
        <v>8.0379225061830178E-2</v>
      </c>
      <c r="H287" s="39">
        <v>8</v>
      </c>
      <c r="I287" s="24">
        <f>Tabla1820[Transactions 
In_Prog]/Tabla1820[Total]</f>
        <v>3.2976092333058533E-3</v>
      </c>
      <c r="J287" s="87">
        <v>29</v>
      </c>
      <c r="K287" s="24">
        <f>Tabla1820[Transactions 
Timeout]/Tabla1820[Total]</f>
        <v>1.1953833470733718E-2</v>
      </c>
      <c r="L287" s="39">
        <v>0</v>
      </c>
      <c r="M287" s="24">
        <f>Tabla1820[Transactions
Trans Fail]/Tabla1820[Total]</f>
        <v>0</v>
      </c>
    </row>
    <row r="288" spans="2:13" s="33" customFormat="1" hidden="1" x14ac:dyDescent="0.2">
      <c r="B288" s="37">
        <v>43372</v>
      </c>
      <c r="C288" s="110">
        <v>2203</v>
      </c>
      <c r="D288" s="87">
        <v>1419</v>
      </c>
      <c r="E288" s="24">
        <f>Tabla1820[Transactions 
Complete]/Tabla1820[Total]</f>
        <v>0.64412165229232865</v>
      </c>
      <c r="F288" s="87">
        <v>540</v>
      </c>
      <c r="G288" s="24">
        <f>Tabla1820[Transactions 
Failed]/Tabla1820[Total]</f>
        <v>0.24512029051293691</v>
      </c>
      <c r="H288" s="39">
        <v>0</v>
      </c>
      <c r="I288" s="24">
        <f>Tabla1820[Transactions 
In_Prog]/Tabla1820[Total]</f>
        <v>0</v>
      </c>
      <c r="J288" s="87">
        <v>244</v>
      </c>
      <c r="K288" s="24">
        <f>Tabla1820[Transactions 
Timeout]/Tabla1820[Total]</f>
        <v>0.11075805719473446</v>
      </c>
      <c r="L288" s="39">
        <v>0</v>
      </c>
      <c r="M288" s="24">
        <f>Tabla1820[Transactions
Trans Fail]/Tabla1820[Total]</f>
        <v>0</v>
      </c>
    </row>
    <row r="289" spans="2:13" s="33" customFormat="1" hidden="1" x14ac:dyDescent="0.2">
      <c r="B289" s="37">
        <v>43373</v>
      </c>
      <c r="C289" s="110">
        <v>451</v>
      </c>
      <c r="D289" s="87">
        <v>190</v>
      </c>
      <c r="E289" s="24">
        <f>Tabla1820[Transactions 
Complete]/Tabla1820[Total]</f>
        <v>0.42128603104212858</v>
      </c>
      <c r="F289" s="87">
        <v>22</v>
      </c>
      <c r="G289" s="24">
        <f>Tabla1820[Transactions 
Failed]/Tabla1820[Total]</f>
        <v>4.878048780487805E-2</v>
      </c>
      <c r="H289" s="39">
        <v>0</v>
      </c>
      <c r="I289" s="24">
        <f>Tabla1820[Transactions 
In_Prog]/Tabla1820[Total]</f>
        <v>0</v>
      </c>
      <c r="J289" s="87">
        <v>239</v>
      </c>
      <c r="K289" s="24">
        <f>Tabla1820[Transactions 
Timeout]/Tabla1820[Total]</f>
        <v>0.52993348115299332</v>
      </c>
      <c r="L289" s="39">
        <v>0</v>
      </c>
      <c r="M289" s="24">
        <f>Tabla1820[Transactions
Trans Fail]/Tabla1820[Total]</f>
        <v>0</v>
      </c>
    </row>
    <row r="290" spans="2:13" s="33" customFormat="1" hidden="1" x14ac:dyDescent="0.2">
      <c r="B290" s="111">
        <v>43374</v>
      </c>
      <c r="C290" s="110">
        <v>7745</v>
      </c>
      <c r="D290" s="87">
        <v>6541</v>
      </c>
      <c r="E290" s="24">
        <f>Tabla1820[Transactions 
Complete]/Tabla1820[Total]</f>
        <v>0.84454486765655257</v>
      </c>
      <c r="F290" s="87">
        <v>959</v>
      </c>
      <c r="G290" s="24">
        <f>Tabla1820[Transactions 
Failed]/Tabla1820[Total]</f>
        <v>0.12382182052937379</v>
      </c>
      <c r="H290" s="39">
        <v>0</v>
      </c>
      <c r="I290" s="24">
        <f>Tabla1820[Transactions 
In_Prog]/Tabla1820[Total]</f>
        <v>0</v>
      </c>
      <c r="J290" s="87">
        <v>245</v>
      </c>
      <c r="K290" s="24">
        <f>Tabla1820[Transactions 
Timeout]/Tabla1820[Total]</f>
        <v>3.1633311814073597E-2</v>
      </c>
      <c r="L290" s="39">
        <v>0</v>
      </c>
      <c r="M290" s="24">
        <f>Tabla1820[Transactions
Trans Fail]/Tabla1820[Total]</f>
        <v>0</v>
      </c>
    </row>
    <row r="291" spans="2:13" s="33" customFormat="1" hidden="1" x14ac:dyDescent="0.2">
      <c r="B291" s="111">
        <v>43375</v>
      </c>
      <c r="C291" s="110">
        <v>3865</v>
      </c>
      <c r="D291" s="87">
        <v>3179</v>
      </c>
      <c r="E291" s="24">
        <f>Tabla1820[Transactions 
Complete]/Tabla1820[Total]</f>
        <v>0.82250970245795596</v>
      </c>
      <c r="F291" s="87">
        <v>410</v>
      </c>
      <c r="G291" s="24">
        <f>Tabla1820[Transactions 
Failed]/Tabla1820[Total]</f>
        <v>0.10608020698576973</v>
      </c>
      <c r="H291" s="39">
        <v>0</v>
      </c>
      <c r="I291" s="24">
        <f>Tabla1820[Transactions 
In_Prog]/Tabla1820[Total]</f>
        <v>0</v>
      </c>
      <c r="J291" s="87">
        <v>276</v>
      </c>
      <c r="K291" s="24">
        <f>Tabla1820[Transactions 
Timeout]/Tabla1820[Total]</f>
        <v>7.1410090556274258E-2</v>
      </c>
      <c r="L291" s="39">
        <v>0</v>
      </c>
      <c r="M291" s="24">
        <f>Tabla1820[Transactions
Trans Fail]/Tabla1820[Total]</f>
        <v>0</v>
      </c>
    </row>
    <row r="292" spans="2:13" s="33" customFormat="1" hidden="1" x14ac:dyDescent="0.2">
      <c r="B292" s="111">
        <v>43376</v>
      </c>
      <c r="C292" s="110">
        <v>5114</v>
      </c>
      <c r="D292" s="87">
        <v>4277</v>
      </c>
      <c r="E292" s="24">
        <f>Tabla1820[Transactions 
Complete]/Tabla1820[Total]</f>
        <v>0.83633163863903015</v>
      </c>
      <c r="F292" s="87">
        <v>564</v>
      </c>
      <c r="G292" s="24">
        <f>Tabla1820[Transactions 
Failed]/Tabla1820[Total]</f>
        <v>0.11028549080954243</v>
      </c>
      <c r="H292" s="39">
        <v>0</v>
      </c>
      <c r="I292" s="24">
        <f>Tabla1820[Transactions 
In_Prog]/Tabla1820[Total]</f>
        <v>0</v>
      </c>
      <c r="J292" s="87">
        <v>273</v>
      </c>
      <c r="K292" s="24">
        <f>Tabla1820[Transactions 
Timeout]/Tabla1820[Total]</f>
        <v>5.3382870551427451E-2</v>
      </c>
      <c r="L292" s="39">
        <v>0</v>
      </c>
      <c r="M292" s="24">
        <f>Tabla1820[Transactions
Trans Fail]/Tabla1820[Total]</f>
        <v>0</v>
      </c>
    </row>
    <row r="293" spans="2:13" s="33" customFormat="1" hidden="1" x14ac:dyDescent="0.2">
      <c r="B293" s="111">
        <v>43377</v>
      </c>
      <c r="C293" s="110">
        <v>1079</v>
      </c>
      <c r="D293" s="87">
        <v>808</v>
      </c>
      <c r="E293" s="24">
        <f>Tabla1820[Transactions 
Complete]/Tabla1820[Total]</f>
        <v>0.74884151992585724</v>
      </c>
      <c r="F293" s="87">
        <v>118</v>
      </c>
      <c r="G293" s="24">
        <f>Tabla1820[Transactions 
Failed]/Tabla1820[Total]</f>
        <v>0.10936051899907322</v>
      </c>
      <c r="H293" s="39">
        <v>0</v>
      </c>
      <c r="I293" s="24">
        <f>Tabla1820[Transactions 
In_Prog]/Tabla1820[Total]</f>
        <v>0</v>
      </c>
      <c r="J293" s="87">
        <v>153</v>
      </c>
      <c r="K293" s="24">
        <f>Tabla1820[Transactions 
Timeout]/Tabla1820[Total]</f>
        <v>0.14179796107506951</v>
      </c>
      <c r="L293" s="39">
        <v>0</v>
      </c>
      <c r="M293" s="24">
        <f>Tabla1820[Transactions
Trans Fail]/Tabla1820[Total]</f>
        <v>0</v>
      </c>
    </row>
    <row r="294" spans="2:13" s="33" customFormat="1" hidden="1" x14ac:dyDescent="0.2">
      <c r="B294" s="111">
        <v>43378</v>
      </c>
      <c r="C294" s="110">
        <v>4516</v>
      </c>
      <c r="D294" s="87">
        <v>3579</v>
      </c>
      <c r="E294" s="24">
        <f>Tabla1820[Transactions 
Complete]/Tabla1820[Total]</f>
        <v>0.79251550044286978</v>
      </c>
      <c r="F294" s="87">
        <v>591</v>
      </c>
      <c r="G294" s="24">
        <f>Tabla1820[Transactions 
Failed]/Tabla1820[Total]</f>
        <v>0.13086802480070858</v>
      </c>
      <c r="H294" s="39">
        <v>0</v>
      </c>
      <c r="I294" s="24">
        <f>Tabla1820[Transactions 
In_Prog]/Tabla1820[Total]</f>
        <v>0</v>
      </c>
      <c r="J294" s="87">
        <v>346</v>
      </c>
      <c r="K294" s="24">
        <f>Tabla1820[Transactions 
Timeout]/Tabla1820[Total]</f>
        <v>7.661647475642161E-2</v>
      </c>
      <c r="L294" s="39">
        <v>0</v>
      </c>
      <c r="M294" s="24">
        <f>Tabla1820[Transactions
Trans Fail]/Tabla1820[Total]</f>
        <v>0</v>
      </c>
    </row>
    <row r="295" spans="2:13" s="33" customFormat="1" hidden="1" x14ac:dyDescent="0.2">
      <c r="B295" s="111">
        <v>43379</v>
      </c>
      <c r="C295" s="110">
        <v>2133</v>
      </c>
      <c r="D295" s="87">
        <v>1301</v>
      </c>
      <c r="E295" s="24">
        <f>Tabla1820[Transactions 
Complete]/Tabla1820[Total]</f>
        <v>0.60993905297702766</v>
      </c>
      <c r="F295" s="87">
        <v>575</v>
      </c>
      <c r="G295" s="24">
        <f>Tabla1820[Transactions 
Failed]/Tabla1820[Total]</f>
        <v>0.26957337083919364</v>
      </c>
      <c r="H295" s="39">
        <v>0</v>
      </c>
      <c r="I295" s="24">
        <f>Tabla1820[Transactions 
In_Prog]/Tabla1820[Total]</f>
        <v>0</v>
      </c>
      <c r="J295" s="87">
        <v>257</v>
      </c>
      <c r="K295" s="24">
        <f>Tabla1820[Transactions 
Timeout]/Tabla1820[Total]</f>
        <v>0.12048757618377871</v>
      </c>
      <c r="L295" s="39">
        <v>0</v>
      </c>
      <c r="M295" s="24">
        <f>Tabla1820[Transactions
Trans Fail]/Tabla1820[Total]</f>
        <v>0</v>
      </c>
    </row>
    <row r="296" spans="2:13" s="33" customFormat="1" hidden="1" x14ac:dyDescent="0.2">
      <c r="B296" s="111">
        <v>43380</v>
      </c>
      <c r="C296" s="110">
        <v>401</v>
      </c>
      <c r="D296" s="87">
        <v>81</v>
      </c>
      <c r="E296" s="24">
        <f>Tabla1820[Transactions 
Complete]/Tabla1820[Total]</f>
        <v>0.20199501246882792</v>
      </c>
      <c r="F296" s="87">
        <v>63</v>
      </c>
      <c r="G296" s="24">
        <f>Tabla1820[Transactions 
Failed]/Tabla1820[Total]</f>
        <v>0.15710723192019951</v>
      </c>
      <c r="H296" s="39">
        <v>0</v>
      </c>
      <c r="I296" s="24">
        <f>Tabla1820[Transactions 
In_Prog]/Tabla1820[Total]</f>
        <v>0</v>
      </c>
      <c r="J296" s="87">
        <v>257</v>
      </c>
      <c r="K296" s="24">
        <f>Tabla1820[Transactions 
Timeout]/Tabla1820[Total]</f>
        <v>0.64089775561097262</v>
      </c>
      <c r="L296" s="39">
        <v>0</v>
      </c>
      <c r="M296" s="24">
        <f>Tabla1820[Transactions
Trans Fail]/Tabla1820[Total]</f>
        <v>0</v>
      </c>
    </row>
    <row r="297" spans="2:13" s="33" customFormat="1" x14ac:dyDescent="0.2">
      <c r="B297" s="111">
        <v>43381</v>
      </c>
      <c r="C297" s="110">
        <v>5774</v>
      </c>
      <c r="D297" s="87">
        <v>4948</v>
      </c>
      <c r="E297" s="24">
        <f>Tabla1820[Transactions 
Complete]/Tabla1820[Total]</f>
        <v>0.85694492552822998</v>
      </c>
      <c r="F297" s="87">
        <v>553</v>
      </c>
      <c r="G297" s="24">
        <f>Tabla1820[Transactions 
Failed]/Tabla1820[Total]</f>
        <v>9.5774160027710428E-2</v>
      </c>
      <c r="H297" s="39">
        <v>0</v>
      </c>
      <c r="I297" s="24">
        <f>Tabla1820[Transactions 
In_Prog]/Tabla1820[Total]</f>
        <v>0</v>
      </c>
      <c r="J297" s="87">
        <v>273</v>
      </c>
      <c r="K297" s="24">
        <f>Tabla1820[Transactions 
Timeout]/Tabla1820[Total]</f>
        <v>4.7280914444059574E-2</v>
      </c>
      <c r="L297" s="39">
        <v>0</v>
      </c>
      <c r="M297" s="24">
        <f>Tabla1820[Transactions
Trans Fail]/Tabla1820[Total]</f>
        <v>0</v>
      </c>
    </row>
    <row r="298" spans="2:13" s="33" customFormat="1" x14ac:dyDescent="0.2">
      <c r="B298" s="111">
        <v>43382</v>
      </c>
      <c r="C298" s="110">
        <v>4390</v>
      </c>
      <c r="D298" s="87">
        <v>3625</v>
      </c>
      <c r="E298" s="24">
        <f>Tabla1820[Transactions 
Complete]/Tabla1820[Total]</f>
        <v>0.82574031890660593</v>
      </c>
      <c r="F298" s="87">
        <v>326</v>
      </c>
      <c r="G298" s="24">
        <f>Tabla1820[Transactions 
Failed]/Tabla1820[Total]</f>
        <v>7.4259681093394078E-2</v>
      </c>
      <c r="H298" s="39">
        <v>0</v>
      </c>
      <c r="I298" s="24">
        <f>Tabla1820[Transactions 
In_Prog]/Tabla1820[Total]</f>
        <v>0</v>
      </c>
      <c r="J298" s="87">
        <v>439</v>
      </c>
      <c r="K298" s="24">
        <f>Tabla1820[Transactions 
Timeout]/Tabla1820[Total]</f>
        <v>0.1</v>
      </c>
      <c r="L298" s="39">
        <v>0</v>
      </c>
      <c r="M298" s="24">
        <f>Tabla1820[Transactions
Trans Fail]/Tabla1820[Total]</f>
        <v>0</v>
      </c>
    </row>
    <row r="299" spans="2:13" s="33" customFormat="1" x14ac:dyDescent="0.2">
      <c r="B299" s="111">
        <v>43383</v>
      </c>
      <c r="C299" s="110">
        <v>5223</v>
      </c>
      <c r="D299" s="87">
        <v>4084</v>
      </c>
      <c r="E299" s="24">
        <f>Tabla1820[Transactions 
Complete]/Tabla1820[Total]</f>
        <v>0.78192609611334485</v>
      </c>
      <c r="F299" s="87">
        <v>620</v>
      </c>
      <c r="G299" s="24">
        <f>Tabla1820[Transactions 
Failed]/Tabla1820[Total]</f>
        <v>0.11870572467930308</v>
      </c>
      <c r="H299" s="39">
        <v>0</v>
      </c>
      <c r="I299" s="24">
        <f>Tabla1820[Transactions 
In_Prog]/Tabla1820[Total]</f>
        <v>0</v>
      </c>
      <c r="J299" s="87">
        <v>519</v>
      </c>
      <c r="K299" s="24">
        <f>Tabla1820[Transactions 
Timeout]/Tabla1820[Total]</f>
        <v>9.9368179207352095E-2</v>
      </c>
      <c r="L299" s="39">
        <v>0</v>
      </c>
      <c r="M299" s="24">
        <f>Tabla1820[Transactions
Trans Fail]/Tabla1820[Total]</f>
        <v>0</v>
      </c>
    </row>
    <row r="300" spans="2:13" s="33" customFormat="1" x14ac:dyDescent="0.2">
      <c r="B300" s="111">
        <v>43384</v>
      </c>
      <c r="C300" s="110">
        <v>3473</v>
      </c>
      <c r="D300" s="87">
        <v>2998</v>
      </c>
      <c r="E300" s="24">
        <f>Tabla1820[Transactions 
Complete]/Tabla1820[Total]</f>
        <v>0.86323063633746044</v>
      </c>
      <c r="F300" s="87">
        <v>304</v>
      </c>
      <c r="G300" s="24">
        <f>Tabla1820[Transactions 
Failed]/Tabla1820[Total]</f>
        <v>8.7532392744025342E-2</v>
      </c>
      <c r="H300" s="39">
        <v>0</v>
      </c>
      <c r="I300" s="24">
        <f>Tabla1820[Transactions 
In_Prog]/Tabla1820[Total]</f>
        <v>0</v>
      </c>
      <c r="J300" s="87">
        <v>171</v>
      </c>
      <c r="K300" s="24">
        <f>Tabla1820[Transactions 
Timeout]/Tabla1820[Total]</f>
        <v>4.9236970918514256E-2</v>
      </c>
      <c r="L300" s="39">
        <v>0</v>
      </c>
      <c r="M300" s="24">
        <f>Tabla1820[Transactions
Trans Fail]/Tabla1820[Total]</f>
        <v>0</v>
      </c>
    </row>
    <row r="301" spans="2:13" s="33" customFormat="1" x14ac:dyDescent="0.2">
      <c r="B301" s="111">
        <v>43385</v>
      </c>
      <c r="C301" s="110">
        <v>2715</v>
      </c>
      <c r="D301" s="87">
        <v>2079</v>
      </c>
      <c r="E301" s="24">
        <f>Tabla1820[Transactions 
Complete]/Tabla1820[Total]</f>
        <v>0.76574585635359116</v>
      </c>
      <c r="F301" s="87">
        <v>254</v>
      </c>
      <c r="G301" s="24">
        <f>Tabla1820[Transactions 
Failed]/Tabla1820[Total]</f>
        <v>9.3554327808471449E-2</v>
      </c>
      <c r="H301" s="39">
        <v>0</v>
      </c>
      <c r="I301" s="24">
        <f>Tabla1820[Transactions 
In_Prog]/Tabla1820[Total]</f>
        <v>0</v>
      </c>
      <c r="J301" s="87">
        <v>382</v>
      </c>
      <c r="K301" s="24">
        <f>Tabla1820[Transactions 
Timeout]/Tabla1820[Total]</f>
        <v>0.14069981583793739</v>
      </c>
      <c r="L301" s="39">
        <v>0</v>
      </c>
      <c r="M301" s="24">
        <f>Tabla1820[Transactions
Trans Fail]/Tabla1820[Total]</f>
        <v>0</v>
      </c>
    </row>
    <row r="302" spans="2:13" s="33" customFormat="1" x14ac:dyDescent="0.2">
      <c r="B302" s="111">
        <v>43386</v>
      </c>
      <c r="C302" s="110">
        <v>1172</v>
      </c>
      <c r="D302" s="87">
        <v>783</v>
      </c>
      <c r="E302" s="24">
        <f>Tabla1820[Transactions 
Complete]/Tabla1820[Total]</f>
        <v>0.66808873720136519</v>
      </c>
      <c r="F302" s="87">
        <v>115</v>
      </c>
      <c r="G302" s="24">
        <f>Tabla1820[Transactions 
Failed]/Tabla1820[Total]</f>
        <v>9.8122866894197955E-2</v>
      </c>
      <c r="H302" s="39">
        <v>0</v>
      </c>
      <c r="I302" s="24">
        <f>Tabla1820[Transactions 
In_Prog]/Tabla1820[Total]</f>
        <v>0</v>
      </c>
      <c r="J302" s="87">
        <v>274</v>
      </c>
      <c r="K302" s="24">
        <f>Tabla1820[Transactions 
Timeout]/Tabla1820[Total]</f>
        <v>0.23378839590443687</v>
      </c>
      <c r="L302" s="39">
        <v>0</v>
      </c>
      <c r="M302" s="24">
        <f>Tabla1820[Transactions
Trans Fail]/Tabla1820[Total]</f>
        <v>0</v>
      </c>
    </row>
    <row r="303" spans="2:13" s="33" customFormat="1" x14ac:dyDescent="0.2">
      <c r="B303" s="111">
        <v>43387</v>
      </c>
      <c r="C303" s="110">
        <v>525</v>
      </c>
      <c r="D303" s="87">
        <v>203</v>
      </c>
      <c r="E303" s="24">
        <f>Tabla1820[Transactions 
Complete]/Tabla1820[Total]</f>
        <v>0.38666666666666666</v>
      </c>
      <c r="F303" s="87">
        <v>28</v>
      </c>
      <c r="G303" s="24">
        <f>Tabla1820[Transactions 
Failed]/Tabla1820[Total]</f>
        <v>5.3333333333333337E-2</v>
      </c>
      <c r="H303" s="39">
        <v>0</v>
      </c>
      <c r="I303" s="24">
        <f>Tabla1820[Transactions 
In_Prog]/Tabla1820[Total]</f>
        <v>0</v>
      </c>
      <c r="J303" s="87">
        <v>294</v>
      </c>
      <c r="K303" s="24">
        <f>Tabla1820[Transactions 
Timeout]/Tabla1820[Total]</f>
        <v>0.56000000000000005</v>
      </c>
      <c r="L303" s="39">
        <v>0</v>
      </c>
      <c r="M303" s="24">
        <f>Tabla1820[Transactions
Trans Fail]/Tabla1820[Total]</f>
        <v>0</v>
      </c>
    </row>
    <row r="304" spans="2:13" ht="26" x14ac:dyDescent="0.2">
      <c r="B304" s="38" t="s">
        <v>26</v>
      </c>
      <c r="C304" s="39">
        <f>SUM(C297:C303)</f>
        <v>23272</v>
      </c>
      <c r="D304" s="39">
        <f>SUM(D297:D303)</f>
        <v>18720</v>
      </c>
      <c r="E304" s="94">
        <f>AVERAGE(E297:E303)</f>
        <v>0.73547760530103778</v>
      </c>
      <c r="F304" s="39">
        <f>SUM(F297:F303)</f>
        <v>2200</v>
      </c>
      <c r="G304" s="94">
        <f>AVERAGE(G297:G303)</f>
        <v>8.8754640940062246E-2</v>
      </c>
      <c r="H304" s="39">
        <f>SUM(H297:H303)</f>
        <v>0</v>
      </c>
      <c r="I304" s="94">
        <f>AVERAGE(I297:I303)</f>
        <v>0</v>
      </c>
      <c r="J304" s="39">
        <f>SUM(J297:J303)</f>
        <v>2352</v>
      </c>
      <c r="K304" s="94">
        <f>AVERAGE(K297:K303)</f>
        <v>0.17576775375890002</v>
      </c>
      <c r="L304" s="39">
        <f>SUM(L297:L303)</f>
        <v>0</v>
      </c>
      <c r="M304" s="94">
        <f>AVERAGE(M297:M303)</f>
        <v>0</v>
      </c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5" x14ac:dyDescent="0.2"/>
  <cols>
    <col min="5" max="5" width="11.5" customWidth="1"/>
  </cols>
  <sheetData>
    <row r="2" spans="2:13" x14ac:dyDescent="0.2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2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2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2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2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2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2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2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2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2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2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2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2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2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2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2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2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2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2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2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2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2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2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2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2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2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2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2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2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2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6" thickBot="1" x14ac:dyDescent="0.2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7" thickTop="1" x14ac:dyDescent="0.2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D1E5-D4FB-C14F-BCD6-E452AB5C3B16}">
  <sheetPr>
    <tabColor theme="9"/>
  </sheetPr>
  <dimension ref="B3:M33"/>
  <sheetViews>
    <sheetView topLeftCell="A39" workbookViewId="0">
      <selection activeCell="M5" sqref="M1:M1048576"/>
    </sheetView>
  </sheetViews>
  <sheetFormatPr baseColWidth="10" defaultRowHeight="15" x14ac:dyDescent="0.2"/>
  <cols>
    <col min="5" max="5" width="10.83203125" style="113"/>
    <col min="7" max="7" width="10.83203125" style="113"/>
    <col min="9" max="9" width="10.83203125" style="113"/>
    <col min="11" max="11" width="10.83203125" style="113"/>
    <col min="13" max="13" width="10.83203125" style="113"/>
  </cols>
  <sheetData>
    <row r="3" spans="2:13" x14ac:dyDescent="0.2">
      <c r="B3" s="112">
        <v>43344</v>
      </c>
      <c r="C3">
        <v>1764</v>
      </c>
      <c r="D3">
        <v>1198</v>
      </c>
      <c r="E3" s="113">
        <v>0.67913832199546487</v>
      </c>
      <c r="F3">
        <v>236</v>
      </c>
      <c r="G3" s="113">
        <v>0.13378684807256236</v>
      </c>
      <c r="H3">
        <v>0</v>
      </c>
      <c r="I3" s="113">
        <v>0</v>
      </c>
      <c r="J3">
        <v>330</v>
      </c>
      <c r="K3" s="113">
        <v>0.1870748299319728</v>
      </c>
      <c r="L3">
        <v>0</v>
      </c>
      <c r="M3" s="113">
        <v>0</v>
      </c>
    </row>
    <row r="4" spans="2:13" x14ac:dyDescent="0.2">
      <c r="B4" s="112">
        <v>43345</v>
      </c>
      <c r="C4">
        <v>480</v>
      </c>
      <c r="D4">
        <v>171</v>
      </c>
      <c r="E4" s="113">
        <v>0.35625000000000001</v>
      </c>
      <c r="F4">
        <v>25</v>
      </c>
      <c r="G4" s="113">
        <v>5.2083333333333336E-2</v>
      </c>
      <c r="H4">
        <v>0</v>
      </c>
      <c r="I4" s="113">
        <v>0</v>
      </c>
      <c r="J4">
        <v>284</v>
      </c>
      <c r="K4" s="113">
        <v>0.59166666666666667</v>
      </c>
      <c r="L4">
        <v>0</v>
      </c>
      <c r="M4" s="113">
        <v>0</v>
      </c>
    </row>
    <row r="5" spans="2:13" x14ac:dyDescent="0.2">
      <c r="B5" s="112">
        <v>43346</v>
      </c>
      <c r="C5">
        <v>5974</v>
      </c>
      <c r="D5">
        <v>4997</v>
      </c>
      <c r="E5" s="113">
        <v>0.83645798459993304</v>
      </c>
      <c r="F5">
        <v>802</v>
      </c>
      <c r="G5" s="113">
        <v>0.13424840977569469</v>
      </c>
      <c r="H5">
        <v>0</v>
      </c>
      <c r="I5" s="113">
        <v>0</v>
      </c>
      <c r="J5">
        <v>175</v>
      </c>
      <c r="K5" s="113">
        <v>2.929360562437228E-2</v>
      </c>
      <c r="L5">
        <v>0</v>
      </c>
      <c r="M5" s="113">
        <v>0</v>
      </c>
    </row>
    <row r="6" spans="2:13" x14ac:dyDescent="0.2">
      <c r="B6" s="112">
        <v>43347</v>
      </c>
      <c r="C6">
        <v>4156</v>
      </c>
      <c r="D6">
        <v>3294</v>
      </c>
      <c r="E6" s="113">
        <v>0.79258902791145336</v>
      </c>
      <c r="F6">
        <v>540</v>
      </c>
      <c r="G6" s="113">
        <v>0.12993262752646775</v>
      </c>
      <c r="H6">
        <v>0</v>
      </c>
      <c r="I6" s="113">
        <v>0</v>
      </c>
      <c r="J6">
        <v>322</v>
      </c>
      <c r="K6" s="113">
        <v>7.7478344562078916E-2</v>
      </c>
      <c r="L6">
        <v>0</v>
      </c>
      <c r="M6" s="113">
        <v>0</v>
      </c>
    </row>
    <row r="7" spans="2:13" x14ac:dyDescent="0.2">
      <c r="B7" s="112">
        <v>43348</v>
      </c>
      <c r="C7">
        <v>6833</v>
      </c>
      <c r="D7">
        <v>5739</v>
      </c>
      <c r="E7" s="113">
        <v>0.83989462900629297</v>
      </c>
      <c r="F7">
        <v>850</v>
      </c>
      <c r="G7" s="113">
        <v>0.12439631201522025</v>
      </c>
      <c r="H7">
        <v>0</v>
      </c>
      <c r="I7" s="113">
        <v>0</v>
      </c>
      <c r="J7">
        <v>244</v>
      </c>
      <c r="K7" s="113">
        <v>3.5709058978486759E-2</v>
      </c>
      <c r="L7">
        <v>0</v>
      </c>
      <c r="M7" s="113">
        <v>0</v>
      </c>
    </row>
    <row r="8" spans="2:13" x14ac:dyDescent="0.2">
      <c r="B8" s="112">
        <v>43349</v>
      </c>
      <c r="C8">
        <v>3328</v>
      </c>
      <c r="D8">
        <v>2604</v>
      </c>
      <c r="E8" s="113">
        <v>0.78245192307692313</v>
      </c>
      <c r="F8">
        <v>401</v>
      </c>
      <c r="G8" s="113">
        <v>0.12049278846153846</v>
      </c>
      <c r="H8">
        <v>0</v>
      </c>
      <c r="I8" s="113">
        <v>0</v>
      </c>
      <c r="J8">
        <v>323</v>
      </c>
      <c r="K8" s="113">
        <v>9.7055288461538464E-2</v>
      </c>
      <c r="L8">
        <v>0</v>
      </c>
      <c r="M8" s="113">
        <v>0</v>
      </c>
    </row>
    <row r="9" spans="2:13" x14ac:dyDescent="0.2">
      <c r="B9" s="112">
        <v>43350</v>
      </c>
      <c r="C9">
        <v>2695</v>
      </c>
      <c r="D9">
        <v>1986</v>
      </c>
      <c r="E9" s="113">
        <v>0.7369202226345084</v>
      </c>
      <c r="F9">
        <v>403</v>
      </c>
      <c r="G9" s="113">
        <v>0.14953617810760667</v>
      </c>
      <c r="H9">
        <v>0</v>
      </c>
      <c r="I9" s="113">
        <v>0</v>
      </c>
      <c r="J9">
        <v>306</v>
      </c>
      <c r="K9" s="113">
        <v>0.11354359925788497</v>
      </c>
      <c r="L9">
        <v>0</v>
      </c>
      <c r="M9" s="113">
        <v>0</v>
      </c>
    </row>
    <row r="10" spans="2:13" x14ac:dyDescent="0.2">
      <c r="B10" s="112">
        <v>43351</v>
      </c>
      <c r="C10">
        <v>1610</v>
      </c>
      <c r="D10">
        <v>1163</v>
      </c>
      <c r="E10" s="113">
        <v>0.72236024844720492</v>
      </c>
      <c r="F10">
        <v>205</v>
      </c>
      <c r="G10" s="113">
        <v>0.12732919254658384</v>
      </c>
      <c r="H10">
        <v>0</v>
      </c>
      <c r="I10" s="113">
        <v>0</v>
      </c>
      <c r="J10">
        <v>242</v>
      </c>
      <c r="K10" s="113">
        <v>0.15031055900621118</v>
      </c>
      <c r="L10">
        <v>0</v>
      </c>
      <c r="M10" s="113">
        <v>0</v>
      </c>
    </row>
    <row r="11" spans="2:13" x14ac:dyDescent="0.2">
      <c r="B11" s="112">
        <v>43352</v>
      </c>
      <c r="C11">
        <v>358</v>
      </c>
      <c r="D11">
        <v>99</v>
      </c>
      <c r="E11" s="113">
        <v>0.27653631284916202</v>
      </c>
      <c r="F11">
        <v>17</v>
      </c>
      <c r="G11" s="113">
        <v>4.7486033519553071E-2</v>
      </c>
      <c r="H11">
        <v>0</v>
      </c>
      <c r="I11" s="113">
        <v>0</v>
      </c>
      <c r="J11">
        <v>242</v>
      </c>
      <c r="K11" s="113">
        <v>0.67597765363128492</v>
      </c>
      <c r="L11">
        <v>0</v>
      </c>
      <c r="M11" s="113">
        <v>0</v>
      </c>
    </row>
    <row r="12" spans="2:13" x14ac:dyDescent="0.2">
      <c r="B12" s="112">
        <v>43353</v>
      </c>
      <c r="C12">
        <v>5974</v>
      </c>
      <c r="D12">
        <v>4809</v>
      </c>
      <c r="E12" s="113">
        <v>0.80498828255775023</v>
      </c>
      <c r="F12">
        <v>905</v>
      </c>
      <c r="G12" s="113">
        <v>0.15148978908603949</v>
      </c>
      <c r="H12">
        <v>0</v>
      </c>
      <c r="I12" s="113">
        <v>0</v>
      </c>
      <c r="J12">
        <v>260</v>
      </c>
      <c r="K12" s="113">
        <v>4.3521928356210243E-2</v>
      </c>
      <c r="L12">
        <v>0</v>
      </c>
      <c r="M12" s="113">
        <v>0</v>
      </c>
    </row>
    <row r="13" spans="2:13" x14ac:dyDescent="0.2">
      <c r="B13" s="112">
        <v>43354</v>
      </c>
      <c r="C13">
        <v>2944</v>
      </c>
      <c r="D13">
        <v>2178</v>
      </c>
      <c r="E13" s="113">
        <v>0.73980978260869568</v>
      </c>
      <c r="F13">
        <v>433</v>
      </c>
      <c r="G13" s="113">
        <v>0.14707880434782608</v>
      </c>
      <c r="H13">
        <v>0</v>
      </c>
      <c r="I13" s="113">
        <v>0</v>
      </c>
      <c r="J13">
        <v>333</v>
      </c>
      <c r="K13" s="113">
        <v>0.11311141304347826</v>
      </c>
      <c r="L13">
        <v>0</v>
      </c>
      <c r="M13" s="113">
        <v>0</v>
      </c>
    </row>
    <row r="14" spans="2:13" x14ac:dyDescent="0.2">
      <c r="B14" s="112">
        <v>43355</v>
      </c>
      <c r="C14">
        <v>3126</v>
      </c>
      <c r="D14">
        <v>2311</v>
      </c>
      <c r="E14" s="113">
        <v>0.73928342930262314</v>
      </c>
      <c r="F14">
        <v>511</v>
      </c>
      <c r="G14" s="113">
        <v>0.1634676903390915</v>
      </c>
      <c r="H14">
        <v>0</v>
      </c>
      <c r="I14" s="113">
        <v>0</v>
      </c>
      <c r="J14">
        <v>304</v>
      </c>
      <c r="K14" s="113">
        <v>9.7248880358285356E-2</v>
      </c>
      <c r="L14">
        <v>0</v>
      </c>
      <c r="M14" s="113">
        <v>0</v>
      </c>
    </row>
    <row r="15" spans="2:13" x14ac:dyDescent="0.2">
      <c r="B15" s="112">
        <v>43356</v>
      </c>
      <c r="C15">
        <v>4834</v>
      </c>
      <c r="D15">
        <v>4045</v>
      </c>
      <c r="E15" s="113">
        <v>0.83678113363673978</v>
      </c>
      <c r="F15">
        <v>448</v>
      </c>
      <c r="G15" s="113">
        <v>9.2676872155564749E-2</v>
      </c>
      <c r="H15">
        <v>0</v>
      </c>
      <c r="I15" s="113">
        <v>0</v>
      </c>
      <c r="J15">
        <v>341</v>
      </c>
      <c r="K15" s="113">
        <v>7.0541994207695496E-2</v>
      </c>
      <c r="L15">
        <v>0</v>
      </c>
      <c r="M15" s="113">
        <v>0</v>
      </c>
    </row>
    <row r="16" spans="2:13" x14ac:dyDescent="0.2">
      <c r="B16" s="112">
        <v>43357</v>
      </c>
      <c r="C16">
        <v>2637</v>
      </c>
      <c r="D16">
        <v>2032</v>
      </c>
      <c r="E16" s="113">
        <v>0.77057262040197194</v>
      </c>
      <c r="F16">
        <v>311</v>
      </c>
      <c r="G16" s="113">
        <v>0.11793704967766401</v>
      </c>
      <c r="H16">
        <v>0</v>
      </c>
      <c r="I16" s="113">
        <v>0</v>
      </c>
      <c r="J16">
        <v>294</v>
      </c>
      <c r="K16" s="113">
        <v>0.11149032992036405</v>
      </c>
      <c r="L16">
        <v>0</v>
      </c>
      <c r="M16" s="113">
        <v>0</v>
      </c>
    </row>
    <row r="17" spans="2:13" x14ac:dyDescent="0.2">
      <c r="B17" s="112">
        <v>43358</v>
      </c>
      <c r="C17">
        <v>1255</v>
      </c>
      <c r="D17">
        <v>858</v>
      </c>
      <c r="E17" s="113">
        <v>0.35202086049543679</v>
      </c>
      <c r="F17">
        <v>104</v>
      </c>
      <c r="G17" s="113">
        <v>6.2581486310299875E-2</v>
      </c>
      <c r="H17">
        <v>0</v>
      </c>
      <c r="I17" s="113">
        <v>0</v>
      </c>
      <c r="J17">
        <v>293</v>
      </c>
      <c r="K17" s="113">
        <v>0.5853976531942634</v>
      </c>
      <c r="L17">
        <v>0</v>
      </c>
      <c r="M17" s="113">
        <v>0</v>
      </c>
    </row>
    <row r="18" spans="2:13" x14ac:dyDescent="0.2">
      <c r="B18" s="112">
        <v>43359</v>
      </c>
      <c r="C18">
        <v>379</v>
      </c>
      <c r="D18">
        <v>75</v>
      </c>
      <c r="E18" s="113">
        <v>0.83809290354210075</v>
      </c>
      <c r="F18">
        <v>18</v>
      </c>
      <c r="G18" s="113">
        <v>0.14940556440740288</v>
      </c>
      <c r="H18">
        <v>0</v>
      </c>
      <c r="I18" s="113">
        <v>0</v>
      </c>
      <c r="J18">
        <v>286</v>
      </c>
      <c r="K18" s="113">
        <v>1.2501532050496384E-2</v>
      </c>
      <c r="L18">
        <v>0</v>
      </c>
      <c r="M18" s="113">
        <v>0</v>
      </c>
    </row>
    <row r="19" spans="2:13" x14ac:dyDescent="0.2">
      <c r="B19" s="112">
        <v>43360</v>
      </c>
      <c r="C19">
        <v>7611</v>
      </c>
      <c r="D19">
        <v>6299</v>
      </c>
      <c r="E19" s="113">
        <v>0.88643982567884683</v>
      </c>
      <c r="F19">
        <v>981</v>
      </c>
      <c r="G19" s="113">
        <v>0.10526315789473684</v>
      </c>
      <c r="H19">
        <v>0</v>
      </c>
      <c r="I19" s="113">
        <v>0</v>
      </c>
      <c r="J19">
        <v>331</v>
      </c>
      <c r="K19" s="113">
        <v>8.2970164264163596E-3</v>
      </c>
      <c r="L19">
        <v>0</v>
      </c>
      <c r="M19" s="113">
        <v>0</v>
      </c>
    </row>
    <row r="20" spans="2:13" x14ac:dyDescent="0.2">
      <c r="B20" s="112">
        <v>43361</v>
      </c>
      <c r="C20">
        <v>3628</v>
      </c>
      <c r="D20">
        <v>2729</v>
      </c>
      <c r="E20" s="113">
        <v>0.75752773375594296</v>
      </c>
      <c r="F20">
        <v>536</v>
      </c>
      <c r="G20" s="113">
        <v>0.17393026941362916</v>
      </c>
      <c r="H20">
        <v>0</v>
      </c>
      <c r="I20" s="113">
        <v>0</v>
      </c>
      <c r="J20">
        <v>363</v>
      </c>
      <c r="K20" s="113">
        <v>6.8541996830427887E-2</v>
      </c>
      <c r="L20">
        <v>0</v>
      </c>
      <c r="M20" s="113">
        <v>0</v>
      </c>
    </row>
    <row r="21" spans="2:13" x14ac:dyDescent="0.2">
      <c r="B21" s="112">
        <v>43362</v>
      </c>
      <c r="C21">
        <v>3294</v>
      </c>
      <c r="D21">
        <v>2537</v>
      </c>
      <c r="E21" s="113">
        <v>0.87268542734595667</v>
      </c>
      <c r="F21">
        <v>393</v>
      </c>
      <c r="G21" s="113">
        <v>0.11423789099278167</v>
      </c>
      <c r="H21">
        <v>0</v>
      </c>
      <c r="I21" s="113">
        <v>0</v>
      </c>
      <c r="J21">
        <v>364</v>
      </c>
      <c r="K21" s="113">
        <v>1.3076681661261639E-2</v>
      </c>
      <c r="L21">
        <v>0</v>
      </c>
      <c r="M21" s="113">
        <v>0</v>
      </c>
    </row>
    <row r="22" spans="2:13" x14ac:dyDescent="0.2">
      <c r="B22" s="112">
        <v>43363</v>
      </c>
      <c r="C22">
        <v>4928</v>
      </c>
      <c r="D22">
        <v>3870</v>
      </c>
      <c r="E22" s="113">
        <v>0.86064516129032254</v>
      </c>
      <c r="F22">
        <v>690</v>
      </c>
      <c r="G22" s="113">
        <v>0.13</v>
      </c>
      <c r="H22">
        <v>0</v>
      </c>
      <c r="I22" s="113">
        <v>0</v>
      </c>
      <c r="J22">
        <v>368</v>
      </c>
      <c r="K22" s="113">
        <v>9.35483870967742E-3</v>
      </c>
      <c r="L22">
        <v>0</v>
      </c>
      <c r="M22" s="113">
        <v>0</v>
      </c>
    </row>
    <row r="23" spans="2:13" x14ac:dyDescent="0.2">
      <c r="B23" s="112">
        <v>43364</v>
      </c>
      <c r="C23">
        <v>2375</v>
      </c>
      <c r="D23">
        <v>1634</v>
      </c>
      <c r="E23" s="113">
        <v>0.55890052356020947</v>
      </c>
      <c r="F23">
        <v>338</v>
      </c>
      <c r="G23" s="113">
        <v>0.1400523560209424</v>
      </c>
      <c r="H23">
        <v>0</v>
      </c>
      <c r="I23" s="113">
        <v>0</v>
      </c>
      <c r="J23">
        <v>403</v>
      </c>
      <c r="K23" s="113">
        <v>0.30104712041884818</v>
      </c>
      <c r="L23">
        <v>0</v>
      </c>
      <c r="M23" s="113">
        <v>0</v>
      </c>
    </row>
    <row r="24" spans="2:13" x14ac:dyDescent="0.2">
      <c r="B24" s="112">
        <v>43365</v>
      </c>
      <c r="C24">
        <v>1240</v>
      </c>
      <c r="D24">
        <v>779</v>
      </c>
      <c r="E24" s="113">
        <v>0.80511096166778751</v>
      </c>
      <c r="F24">
        <v>138</v>
      </c>
      <c r="G24" s="113">
        <v>0.11459314055144586</v>
      </c>
      <c r="H24">
        <v>0</v>
      </c>
      <c r="I24" s="113">
        <v>0</v>
      </c>
      <c r="J24">
        <v>323</v>
      </c>
      <c r="K24" s="113">
        <v>8.0295897780766651E-2</v>
      </c>
      <c r="L24">
        <v>0</v>
      </c>
      <c r="M24" s="113">
        <v>0</v>
      </c>
    </row>
    <row r="25" spans="2:13" x14ac:dyDescent="0.2">
      <c r="B25" s="112">
        <v>43366</v>
      </c>
      <c r="C25">
        <v>557</v>
      </c>
      <c r="D25">
        <v>239</v>
      </c>
      <c r="E25" s="113">
        <v>0.87097769096329802</v>
      </c>
      <c r="F25">
        <v>16</v>
      </c>
      <c r="G25" s="113">
        <v>9.7152256605325379E-2</v>
      </c>
      <c r="H25">
        <v>0</v>
      </c>
      <c r="I25" s="113">
        <v>0</v>
      </c>
      <c r="J25">
        <v>302</v>
      </c>
      <c r="K25" s="113">
        <v>3.1870052431376583E-2</v>
      </c>
      <c r="L25">
        <v>0</v>
      </c>
      <c r="M25" s="113">
        <v>0</v>
      </c>
    </row>
    <row r="26" spans="2:13" x14ac:dyDescent="0.2">
      <c r="B26" s="112">
        <v>43367</v>
      </c>
      <c r="C26">
        <v>5646</v>
      </c>
      <c r="D26">
        <v>4677</v>
      </c>
      <c r="E26" s="113">
        <v>0.88852051388313302</v>
      </c>
      <c r="F26">
        <v>554</v>
      </c>
      <c r="G26" s="113">
        <v>9.2692360823318137E-2</v>
      </c>
      <c r="H26">
        <v>0</v>
      </c>
      <c r="I26" s="113">
        <v>0</v>
      </c>
      <c r="J26">
        <v>415</v>
      </c>
      <c r="K26" s="113">
        <v>1.8787125293548833E-2</v>
      </c>
      <c r="L26">
        <v>0</v>
      </c>
      <c r="M26" s="113">
        <v>0</v>
      </c>
    </row>
    <row r="27" spans="2:13" x14ac:dyDescent="0.2">
      <c r="B27" s="112">
        <v>43368</v>
      </c>
      <c r="C27">
        <v>3484</v>
      </c>
      <c r="D27">
        <v>2634</v>
      </c>
      <c r="E27" s="113">
        <v>0.80580551523947752</v>
      </c>
      <c r="F27">
        <v>461</v>
      </c>
      <c r="G27" s="113">
        <v>0.12394775036284471</v>
      </c>
      <c r="H27">
        <v>0</v>
      </c>
      <c r="I27" s="113">
        <v>0</v>
      </c>
      <c r="J27">
        <v>389</v>
      </c>
      <c r="K27" s="113">
        <v>7.0246734397677799E-2</v>
      </c>
      <c r="L27">
        <v>0</v>
      </c>
      <c r="M27" s="113">
        <v>0</v>
      </c>
    </row>
    <row r="28" spans="2:13" x14ac:dyDescent="0.2">
      <c r="B28" s="112">
        <v>43369</v>
      </c>
      <c r="C28">
        <v>3639</v>
      </c>
      <c r="D28">
        <v>2773</v>
      </c>
      <c r="E28" s="113">
        <v>0.84258177570093462</v>
      </c>
      <c r="F28">
        <v>484</v>
      </c>
      <c r="G28" s="113">
        <v>0.1530373831775701</v>
      </c>
      <c r="H28">
        <v>0</v>
      </c>
      <c r="I28" s="113">
        <v>0</v>
      </c>
      <c r="J28">
        <v>382</v>
      </c>
      <c r="K28" s="113">
        <v>4.3808411214953267E-3</v>
      </c>
      <c r="L28">
        <v>0</v>
      </c>
      <c r="M28" s="113">
        <v>0</v>
      </c>
    </row>
    <row r="29" spans="2:13" x14ac:dyDescent="0.2">
      <c r="B29" s="112">
        <v>43370</v>
      </c>
      <c r="C29">
        <v>3765</v>
      </c>
      <c r="D29">
        <v>2914</v>
      </c>
      <c r="E29" s="113">
        <v>0.83045761440360089</v>
      </c>
      <c r="F29">
        <v>564</v>
      </c>
      <c r="G29" s="113">
        <v>0.16279069767441862</v>
      </c>
      <c r="H29">
        <v>0</v>
      </c>
      <c r="I29" s="113">
        <v>0</v>
      </c>
      <c r="J29">
        <v>287</v>
      </c>
      <c r="K29" s="113">
        <v>6.7516879219804947E-3</v>
      </c>
      <c r="L29">
        <v>0</v>
      </c>
      <c r="M29" s="113">
        <v>0</v>
      </c>
    </row>
    <row r="30" spans="2:13" x14ac:dyDescent="0.2">
      <c r="B30" s="112">
        <v>43371</v>
      </c>
      <c r="C30">
        <v>2426</v>
      </c>
      <c r="D30">
        <v>2185</v>
      </c>
      <c r="E30" s="113">
        <v>0.7325905292479109</v>
      </c>
      <c r="F30">
        <v>195</v>
      </c>
      <c r="G30" s="113">
        <v>0.22562674094707522</v>
      </c>
      <c r="H30">
        <v>8</v>
      </c>
      <c r="I30" s="114">
        <v>0</v>
      </c>
      <c r="J30">
        <v>29</v>
      </c>
      <c r="K30" s="113">
        <v>4.1782729805013928E-2</v>
      </c>
      <c r="L30">
        <v>0</v>
      </c>
      <c r="M30" s="113">
        <v>0</v>
      </c>
    </row>
    <row r="31" spans="2:13" x14ac:dyDescent="0.2">
      <c r="B31" s="112">
        <v>43372</v>
      </c>
      <c r="C31">
        <v>2203</v>
      </c>
      <c r="D31">
        <v>1419</v>
      </c>
      <c r="E31" s="113">
        <v>0.81938633193863319</v>
      </c>
      <c r="F31">
        <v>540</v>
      </c>
      <c r="G31" s="113">
        <v>0.17259414225941422</v>
      </c>
      <c r="H31">
        <v>0</v>
      </c>
      <c r="I31" s="113">
        <v>0</v>
      </c>
      <c r="J31">
        <v>244</v>
      </c>
      <c r="K31" s="113">
        <v>8.0195258019525803E-3</v>
      </c>
      <c r="L31">
        <v>0</v>
      </c>
      <c r="M31" s="113">
        <v>0</v>
      </c>
    </row>
    <row r="32" spans="2:13" x14ac:dyDescent="0.2">
      <c r="B32" s="112">
        <v>43373</v>
      </c>
      <c r="C32">
        <v>451</v>
      </c>
      <c r="D32">
        <v>190</v>
      </c>
      <c r="E32" s="113">
        <v>0.86062765520076745</v>
      </c>
      <c r="F32">
        <v>22</v>
      </c>
      <c r="G32" s="113">
        <v>0.13169795806495821</v>
      </c>
      <c r="H32">
        <v>0</v>
      </c>
      <c r="I32" s="113">
        <v>0</v>
      </c>
      <c r="J32">
        <v>239</v>
      </c>
      <c r="K32" s="113">
        <v>7.6743867342743593E-3</v>
      </c>
      <c r="L32">
        <v>0</v>
      </c>
      <c r="M32" s="113">
        <v>0</v>
      </c>
    </row>
    <row r="33" spans="2:13" x14ac:dyDescent="0.2">
      <c r="B33" t="s">
        <v>26</v>
      </c>
      <c r="C33">
        <v>93594</v>
      </c>
      <c r="D33">
        <v>72438</v>
      </c>
      <c r="E33" s="113">
        <v>0.7498801647647696</v>
      </c>
      <c r="F33">
        <v>12121</v>
      </c>
      <c r="G33" s="113">
        <v>0.12805150281569694</v>
      </c>
      <c r="H33">
        <v>8</v>
      </c>
      <c r="I33" s="113">
        <v>0</v>
      </c>
      <c r="J33">
        <v>9018</v>
      </c>
      <c r="K33" s="113">
        <v>0.12206833241953365</v>
      </c>
      <c r="L33">
        <v>0</v>
      </c>
      <c r="M33" s="1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WASSPerformance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2018-10-15T16:20:46Z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