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EA4D2CA3-81F1-7A43-8024-B05960DC6732}" xr6:coauthVersionLast="34" xr6:coauthVersionMax="34" xr10:uidLastSave="{00000000-0000-0000-0000-000000000000}"/>
  <bookViews>
    <workbookView xWindow="40" yWindow="624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/>
</workbook>
</file>

<file path=xl/calcChain.xml><?xml version="1.0" encoding="utf-8"?>
<calcChain xmlns="http://schemas.openxmlformats.org/spreadsheetml/2006/main">
  <c r="L241" i="1" l="1"/>
  <c r="J241" i="1"/>
  <c r="H241" i="1"/>
  <c r="F241" i="1"/>
  <c r="D241" i="1"/>
  <c r="C241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I241" i="1" l="1"/>
  <c r="G241" i="1"/>
  <c r="K241" i="1"/>
  <c r="E241" i="1"/>
  <c r="M241" i="1"/>
  <c r="B33" i="8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M47" i="7" l="1"/>
  <c r="G47" i="7"/>
  <c r="K47" i="7"/>
  <c r="C5" i="7"/>
  <c r="D9" i="7" s="1"/>
  <c r="I47" i="7"/>
  <c r="I15" i="7"/>
  <c r="G15" i="7"/>
  <c r="E15" i="7"/>
  <c r="K15" i="7"/>
  <c r="D10" i="7"/>
  <c r="M15" i="7"/>
  <c r="C11" i="7"/>
  <c r="D6" i="7" l="1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D8" i="3"/>
  <c r="C11" i="3"/>
  <c r="D6" i="3" l="1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<sst xmlns="http://schemas.openxmlformats.org/spreadsheetml/2006/main" count="163" uniqueCount="28">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</sst>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JAMUPerformance!$C$234:$C$240</c:f>
              <c:numCache>
                <c:formatCode>#,##0</c:formatCode>
                <c:ptCount val="7"/>
                <c:pt idx="0">
                  <c:v>2661</c:v>
                </c:pt>
                <c:pt idx="1">
                  <c:v>17841</c:v>
                </c:pt>
                <c:pt idx="2">
                  <c:v>12515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JAMUPerformance!$D$234:$D$240</c:f>
              <c:numCache>
                <c:formatCode>#,##0</c:formatCode>
                <c:ptCount val="7"/>
                <c:pt idx="0">
                  <c:v>2357</c:v>
                </c:pt>
                <c:pt idx="1">
                  <c:v>17087</c:v>
                </c:pt>
                <c:pt idx="2">
                  <c:v>11976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JAMUPerformance!$F$234:$F$240</c:f>
              <c:numCache>
                <c:formatCode>#,##0</c:formatCode>
                <c:ptCount val="7"/>
                <c:pt idx="0">
                  <c:v>85</c:v>
                </c:pt>
                <c:pt idx="1">
                  <c:v>654</c:v>
                </c:pt>
                <c:pt idx="2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JAMUPerformance!$J$234:$J$240</c:f>
              <c:numCache>
                <c:formatCode>#,##0</c:formatCode>
                <c:ptCount val="7"/>
                <c:pt idx="0">
                  <c:v>219</c:v>
                </c:pt>
                <c:pt idx="1">
                  <c:v>100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241</xdr:row>
      <xdr:rowOff>143435</xdr:rowOff>
    </xdr:from>
    <xdr:to>
      <xdr:col>13</xdr:col>
      <xdr:colOff>18055</xdr:colOff>
      <xdr:row>269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41" totalsRowCount="1" headerRowDxfId="161" dataDxfId="160" totalsRowDxfId="159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SUM(C234:C240)</totalsRowFormula>
    </tableColumn>
    <tableColumn id="3" xr3:uid="{00000000-0010-0000-0000-000003000000}" name="Transactions _x000a_Complete" totalsRowFunction="custom" dataDxfId="156" totalsRowDxfId="9">
      <totalsRowFormula>SUM(D234:D240)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AVERAGE(E234:E240)</totalsRowFormula>
    </tableColumn>
    <tableColumn id="5" xr3:uid="{00000000-0010-0000-0000-000005000000}" name="Transactions _x000a_Failed" totalsRowFunction="custom" dataDxfId="154" totalsRowDxfId="7">
      <totalsRowFormula>SUM(F234:F240)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AVERAGE(G234:G240)</totalsRowFormula>
    </tableColumn>
    <tableColumn id="7" xr3:uid="{00000000-0010-0000-0000-000007000000}" name="Transactions _x000a_In_Prog" totalsRowFunction="custom" dataDxfId="152" totalsRowDxfId="5">
      <totalsRowFormula>SUM(H234:H240)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AVERAGE(I234:I240)</totalsRowFormula>
    </tableColumn>
    <tableColumn id="9" xr3:uid="{00000000-0010-0000-0000-000009000000}" name="Transactions _x000a_Timeout" totalsRowFunction="custom" dataDxfId="150" totalsRowDxfId="3">
      <totalsRowFormula>SUM(J234:J240)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AVERAGE(K234:K240)</totalsRowFormula>
    </tableColumn>
    <tableColumn id="11" xr3:uid="{00000000-0010-0000-0000-00000B000000}" name="Transactions_x000a_Trans Fail" totalsRowFunction="custom" dataDxfId="148" totalsRowDxfId="1">
      <totalsRowFormula>SUM(L234:L240)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AVERAGE(M234:M240)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45"/>
  <sheetViews>
    <sheetView tabSelected="1" topLeftCell="A13" zoomScale="120" zoomScaleNormal="120" workbookViewId="0">
      <selection activeCell="L236" sqref="L236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1844976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1667416</v>
      </c>
      <c r="D6" s="14">
        <f>C6/C5</f>
        <v>0.90376026571619361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114455</v>
      </c>
      <c r="D7" s="14">
        <f>C7/C5</f>
        <v>6.203603732514678E-2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22</v>
      </c>
      <c r="D8" s="14">
        <f>C8/C5</f>
        <v>1.1924274353704331E-5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63083</v>
      </c>
      <c r="D9" s="14">
        <f>C9/C5</f>
        <v>3.419177268430592E-2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1844976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SUM(Tabla18[Total])</f>
        <v>1844981.11</v>
      </c>
      <c r="D15" s="17">
        <f>SUM(Tabla18[Transactions 
Complete])</f>
        <v>1667416</v>
      </c>
      <c r="E15" s="18">
        <f>AVERAGE(Tabla18[%
Complete])</f>
        <v>0.86921163608365926</v>
      </c>
      <c r="F15" s="17">
        <f>SUM(Tabla18[Transactions 
Failed])</f>
        <v>114455</v>
      </c>
      <c r="G15" s="18">
        <f>AVERAGE(Tabla18[% 
Failed])</f>
        <v>5.0199878701960174E-2</v>
      </c>
      <c r="H15" s="17">
        <f>SUM(Tabla18[Transactions 
In_Prog])</f>
        <v>22</v>
      </c>
      <c r="I15" s="18">
        <f>AVERAGE(Tabla18[%
In_Prog])</f>
        <v>1.3773050298479035E-5</v>
      </c>
      <c r="J15" s="17">
        <f>SUM(Tabla18[Transactions 
Timeout])</f>
        <v>63083</v>
      </c>
      <c r="K15" s="18">
        <f>AVERAGE(Tabla18[%
Timeout])</f>
        <v>3.1462448806156049E-2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C812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x14ac:dyDescent="0.2">
      <c r="B237" s="79">
        <v>43321</v>
      </c>
      <c r="C237" s="120">
        <v>0.01</v>
      </c>
      <c r="D237" s="120"/>
      <c r="E237" s="121">
        <f>Tabla18[Transactions 
Complete]/Tabla18[Total]</f>
        <v>0</v>
      </c>
      <c r="F237" s="120"/>
      <c r="G237" s="121">
        <f>Tabla18[Transactions 
Failed]/Tabla18[Total]</f>
        <v>0</v>
      </c>
      <c r="H237" s="120"/>
      <c r="I237" s="121">
        <f>Tabla18[Transactions 
In_Prog]/Tabla18[Total]</f>
        <v>0</v>
      </c>
      <c r="J237" s="120"/>
      <c r="K237" s="121">
        <f>Tabla18[Transactions 
Timeout]/Tabla18[Total]</f>
        <v>0</v>
      </c>
      <c r="L237" s="120"/>
      <c r="M237" s="121">
        <f>Tabla18[Transactions
Trans Fail]/Tabla18[Total]</f>
        <v>0</v>
      </c>
    </row>
    <row r="238" spans="2:13" s="33" customFormat="1" x14ac:dyDescent="0.2">
      <c r="B238" s="79">
        <v>43322</v>
      </c>
      <c r="C238" s="120">
        <v>0.01</v>
      </c>
      <c r="D238" s="120"/>
      <c r="E238" s="121">
        <f>Tabla18[Transactions 
Complete]/Tabla18[Total]</f>
        <v>0</v>
      </c>
      <c r="F238" s="120"/>
      <c r="G238" s="121">
        <f>Tabla18[Transactions 
Failed]/Tabla18[Total]</f>
        <v>0</v>
      </c>
      <c r="H238" s="120"/>
      <c r="I238" s="121">
        <f>Tabla18[Transactions 
In_Prog]/Tabla18[Total]</f>
        <v>0</v>
      </c>
      <c r="J238" s="120"/>
      <c r="K238" s="121">
        <f>Tabla18[Transactions 
Timeout]/Tabla18[Total]</f>
        <v>0</v>
      </c>
      <c r="L238" s="120"/>
      <c r="M238" s="121">
        <f>Tabla18[Transactions
Trans Fail]/Tabla18[Total]</f>
        <v>0</v>
      </c>
    </row>
    <row r="239" spans="2:13" s="33" customFormat="1" x14ac:dyDescent="0.2">
      <c r="B239" s="79">
        <v>43323</v>
      </c>
      <c r="C239" s="120">
        <v>0.01</v>
      </c>
      <c r="D239" s="120"/>
      <c r="E239" s="121">
        <f>Tabla18[Transactions 
Complete]/Tabla18[Total]</f>
        <v>0</v>
      </c>
      <c r="F239" s="120"/>
      <c r="G239" s="121">
        <f>Tabla18[Transactions 
Failed]/Tabla18[Total]</f>
        <v>0</v>
      </c>
      <c r="H239" s="120"/>
      <c r="I239" s="121">
        <f>Tabla18[Transactions 
In_Prog]/Tabla18[Total]</f>
        <v>0</v>
      </c>
      <c r="J239" s="120"/>
      <c r="K239" s="121">
        <f>Tabla18[Transactions 
Timeout]/Tabla18[Total]</f>
        <v>0</v>
      </c>
      <c r="L239" s="120"/>
      <c r="M239" s="121">
        <f>Tabla18[Transactions
Trans Fail]/Tabla18[Total]</f>
        <v>0</v>
      </c>
    </row>
    <row r="240" spans="2:13" s="33" customFormat="1" x14ac:dyDescent="0.2">
      <c r="B240" s="79">
        <v>43324</v>
      </c>
      <c r="C240" s="120">
        <v>0.01</v>
      </c>
      <c r="D240" s="120"/>
      <c r="E240" s="121">
        <f>Tabla18[Transactions 
Complete]/Tabla18[Total]</f>
        <v>0</v>
      </c>
      <c r="F240" s="120"/>
      <c r="G240" s="121">
        <f>Tabla18[Transactions 
Failed]/Tabla18[Total]</f>
        <v>0</v>
      </c>
      <c r="H240" s="120"/>
      <c r="I240" s="121">
        <f>Tabla18[Transactions 
In_Prog]/Tabla18[Total]</f>
        <v>0</v>
      </c>
      <c r="J240" s="120"/>
      <c r="K240" s="121">
        <f>Tabla18[Transactions 
Timeout]/Tabla18[Total]</f>
        <v>0</v>
      </c>
      <c r="L240" s="120"/>
      <c r="M240" s="121">
        <f>Tabla18[Transactions
Trans Fail]/Tabla18[Total]</f>
        <v>0</v>
      </c>
    </row>
    <row r="241" spans="2:13" ht="22" x14ac:dyDescent="0.2">
      <c r="B241" s="29" t="s">
        <v>26</v>
      </c>
      <c r="C241" s="39">
        <f>SUM(C234:C240)</f>
        <v>33017.040000000008</v>
      </c>
      <c r="D241" s="39">
        <f>SUM(D234:D240)</f>
        <v>31420</v>
      </c>
      <c r="E241" s="36">
        <f>AVERAGE(E234:E240)</f>
        <v>0.40006095872439751</v>
      </c>
      <c r="F241" s="39">
        <f>SUM(F234:F240)</f>
        <v>1231</v>
      </c>
      <c r="G241" s="36">
        <f>AVERAGE(G234:G240)</f>
        <v>1.541612018290406E-2</v>
      </c>
      <c r="H241" s="39">
        <f>SUM(H234:H240)</f>
        <v>0</v>
      </c>
      <c r="I241" s="36">
        <f>AVERAGE(I234:I240)</f>
        <v>0</v>
      </c>
      <c r="J241" s="39">
        <f>SUM(J234:J240)</f>
        <v>366</v>
      </c>
      <c r="K241" s="36">
        <f>AVERAGE(K234:K240)</f>
        <v>1.3094349664127048E-2</v>
      </c>
      <c r="L241" s="39">
        <f>SUM(L234:L240)</f>
        <v>0</v>
      </c>
      <c r="M241" s="36">
        <f>AVERAGE(M234:M240)</f>
        <v>0</v>
      </c>
    </row>
    <row r="242" spans="2:13" x14ac:dyDescent="0.2">
      <c r="E242" s="26"/>
    </row>
    <row r="243" spans="2:13" x14ac:dyDescent="0.2">
      <c r="E243" s="26"/>
    </row>
    <row r="244" spans="2:13" x14ac:dyDescent="0.2">
      <c r="E244" s="26"/>
    </row>
    <row r="245" spans="2:13" x14ac:dyDescent="0.2">
      <c r="E245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2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2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2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2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2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3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2018-08-09T17:57:11Z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