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3C1AE586-AD7B-0A40-B4BE-4265300BD388}" xr6:coauthVersionLast="34" xr6:coauthVersionMax="34" xr10:uidLastSave="{00000000-0000-0000-0000-000000000000}"/>
  <bookViews>
    <workbookView xWindow="180" yWindow="1540" windowWidth="25600" windowHeight="1444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F241" i="1" l="1"/>
  <c r="L241" i="1"/>
  <c r="J241" i="1"/>
  <c r="H241" i="1"/>
  <c r="D241" i="1"/>
  <c r="C241" i="1"/>
  <c r="E234" i="1"/>
  <c r="G234" i="1"/>
  <c r="I234" i="1"/>
  <c r="K234" i="1"/>
  <c r="M234" i="1"/>
  <c r="E235" i="1"/>
  <c r="G235" i="1"/>
  <c r="I235" i="1"/>
  <c r="K235" i="1"/>
  <c r="M235" i="1"/>
  <c r="E236" i="1"/>
  <c r="G236" i="1"/>
  <c r="I236" i="1"/>
  <c r="I241" i="1" s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G241" i="1" l="1"/>
  <c r="M241" i="1"/>
  <c r="K241" i="1"/>
  <c r="E241" i="1"/>
  <c r="H32" i="8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K47" i="6" s="1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E47" i="6" l="1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J15" i="4"/>
  <c r="C10" i="4" s="1"/>
  <c r="H15" i="4"/>
  <c r="C9" i="4" s="1"/>
  <c r="F15" i="4"/>
  <c r="C8" i="4" s="1"/>
  <c r="D15" i="4"/>
  <c r="C15" i="4"/>
  <c r="C11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<sst xmlns="http://schemas.openxmlformats.org/spreadsheetml/2006/main" count="163" uniqueCount="27">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</sst>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WASSPerformance!$C$234:$C$240</c:f>
              <c:numCache>
                <c:formatCode>#,##0</c:formatCode>
                <c:ptCount val="7"/>
                <c:pt idx="0">
                  <c:v>225</c:v>
                </c:pt>
                <c:pt idx="1">
                  <c:v>8055</c:v>
                </c:pt>
                <c:pt idx="2">
                  <c:v>5142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WASSPerformance!$D$234:$D$240</c:f>
              <c:numCache>
                <c:formatCode>General</c:formatCode>
                <c:ptCount val="7"/>
                <c:pt idx="0">
                  <c:v>195</c:v>
                </c:pt>
                <c:pt idx="1">
                  <c:v>7234</c:v>
                </c:pt>
                <c:pt idx="2">
                  <c:v>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WASSPerformance!$F$234:$F$240</c:f>
              <c:numCache>
                <c:formatCode>General</c:formatCode>
                <c:ptCount val="7"/>
                <c:pt idx="0">
                  <c:v>23</c:v>
                </c:pt>
                <c:pt idx="1">
                  <c:v>684</c:v>
                </c:pt>
                <c:pt idx="2">
                  <c:v>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WASSPerformance!$H$234:$H$240</c:f>
              <c:numCache>
                <c:formatCode>#,##0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WASSPerformance!$J$234:$J$240</c:f>
              <c:numCache>
                <c:formatCode>General</c:formatCode>
                <c:ptCount val="7"/>
                <c:pt idx="0">
                  <c:v>7</c:v>
                </c:pt>
                <c:pt idx="1">
                  <c:v>136</c:v>
                </c:pt>
                <c:pt idx="2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WASSPerformance!$B$234:$B$240</c:f>
              <c:numCache>
                <c:formatCode>m/d/yy</c:formatCode>
                <c:ptCount val="7"/>
                <c:pt idx="0">
                  <c:v>43318</c:v>
                </c:pt>
                <c:pt idx="1">
                  <c:v>43319</c:v>
                </c:pt>
                <c:pt idx="2">
                  <c:v>43320</c:v>
                </c:pt>
                <c:pt idx="3">
                  <c:v>43321</c:v>
                </c:pt>
                <c:pt idx="4">
                  <c:v>43322</c:v>
                </c:pt>
                <c:pt idx="5">
                  <c:v>43323</c:v>
                </c:pt>
                <c:pt idx="6">
                  <c:v>43324</c:v>
                </c:pt>
              </c:numCache>
            </c:numRef>
          </c:cat>
          <c:val>
            <c:numRef>
              <c:f>WASSPerformance!$L$234:$L$240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241</xdr:row>
      <xdr:rowOff>128587</xdr:rowOff>
    </xdr:from>
    <xdr:to>
      <xdr:col>11</xdr:col>
      <xdr:colOff>866774</xdr:colOff>
      <xdr:row>267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41" totalsRowCount="1" headerRowDxfId="95" dataDxfId="94" totalsRowDxfId="93">
  <autoFilter ref="B16:M240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11"/>
    <tableColumn id="2" xr3:uid="{00000000-0010-0000-0000-000002000000}" name="Total" totalsRowFunction="custom" totalsRowDxfId="10">
      <totalsRowFormula>SUM(C234:C240)</totalsRowFormula>
    </tableColumn>
    <tableColumn id="3" xr3:uid="{00000000-0010-0000-0000-000003000000}" name="Transactions _x000a_Complete" totalsRowFunction="custom" totalsRowDxfId="9">
      <totalsRowFormula>SUM(D234:D240)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AVERAGE(E234:E240)</totalsRowFormula>
    </tableColumn>
    <tableColumn id="5" xr3:uid="{00000000-0010-0000-0000-000005000000}" name="Transactions _x000a_Failed" totalsRowFunction="custom" totalsRowDxfId="7">
      <totalsRowFormula>SUM(F234:F240)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AVERAGE(G234:G240)</totalsRowFormula>
    </tableColumn>
    <tableColumn id="7" xr3:uid="{00000000-0010-0000-0000-000007000000}" name="Transactions _x000a_In_Prog" totalsRowFunction="custom" totalsRowDxfId="5">
      <totalsRowFormula>SUM(H234:H240)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AVERAGE(I234:I240)</totalsRowFormula>
    </tableColumn>
    <tableColumn id="9" xr3:uid="{00000000-0010-0000-0000-000009000000}" name="Transactions _x000a_Timeout" totalsRowFunction="custom" totalsRowDxfId="3">
      <totalsRowFormula>SUM(J234:J240)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AVERAGE(K234:K240)</totalsRowFormula>
    </tableColumn>
    <tableColumn id="11" xr3:uid="{00000000-0010-0000-0000-00000B000000}" name="Transactions_x000a_Trans Fail" totalsRowFunction="custom" totalsRowDxfId="1">
      <totalsRowFormula>SUM(L234:L240)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AVERAGE(M234:M240)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1" dataDxfId="90" totalsRowDxfId="89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8" totalsRowDxfId="87"/>
    <tableColumn id="2" xr3:uid="{00000000-0010-0000-0100-000002000000}" name="Total" totalsRowFunction="custom" totalsRowDxfId="86">
      <totalsRowFormula>SUM(C42:C44)</totalsRowFormula>
    </tableColumn>
    <tableColumn id="3" xr3:uid="{00000000-0010-0000-0100-000003000000}" name="Transactions _x000a_Complete" totalsRowFunction="custom" totalsRowDxfId="85">
      <totalsRowFormula>SUM(D42:D44)</totalsRowFormula>
    </tableColumn>
    <tableColumn id="4" xr3:uid="{00000000-0010-0000-0100-000004000000}" name="%_x000a_Complete" totalsRowFunction="custom" totalsRowDxfId="84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3">
      <totalsRowFormula>SUM(F42:F44)</totalsRowFormula>
    </tableColumn>
    <tableColumn id="6" xr3:uid="{00000000-0010-0000-0100-000006000000}" name="% _x000a_Failed" totalsRowFunction="custom" totalsRowDxfId="82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1">
      <totalsRowFormula>SUM(H42:H44)</totalsRowFormula>
    </tableColumn>
    <tableColumn id="8" xr3:uid="{00000000-0010-0000-0100-000008000000}" name="%_x000a_In_Prog" totalsRowFunction="custom" totalsRowDxfId="80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79">
      <totalsRowFormula>SUM(J42:J44)</totalsRowFormula>
    </tableColumn>
    <tableColumn id="10" xr3:uid="{00000000-0010-0000-0100-00000A000000}" name="%_x000a_Timeout" totalsRowFunction="custom" totalsRowDxfId="78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7">
      <totalsRowFormula>SUM(L42:L44)</totalsRowFormula>
    </tableColumn>
    <tableColumn id="12" xr3:uid="{00000000-0010-0000-0100-00000C000000}" name="% _x000a_Trans Fail" totalsRowFunction="custom" totalsRowDxfId="76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5" dataDxfId="74" totalsRowDxfId="73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2" totalsRowDxfId="71"/>
    <tableColumn id="2" xr3:uid="{00000000-0010-0000-0200-000002000000}" name="Total" totalsRowFunction="custom" totalsRowDxfId="70">
      <totalsRowFormula>SUM(C42:C48)</totalsRowFormula>
    </tableColumn>
    <tableColumn id="3" xr3:uid="{00000000-0010-0000-0200-000003000000}" name="Transactions _x000a_Complete" totalsRowFunction="custom" totalsRowDxfId="69">
      <totalsRowFormula>SUM(D42:D48)</totalsRowFormula>
    </tableColumn>
    <tableColumn id="4" xr3:uid="{00000000-0010-0000-0200-000004000000}" name="%_x000a_Complete" totalsRowFunction="custom" totalsRowDxfId="68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7">
      <totalsRowFormula>SUM(F42:F48)</totalsRowFormula>
    </tableColumn>
    <tableColumn id="6" xr3:uid="{00000000-0010-0000-0200-000006000000}" name="% _x000a_Failed" totalsRowFunction="custom" totalsRowDxfId="66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5">
      <totalsRowFormula>SUM(H42:H48)</totalsRowFormula>
    </tableColumn>
    <tableColumn id="8" xr3:uid="{00000000-0010-0000-0200-000008000000}" name="%_x000a_In_Prog" totalsRowFunction="custom" totalsRowDxfId="64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3">
      <totalsRowFormula>SUM(J42:J48)</totalsRowFormula>
    </tableColumn>
    <tableColumn id="10" xr3:uid="{00000000-0010-0000-0200-00000A000000}" name="%_x000a_Timeout" totalsRowFunction="custom" totalsRowDxfId="62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1">
      <totalsRowFormula>SUM(L42:L48)</totalsRowFormula>
    </tableColumn>
    <tableColumn id="12" xr3:uid="{00000000-0010-0000-0200-00000C000000}" name="% _x000a_Trans Fail" totalsRowFunction="custom" totalsRowDxfId="60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59" dataDxfId="58" totalsRowDxfId="5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6" totalsRowDxfId="55"/>
    <tableColumn id="2" xr3:uid="{00000000-0010-0000-0300-000002000000}" name="Total" totalsRowFunction="custom" totalsRowDxfId="54">
      <totalsRowFormula>SUM(C17:C46)</totalsRowFormula>
    </tableColumn>
    <tableColumn id="3" xr3:uid="{00000000-0010-0000-0300-000003000000}" name="Transactions _x000a_Complete" totalsRowFunction="custom" totalsRowDxfId="53">
      <totalsRowFormula>SUM(D17:D46)</totalsRowFormula>
    </tableColumn>
    <tableColumn id="4" xr3:uid="{00000000-0010-0000-0300-000004000000}" name="%_x000a_Complete" totalsRowFunction="custom" totalsRowDxfId="52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1">
      <totalsRowFormula>SUM(F17:F46)</totalsRowFormula>
    </tableColumn>
    <tableColumn id="6" xr3:uid="{00000000-0010-0000-0300-000006000000}" name="% _x000a_Failed" totalsRowFunction="custom" totalsRowDxfId="50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49">
      <totalsRowFormula>SUM(H17:H46)</totalsRowFormula>
    </tableColumn>
    <tableColumn id="8" xr3:uid="{00000000-0010-0000-0300-000008000000}" name="%_x000a_In_Prog" totalsRowFunction="custom" totalsRowDxfId="48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7">
      <totalsRowFormula>SUM(J17:J46)</totalsRowFormula>
    </tableColumn>
    <tableColumn id="10" xr3:uid="{00000000-0010-0000-0300-00000A000000}" name="%_x000a_Timeout" totalsRowFunction="custom" totalsRowDxfId="46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5">
      <totalsRowFormula>SUM(L17:L46)</totalsRowFormula>
    </tableColumn>
    <tableColumn id="12" xr3:uid="{00000000-0010-0000-0300-00000C000000}" name="% _x000a_Trans Fail" totalsRowFunction="custom" totalsRowDxfId="44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3" dataDxfId="42" totalsRowDxfId="4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0" totalsRowDxfId="39"/>
    <tableColumn id="2" xr3:uid="{00000000-0010-0000-0400-000002000000}" name="Total" totalsRowFunction="custom" totalsRowDxfId="38">
      <totalsRowFormula>SUM(C17:C47)</totalsRowFormula>
    </tableColumn>
    <tableColumn id="3" xr3:uid="{00000000-0010-0000-0400-000003000000}" name="Transactions _x000a_Complete" totalsRowFunction="custom" totalsRowDxfId="37">
      <totalsRowFormula>SUM(D17:D47)</totalsRowFormula>
    </tableColumn>
    <tableColumn id="4" xr3:uid="{00000000-0010-0000-0400-000004000000}" name="%_x000a_Complete" totalsRowFunction="custom" totalsRowDxfId="36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5">
      <totalsRowFormula>SUM(F17:F47)</totalsRowFormula>
    </tableColumn>
    <tableColumn id="6" xr3:uid="{00000000-0010-0000-0400-000006000000}" name="% _x000a_Failed" totalsRowFunction="custom" totalsRowDxfId="34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3">
      <totalsRowFormula>SUM(H17:H47)</totalsRowFormula>
    </tableColumn>
    <tableColumn id="8" xr3:uid="{00000000-0010-0000-0400-000008000000}" name="%_x000a_In_Prog" totalsRowFunction="custom" totalsRowDxfId="32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1">
      <totalsRowFormula>SUM(J17:J47)</totalsRowFormula>
    </tableColumn>
    <tableColumn id="10" xr3:uid="{00000000-0010-0000-0400-00000A000000}" name="%_x000a_Timeout" totalsRowFunction="custom" totalsRowDxfId="30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29">
      <totalsRowFormula>SUM(L17:L47)</totalsRowFormula>
    </tableColumn>
    <tableColumn id="12" xr3:uid="{00000000-0010-0000-0400-00000C000000}" name="% _x000a_Trans Fail" totalsRowFunction="custom" totalsRowDxfId="28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7" dataDxfId="26" totalsRowDxfId="2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4" totalsRowDxfId="23"/>
    <tableColumn id="2" xr3:uid="{00000000-0010-0000-0500-000002000000}" name="Total" totalsRowFunction="custom" totalsRowDxfId="22">
      <totalsRowFormula>SUM(C17:C46)</totalsRowFormula>
    </tableColumn>
    <tableColumn id="3" xr3:uid="{00000000-0010-0000-0500-000003000000}" name="Transactions _x000a_Complete" totalsRowFunction="custom" totalsRowDxfId="21">
      <totalsRowFormula>SUM(D17:D46)</totalsRowFormula>
    </tableColumn>
    <tableColumn id="4" xr3:uid="{00000000-0010-0000-0500-000004000000}" name="%_x000a_Complete" totalsRowFunction="custom" totalsRowDxfId="20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19">
      <totalsRowFormula>SUM(F17:F46)</totalsRowFormula>
    </tableColumn>
    <tableColumn id="6" xr3:uid="{00000000-0010-0000-0500-000006000000}" name="% _x000a_Failed" totalsRowFunction="custom" totalsRowDxfId="18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7">
      <totalsRowFormula>SUM(H17:H46)</totalsRowFormula>
    </tableColumn>
    <tableColumn id="8" xr3:uid="{00000000-0010-0000-0500-000008000000}" name="%_x000a_In_Prog" totalsRowFunction="custom" totalsRowDxfId="16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5">
      <totalsRowFormula>SUM(J17:J46)</totalsRowFormula>
    </tableColumn>
    <tableColumn id="10" xr3:uid="{00000000-0010-0000-0500-00000A000000}" name="%_x000a_Timeout" totalsRowFunction="custom" totalsRowDxfId="14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3">
      <totalsRowFormula>SUM(L17:L46)</totalsRowFormula>
    </tableColumn>
    <tableColumn id="12" xr3:uid="{00000000-0010-0000-0500-00000C000000}" name="% _x000a_Trans Fail" totalsRowFunction="custom" totalsRowDxfId="1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18"/>
  <sheetViews>
    <sheetView tabSelected="1" topLeftCell="B11" zoomScale="130" zoomScaleNormal="130" workbookViewId="0">
      <selection activeCell="L236" sqref="L23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</row>
    <row r="2" spans="2:13" ht="16.5" customHeight="1" x14ac:dyDescent="0.2">
      <c r="B2" s="5" t="s">
        <v>1</v>
      </c>
      <c r="C2" s="110" t="s">
        <v>2</v>
      </c>
      <c r="D2" s="110"/>
    </row>
    <row r="3" spans="2:13" x14ac:dyDescent="0.2">
      <c r="B3" s="5"/>
      <c r="C3" s="6"/>
      <c r="D3" s="4"/>
    </row>
    <row r="4" spans="2:13" x14ac:dyDescent="0.2">
      <c r="B4" s="7" t="s">
        <v>3</v>
      </c>
      <c r="C4" s="8">
        <v>43101</v>
      </c>
      <c r="D4" s="4"/>
    </row>
    <row r="5" spans="2:13" x14ac:dyDescent="0.2">
      <c r="B5" s="9" t="s">
        <v>4</v>
      </c>
      <c r="C5" s="10"/>
      <c r="D5" s="4"/>
    </row>
    <row r="6" spans="2:13" x14ac:dyDescent="0.2">
      <c r="B6" s="9" t="s">
        <v>5</v>
      </c>
      <c r="C6" s="11">
        <f>SUM(Tabla1820[Total])</f>
        <v>858268.07000000007</v>
      </c>
      <c r="D6" s="4"/>
    </row>
    <row r="7" spans="2:13" x14ac:dyDescent="0.2">
      <c r="B7" s="9" t="s">
        <v>6</v>
      </c>
      <c r="C7" s="11">
        <f>D15</f>
        <v>740072</v>
      </c>
      <c r="D7" s="12">
        <f>C7/C6</f>
        <v>0.86228536965146563</v>
      </c>
    </row>
    <row r="8" spans="2:13" x14ac:dyDescent="0.2">
      <c r="B8" s="9" t="s">
        <v>7</v>
      </c>
      <c r="C8" s="11">
        <f>F15</f>
        <v>97308</v>
      </c>
      <c r="D8" s="12">
        <f>C8/C6</f>
        <v>0.11337716431650544</v>
      </c>
    </row>
    <row r="9" spans="2:13" x14ac:dyDescent="0.2">
      <c r="B9" s="9" t="s">
        <v>8</v>
      </c>
      <c r="C9" s="11">
        <f>H15</f>
        <v>3</v>
      </c>
      <c r="D9" s="12">
        <f>C9/C6</f>
        <v>3.4954114045044224E-6</v>
      </c>
    </row>
    <row r="10" spans="2:13" x14ac:dyDescent="0.2">
      <c r="B10" s="9" t="s">
        <v>9</v>
      </c>
      <c r="C10" s="11">
        <f>J15</f>
        <v>20869</v>
      </c>
      <c r="D10" s="12">
        <f>C10/C6</f>
        <v>2.4315246866867597E-2</v>
      </c>
    </row>
    <row r="11" spans="2:13" x14ac:dyDescent="0.2">
      <c r="B11" s="9" t="s">
        <v>10</v>
      </c>
      <c r="C11" s="11">
        <f>L15</f>
        <v>0</v>
      </c>
      <c r="D11" s="12">
        <f>C11/C6</f>
        <v>0</v>
      </c>
    </row>
    <row r="12" spans="2:13" x14ac:dyDescent="0.2">
      <c r="B12" s="9" t="s">
        <v>11</v>
      </c>
      <c r="C12" s="11">
        <f>SUM(C7:C11)</f>
        <v>858252</v>
      </c>
      <c r="D12" s="4"/>
    </row>
    <row r="14" spans="2:13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3" ht="28" x14ac:dyDescent="0.2">
      <c r="B15" s="13" t="s">
        <v>13</v>
      </c>
      <c r="C15" s="14">
        <f>SUM(Tabla1820[Total])</f>
        <v>858268.07000000007</v>
      </c>
      <c r="D15" s="14">
        <f>SUM(Tabla1820[Transactions 
Complete])</f>
        <v>740072</v>
      </c>
      <c r="E15" s="15">
        <f>AVERAGE(Tabla1820[%
Complete])</f>
        <v>0.79495970013967654</v>
      </c>
      <c r="F15" s="14">
        <f>SUM(Tabla1820[Transactions 
Failed])</f>
        <v>97308</v>
      </c>
      <c r="G15" s="15">
        <f>AVERAGE(Tabla1820[% 
Failed])</f>
        <v>0.13248471847944704</v>
      </c>
      <c r="H15" s="14">
        <f>SUM(Tabla1820[Transactions 
In_Prog])</f>
        <v>3</v>
      </c>
      <c r="I15" s="15">
        <f>AVERAGE(Tabla1820[%
In_Prog])</f>
        <v>4.0502753324651319E-6</v>
      </c>
      <c r="J15" s="14">
        <f>SUM(Tabla1820[Transactions 
Timeout])</f>
        <v>20869</v>
      </c>
      <c r="K15" s="15">
        <f>AVERAGE(Tabla1820[%
Timeout])</f>
        <v>4.125538282927859E-2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2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2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2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2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2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2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2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2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2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2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2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2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2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2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2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2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2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2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2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2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2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2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2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2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2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2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2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2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2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2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2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2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2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2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2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2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2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2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2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2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2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2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2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2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2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2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2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2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2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2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2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2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2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2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2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2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2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2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2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2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2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2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2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2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2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2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2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2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2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2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2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2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2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2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2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2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2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2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2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2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2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2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2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2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2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2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2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2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2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2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2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2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2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2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2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2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2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2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2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2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A811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2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2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2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2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2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2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2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2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2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2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2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2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2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2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2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2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2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2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2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2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2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2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2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2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2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2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2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2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2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2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2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2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2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2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2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2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2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2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2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2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x14ac:dyDescent="0.2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x14ac:dyDescent="0.2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x14ac:dyDescent="0.2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x14ac:dyDescent="0.2">
      <c r="B237" s="37">
        <v>43321</v>
      </c>
      <c r="C237" s="93">
        <v>0.01</v>
      </c>
      <c r="D237" s="87"/>
      <c r="E237" s="24">
        <f>Tabla1820[Transactions 
Complete]/Tabla1820[Total]</f>
        <v>0</v>
      </c>
      <c r="F237" s="87"/>
      <c r="G237" s="24">
        <f>Tabla1820[Transactions 
Failed]/Tabla1820[Total]</f>
        <v>0</v>
      </c>
      <c r="H237" s="34"/>
      <c r="I237" s="24">
        <f>Tabla1820[Transactions 
In_Prog]/Tabla1820[Total]</f>
        <v>0</v>
      </c>
      <c r="J237" s="87"/>
      <c r="K237" s="24">
        <f>Tabla1820[Transactions 
Timeout]/Tabla1820[Total]</f>
        <v>0</v>
      </c>
      <c r="L237" s="34"/>
      <c r="M237" s="24">
        <f>Tabla1820[Transactions
Trans Fail]/Tabla1820[Total]</f>
        <v>0</v>
      </c>
    </row>
    <row r="238" spans="2:13" s="33" customFormat="1" x14ac:dyDescent="0.2">
      <c r="B238" s="37">
        <v>43322</v>
      </c>
      <c r="C238" s="93">
        <v>0.01</v>
      </c>
      <c r="D238" s="87"/>
      <c r="E238" s="24">
        <f>Tabla1820[Transactions 
Complete]/Tabla1820[Total]</f>
        <v>0</v>
      </c>
      <c r="F238" s="87"/>
      <c r="G238" s="24">
        <f>Tabla1820[Transactions 
Failed]/Tabla1820[Total]</f>
        <v>0</v>
      </c>
      <c r="H238" s="34"/>
      <c r="I238" s="24">
        <f>Tabla1820[Transactions 
In_Prog]/Tabla1820[Total]</f>
        <v>0</v>
      </c>
      <c r="J238" s="87"/>
      <c r="K238" s="24">
        <f>Tabla1820[Transactions 
Timeout]/Tabla1820[Total]</f>
        <v>0</v>
      </c>
      <c r="L238" s="34"/>
      <c r="M238" s="24">
        <f>Tabla1820[Transactions
Trans Fail]/Tabla1820[Total]</f>
        <v>0</v>
      </c>
    </row>
    <row r="239" spans="2:13" s="33" customFormat="1" x14ac:dyDescent="0.2">
      <c r="B239" s="37">
        <v>43323</v>
      </c>
      <c r="C239" s="93">
        <v>0.01</v>
      </c>
      <c r="D239" s="87"/>
      <c r="E239" s="24">
        <f>Tabla1820[Transactions 
Complete]/Tabla1820[Total]</f>
        <v>0</v>
      </c>
      <c r="F239" s="87"/>
      <c r="G239" s="24">
        <f>Tabla1820[Transactions 
Failed]/Tabla1820[Total]</f>
        <v>0</v>
      </c>
      <c r="H239" s="34"/>
      <c r="I239" s="24">
        <f>Tabla1820[Transactions 
In_Prog]/Tabla1820[Total]</f>
        <v>0</v>
      </c>
      <c r="J239" s="87"/>
      <c r="K239" s="24">
        <f>Tabla1820[Transactions 
Timeout]/Tabla1820[Total]</f>
        <v>0</v>
      </c>
      <c r="L239" s="34"/>
      <c r="M239" s="24">
        <f>Tabla1820[Transactions
Trans Fail]/Tabla1820[Total]</f>
        <v>0</v>
      </c>
    </row>
    <row r="240" spans="2:13" s="33" customFormat="1" x14ac:dyDescent="0.2">
      <c r="B240" s="37">
        <v>43324</v>
      </c>
      <c r="C240" s="93">
        <v>0.01</v>
      </c>
      <c r="D240" s="87"/>
      <c r="E240" s="24">
        <f>Tabla1820[Transactions 
Complete]/Tabla1820[Total]</f>
        <v>0</v>
      </c>
      <c r="F240" s="87"/>
      <c r="G240" s="24">
        <f>Tabla1820[Transactions 
Failed]/Tabla1820[Total]</f>
        <v>0</v>
      </c>
      <c r="H240" s="34"/>
      <c r="I240" s="24">
        <f>Tabla1820[Transactions 
In_Prog]/Tabla1820[Total]</f>
        <v>0</v>
      </c>
      <c r="J240" s="87"/>
      <c r="K240" s="24">
        <f>Tabla1820[Transactions 
Timeout]/Tabla1820[Total]</f>
        <v>0</v>
      </c>
      <c r="L240" s="34"/>
      <c r="M240" s="24">
        <f>Tabla1820[Transactions
Trans Fail]/Tabla1820[Total]</f>
        <v>0</v>
      </c>
    </row>
    <row r="241" spans="2:13" ht="24" x14ac:dyDescent="0.2">
      <c r="B241" s="38" t="s">
        <v>26</v>
      </c>
      <c r="C241" s="39">
        <f>SUM(C234:C240)</f>
        <v>13422.04</v>
      </c>
      <c r="D241" s="39">
        <f>SUM(D234:D240)</f>
        <v>10828</v>
      </c>
      <c r="E241" s="94">
        <f>AVERAGE(E234:E240)</f>
        <v>0.34653846197623045</v>
      </c>
      <c r="F241" s="39">
        <f>SUM(F234:F240)</f>
        <v>2264</v>
      </c>
      <c r="G241" s="94">
        <f>AVERAGE(G234:G240)</f>
        <v>6.9991270011999729E-2</v>
      </c>
      <c r="H241" s="39">
        <f>SUM(H234:H240)</f>
        <v>1</v>
      </c>
      <c r="I241" s="94">
        <f>AVERAGE(I234:I240)</f>
        <v>1.7735213265939524E-5</v>
      </c>
      <c r="J241" s="39">
        <f>SUM(J234:J240)</f>
        <v>329</v>
      </c>
      <c r="K241" s="94">
        <f>AVERAGE(K234:K240)</f>
        <v>1.202396136993244E-2</v>
      </c>
      <c r="L241" s="39">
        <f>SUM(L234:L240)</f>
        <v>0</v>
      </c>
      <c r="M241" s="94">
        <f>AVERAGE(M234:M240)</f>
        <v>0</v>
      </c>
    </row>
    <row r="242" spans="2:13" x14ac:dyDescent="0.2">
      <c r="D242" s="1"/>
    </row>
    <row r="243" spans="2:13" x14ac:dyDescent="0.2">
      <c r="D243" s="1"/>
    </row>
    <row r="244" spans="2:13" x14ac:dyDescent="0.2">
      <c r="D244" s="1"/>
    </row>
    <row r="245" spans="2:13" x14ac:dyDescent="0.2">
      <c r="D245" s="1"/>
    </row>
    <row r="246" spans="2:13" x14ac:dyDescent="0.2">
      <c r="D246" s="1"/>
    </row>
    <row r="247" spans="2:13" x14ac:dyDescent="0.2">
      <c r="D247" s="1"/>
    </row>
    <row r="248" spans="2:13" x14ac:dyDescent="0.2">
      <c r="D248" s="1"/>
    </row>
    <row r="249" spans="2:13" x14ac:dyDescent="0.2">
      <c r="D249" s="1"/>
    </row>
    <row r="250" spans="2:13" x14ac:dyDescent="0.2">
      <c r="D250" s="1"/>
    </row>
    <row r="251" spans="2:13" x14ac:dyDescent="0.2">
      <c r="D251" s="1"/>
    </row>
    <row r="252" spans="2:13" x14ac:dyDescent="0.2">
      <c r="D252" s="1"/>
    </row>
    <row r="253" spans="2:13" x14ac:dyDescent="0.2">
      <c r="D253" s="1"/>
    </row>
    <row r="254" spans="2:13" x14ac:dyDescent="0.2">
      <c r="D254" s="1"/>
    </row>
    <row r="255" spans="2:13" x14ac:dyDescent="0.2">
      <c r="D255" s="1"/>
    </row>
    <row r="256" spans="2:13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4" x14ac:dyDescent="0.2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200109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2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2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2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2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2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2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2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2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2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2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2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2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2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2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4" x14ac:dyDescent="0.2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2">
      <c r="D50" s="1"/>
    </row>
    <row r="51" spans="2:13" x14ac:dyDescent="0.2">
      <c r="D51" s="1"/>
    </row>
    <row r="52" spans="2:13" x14ac:dyDescent="0.2">
      <c r="D52" s="1"/>
    </row>
    <row r="53" spans="2:13" x14ac:dyDescent="0.2">
      <c r="D53" s="1"/>
    </row>
    <row r="54" spans="2:13" x14ac:dyDescent="0.2">
      <c r="D54" s="1"/>
    </row>
    <row r="55" spans="2:13" x14ac:dyDescent="0.2">
      <c r="D55" s="1"/>
    </row>
    <row r="56" spans="2:13" x14ac:dyDescent="0.2">
      <c r="D56" s="1"/>
    </row>
    <row r="57" spans="2:13" x14ac:dyDescent="0.2">
      <c r="D57" s="1"/>
    </row>
    <row r="58" spans="2:13" x14ac:dyDescent="0.2">
      <c r="D58" s="1"/>
    </row>
    <row r="59" spans="2:13" x14ac:dyDescent="0.2">
      <c r="D59" s="1"/>
    </row>
    <row r="60" spans="2:13" x14ac:dyDescent="0.2">
      <c r="D60" s="1"/>
    </row>
    <row r="61" spans="2:13" x14ac:dyDescent="0.2">
      <c r="D61" s="1"/>
    </row>
    <row r="62" spans="2:13" x14ac:dyDescent="0.2">
      <c r="D62" s="1"/>
    </row>
    <row r="63" spans="2:13" x14ac:dyDescent="0.2">
      <c r="D63" s="1"/>
    </row>
    <row r="64" spans="2:13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2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2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2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2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2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2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2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2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2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2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2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2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2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2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2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2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2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2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2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2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2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2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2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2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2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2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2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2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2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4" x14ac:dyDescent="0.2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5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2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2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2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2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2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2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2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2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2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2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2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2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2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2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2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2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2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2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2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2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2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2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2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2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2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2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2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2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2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2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4" x14ac:dyDescent="0.2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9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8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4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4" x14ac:dyDescent="0.2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dimension ref="A1:L32"/>
  <sheetViews>
    <sheetView zoomScale="90" zoomScaleNormal="90" workbookViewId="0">
      <selection activeCell="N26" sqref="N26"/>
    </sheetView>
  </sheetViews>
  <sheetFormatPr baseColWidth="10" defaultRowHeight="15" x14ac:dyDescent="0.2"/>
  <sheetData>
    <row r="1" spans="1:12" x14ac:dyDescent="0.2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2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2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2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2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2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2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2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2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2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2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2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2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2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2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2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2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2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2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2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2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2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2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2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2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2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2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2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2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2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6" thickBot="1" x14ac:dyDescent="0.2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5" thickTop="1" x14ac:dyDescent="0.2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WASSPerformance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2018-08-09T17:56:12Z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